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hidePivotFieldList="1"/>
  <mc:AlternateContent xmlns:mc="http://schemas.openxmlformats.org/markup-compatibility/2006">
    <mc:Choice Requires="x15">
      <x15ac:absPath xmlns:x15ac="http://schemas.microsoft.com/office/spreadsheetml/2010/11/ac" url="Z:\AREA DE ESTADÍSTICA\ESTADÍSTICA\Estadistica\2025\Informes especiales a 31 de marzo de 2025\"/>
    </mc:Choice>
  </mc:AlternateContent>
  <xr:revisionPtr revIDLastSave="0" documentId="13_ncr:1_{7D801044-8ECC-45D1-9EF5-6D726E5D3E49}" xr6:coauthVersionLast="47" xr6:coauthVersionMax="47" xr10:uidLastSave="{00000000-0000-0000-0000-000000000000}"/>
  <bookViews>
    <workbookView xWindow="-110" yWindow="-110" windowWidth="19420" windowHeight="1030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 name="12BenefEfect_pre" sheetId="172" r:id="rId93"/>
    <sheet name="12BenefEfect_pre_GI" sheetId="173" r:id="rId94"/>
    <sheet name="12BenefEfect_pre_GII" sheetId="174" r:id="rId95"/>
    <sheet name="12BenefEfect_pre_GIII" sheetId="175" r:id="rId96"/>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92">'12BenefEfect_pre'!$A$1:$Y$30</definedName>
    <definedName name="_xlnm.Print_Area" localSheetId="93">'12BenefEfect_pre_GI'!$A$1:$Y$30</definedName>
    <definedName name="_xlnm.Print_Area" localSheetId="94">'12BenefEfect_pre_GII'!$A$1:$Y$30</definedName>
    <definedName name="_xlnm.Print_Area" localSheetId="95">'12BenefEfect_pre_GIII'!$A$1:$Y$30</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7" i="162" l="1"/>
  <c r="Y27" i="162"/>
  <c r="T30" i="172" l="1"/>
  <c r="J30" i="174"/>
  <c r="J30" i="175"/>
  <c r="D30" i="173"/>
  <c r="F30" i="172"/>
  <c r="R30" i="172"/>
  <c r="D30" i="172"/>
  <c r="D30" i="174"/>
  <c r="P30" i="172"/>
  <c r="L30" i="173"/>
  <c r="H30" i="172"/>
  <c r="N30" i="173"/>
  <c r="L30" i="172"/>
  <c r="J30" i="172"/>
  <c r="N30" i="172"/>
  <c r="F30" i="173"/>
  <c r="P30" i="173"/>
  <c r="T30" i="173"/>
  <c r="H30" i="173"/>
  <c r="N30" i="174"/>
  <c r="J30" i="173"/>
  <c r="F30" i="174"/>
  <c r="R30" i="175"/>
  <c r="R30" i="173"/>
  <c r="R30" i="174"/>
  <c r="H30" i="174"/>
  <c r="P30" i="174"/>
  <c r="L30" i="175"/>
  <c r="T30" i="175"/>
  <c r="D30" i="175"/>
  <c r="F30" i="175"/>
  <c r="N30" i="175"/>
  <c r="L30" i="174"/>
  <c r="T30" i="174"/>
  <c r="H30" i="175"/>
  <c r="P30" i="175"/>
  <c r="V30" i="173" l="1"/>
  <c r="Y30" i="173" s="1"/>
  <c r="V30" i="175"/>
  <c r="Y30" i="175" s="1"/>
  <c r="V30" i="172"/>
  <c r="Y30" i="172" s="1"/>
  <c r="V30" i="174"/>
  <c r="Y30" i="174" s="1"/>
  <c r="S38" i="134"/>
  <c r="S37" i="134"/>
  <c r="M30" i="174" l="1"/>
  <c r="Q30" i="175"/>
  <c r="S30" i="175"/>
  <c r="K30" i="175"/>
  <c r="I30" i="175"/>
  <c r="U30" i="175"/>
  <c r="G30" i="175"/>
  <c r="S30" i="174"/>
  <c r="O30" i="174"/>
  <c r="M30" i="173"/>
  <c r="U30" i="173"/>
  <c r="I30" i="173"/>
  <c r="Q30" i="173"/>
  <c r="G30" i="173"/>
  <c r="S30" i="172"/>
  <c r="M30" i="172"/>
  <c r="Q30" i="174"/>
  <c r="S30" i="173"/>
  <c r="K30" i="173"/>
  <c r="O30" i="175"/>
  <c r="K30" i="172"/>
  <c r="G30" i="172"/>
  <c r="O30" i="172"/>
  <c r="U30" i="174"/>
  <c r="K30" i="174"/>
  <c r="O30" i="173"/>
  <c r="M30" i="175"/>
  <c r="I30" i="174"/>
  <c r="G30" i="174"/>
  <c r="U30" i="172"/>
  <c r="I30" i="172"/>
  <c r="Q30" i="172"/>
  <c r="Q28" i="158"/>
  <c r="R28" i="158"/>
  <c r="S28" i="158"/>
  <c r="T28" i="158"/>
  <c r="U28" i="158"/>
  <c r="V28" i="158"/>
  <c r="W28" i="158"/>
  <c r="W30" i="175" l="1"/>
  <c r="Z26" i="158"/>
  <c r="W30" i="173"/>
  <c r="W30" i="172"/>
  <c r="W30" i="174"/>
  <c r="AA13" i="105" l="1"/>
  <c r="V27" i="164" l="1"/>
  <c r="W27" i="164"/>
  <c r="V27" i="163"/>
  <c r="W27" i="163"/>
  <c r="V27" i="162"/>
  <c r="W27" i="162"/>
  <c r="V27" i="161"/>
  <c r="W27" i="161"/>
  <c r="I27" i="160"/>
  <c r="V27" i="160" s="1"/>
  <c r="V27" i="159"/>
  <c r="W27" i="159"/>
  <c r="V29" i="158"/>
  <c r="W29" i="158"/>
  <c r="V30" i="158"/>
  <c r="W30" i="158"/>
  <c r="V31" i="158"/>
  <c r="W31" i="158"/>
  <c r="V32" i="158"/>
  <c r="W32" i="158"/>
  <c r="V33" i="158"/>
  <c r="W33" i="158"/>
  <c r="V34" i="158"/>
  <c r="W34" i="158"/>
  <c r="V35" i="158"/>
  <c r="W35" i="158"/>
  <c r="V36" i="158"/>
  <c r="W36" i="158"/>
  <c r="V37" i="158"/>
  <c r="W37" i="158"/>
  <c r="V38" i="158"/>
  <c r="W38" i="158"/>
  <c r="V39" i="158"/>
  <c r="W39" i="158"/>
  <c r="W40" i="158"/>
  <c r="V41" i="158"/>
  <c r="W41" i="158"/>
  <c r="V42" i="158"/>
  <c r="W42" i="158"/>
  <c r="V43" i="158"/>
  <c r="W43" i="158"/>
  <c r="V23" i="158"/>
  <c r="W23" i="158"/>
  <c r="W27" i="160" l="1"/>
  <c r="U43" i="158" l="1"/>
  <c r="N43" i="158" l="1"/>
  <c r="P43" i="158"/>
  <c r="R43" i="158"/>
  <c r="D33" i="90"/>
  <c r="T27" i="159" l="1"/>
  <c r="U27" i="159"/>
  <c r="U29" i="158"/>
  <c r="U30" i="158"/>
  <c r="U31" i="158"/>
  <c r="U32" i="158"/>
  <c r="U33" i="158"/>
  <c r="U34" i="158"/>
  <c r="U35" i="158"/>
  <c r="U36" i="158"/>
  <c r="U37" i="158"/>
  <c r="U38" i="158"/>
  <c r="U39" i="158"/>
  <c r="U40" i="158"/>
  <c r="U41" i="158"/>
  <c r="U42" i="158"/>
  <c r="T40" i="158"/>
  <c r="T29" i="158"/>
  <c r="T30" i="158"/>
  <c r="T31" i="158"/>
  <c r="T32" i="158"/>
  <c r="T33" i="158"/>
  <c r="T34" i="158"/>
  <c r="T35" i="158"/>
  <c r="T36" i="158"/>
  <c r="T37" i="158"/>
  <c r="T38" i="158"/>
  <c r="T39" i="158"/>
  <c r="T41" i="158"/>
  <c r="T42" i="158"/>
  <c r="T43" i="158"/>
  <c r="U23" i="158"/>
  <c r="T23" i="158"/>
  <c r="Q34" i="54"/>
  <c r="Q35" i="54"/>
  <c r="K34" i="54"/>
  <c r="L34" i="54"/>
  <c r="P34" i="54"/>
  <c r="K35" i="54"/>
  <c r="G35" i="54"/>
  <c r="P35" i="54"/>
  <c r="G34" i="54"/>
  <c r="L35"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G27" i="164" l="1"/>
  <c r="G27" i="160"/>
  <c r="G27" i="161"/>
  <c r="G27" i="162"/>
  <c r="G27" i="163"/>
  <c r="S23" i="158"/>
  <c r="R23" i="158"/>
  <c r="S43" i="158"/>
  <c r="S42" i="158"/>
  <c r="R42" i="158"/>
  <c r="S41" i="158"/>
  <c r="R41" i="158"/>
  <c r="S40" i="158"/>
  <c r="R40" i="158"/>
  <c r="S39" i="158"/>
  <c r="R39" i="158"/>
  <c r="S38" i="158"/>
  <c r="R38" i="158"/>
  <c r="S37" i="158"/>
  <c r="R37" i="158"/>
  <c r="S36" i="158"/>
  <c r="R36" i="158"/>
  <c r="S35" i="158"/>
  <c r="R35" i="158"/>
  <c r="S34" i="158"/>
  <c r="R34" i="158"/>
  <c r="S33" i="158"/>
  <c r="R33" i="158"/>
  <c r="S32" i="158"/>
  <c r="R32" i="158"/>
  <c r="S31" i="158"/>
  <c r="R31" i="158"/>
  <c r="S30" i="158"/>
  <c r="R30" i="158"/>
  <c r="S29" i="158"/>
  <c r="R29" i="158"/>
  <c r="U27" i="164" l="1"/>
  <c r="T27" i="164"/>
  <c r="T27" i="163"/>
  <c r="U27" i="163"/>
  <c r="T27" i="162"/>
  <c r="U27" i="162"/>
  <c r="T27" i="161"/>
  <c r="U27" i="161"/>
  <c r="T27" i="160"/>
  <c r="U27" i="160"/>
  <c r="F27" i="164" l="1"/>
  <c r="E27" i="164"/>
  <c r="D27" i="164"/>
  <c r="F27" i="163"/>
  <c r="E27" i="163"/>
  <c r="D27" i="163"/>
  <c r="F27" i="162"/>
  <c r="E27" i="162"/>
  <c r="D27" i="162"/>
  <c r="F27" i="161"/>
  <c r="E27" i="161"/>
  <c r="D27" i="161"/>
  <c r="F27" i="160"/>
  <c r="E27" i="160"/>
  <c r="D27" i="160"/>
  <c r="F27" i="159"/>
  <c r="E27" i="159"/>
  <c r="D27" i="159"/>
  <c r="Q43" i="158"/>
  <c r="O43" i="158"/>
  <c r="Q42" i="158"/>
  <c r="Q41" i="158"/>
  <c r="Q40" i="158"/>
  <c r="Q39" i="158"/>
  <c r="Q38" i="158"/>
  <c r="Q37" i="158"/>
  <c r="Q36" i="158"/>
  <c r="Q35" i="158"/>
  <c r="Q34" i="158"/>
  <c r="Q33" i="158"/>
  <c r="Q32" i="158"/>
  <c r="Q31" i="158"/>
  <c r="Q30" i="158"/>
  <c r="Q29" i="158"/>
  <c r="Q23" i="158"/>
  <c r="P23" i="158"/>
  <c r="O23" i="158"/>
  <c r="N23" i="158"/>
  <c r="N27" i="161" l="1"/>
  <c r="X12" i="167"/>
  <c r="N27" i="163"/>
  <c r="O27" i="164"/>
  <c r="N27" i="162"/>
  <c r="N27" i="160"/>
  <c r="N27" i="159"/>
  <c r="X19" i="167"/>
  <c r="X28" i="167"/>
  <c r="X18" i="167"/>
  <c r="X25" i="167"/>
  <c r="X27" i="167"/>
  <c r="X21" i="167"/>
  <c r="X15" i="167"/>
  <c r="X13" i="167"/>
  <c r="X16" i="167"/>
  <c r="X14" i="167"/>
  <c r="X24" i="167"/>
  <c r="X20" i="167"/>
  <c r="X26" i="167"/>
  <c r="X29" i="167"/>
  <c r="X22" i="167"/>
  <c r="X17" i="167"/>
  <c r="X23" i="167"/>
  <c r="P27" i="159"/>
  <c r="R27" i="159"/>
  <c r="S27" i="159"/>
  <c r="Q27" i="161"/>
  <c r="S27" i="161"/>
  <c r="R27" i="161"/>
  <c r="Q27" i="163"/>
  <c r="R27" i="163"/>
  <c r="S27" i="163"/>
  <c r="Q27" i="164"/>
  <c r="P27" i="164"/>
  <c r="S27" i="164"/>
  <c r="R27" i="164"/>
  <c r="Q27" i="160"/>
  <c r="R27" i="160"/>
  <c r="S27" i="160"/>
  <c r="Q27" i="162"/>
  <c r="R27" i="162"/>
  <c r="S27" i="162"/>
  <c r="X26" i="158"/>
  <c r="O27" i="162"/>
  <c r="P27" i="160"/>
  <c r="P27" i="161"/>
  <c r="P27" i="162"/>
  <c r="P27" i="163"/>
  <c r="O27" i="160"/>
  <c r="O27" i="161"/>
  <c r="Q27" i="159"/>
  <c r="N27" i="164"/>
  <c r="O27" i="159"/>
  <c r="O27" i="163"/>
  <c r="W31" i="167" l="1"/>
  <c r="X31" i="167" s="1"/>
  <c r="D29" i="155" l="1"/>
  <c r="F29" i="155" s="1"/>
  <c r="Q37" i="10"/>
  <c r="G45" i="112"/>
  <c r="D35" i="47"/>
  <c r="W37" i="10"/>
  <c r="D35" i="49"/>
  <c r="N34" i="47"/>
  <c r="N35" i="49"/>
  <c r="AB38" i="134"/>
  <c r="X38" i="134"/>
  <c r="G46" i="112"/>
  <c r="G46" i="111"/>
  <c r="G45" i="111"/>
  <c r="Z37" i="134"/>
  <c r="U37" i="134"/>
  <c r="D35" i="48"/>
  <c r="D36" i="48"/>
  <c r="L38" i="134"/>
  <c r="G45" i="110"/>
  <c r="N37" i="134"/>
  <c r="X37" i="134"/>
  <c r="L37" i="134"/>
  <c r="Q38" i="134"/>
  <c r="N35" i="47"/>
  <c r="G46" i="110"/>
  <c r="K38" i="10"/>
  <c r="K37" i="10"/>
  <c r="N38" i="134"/>
  <c r="N38" i="10"/>
  <c r="Q38" i="10"/>
  <c r="W38" i="10"/>
  <c r="Q37" i="134"/>
  <c r="N37" i="10"/>
  <c r="D34" i="47"/>
  <c r="U38" i="134"/>
  <c r="N35" i="48"/>
  <c r="AB37" i="134"/>
  <c r="Z38" i="134"/>
  <c r="D36" i="49"/>
  <c r="N36" i="49"/>
  <c r="N36" i="48"/>
  <c r="AA38" i="134" l="1"/>
  <c r="AC37" i="134"/>
  <c r="V38" i="134"/>
  <c r="O37" i="10"/>
  <c r="R37" i="134"/>
  <c r="T37" i="134"/>
  <c r="X38" i="10"/>
  <c r="R38" i="10"/>
  <c r="O38" i="10"/>
  <c r="O38" i="134"/>
  <c r="L37" i="10"/>
  <c r="T37" i="10"/>
  <c r="U37" i="10" s="1"/>
  <c r="T38" i="10"/>
  <c r="U38" i="10" s="1"/>
  <c r="L38" i="10"/>
  <c r="T38" i="134"/>
  <c r="R38" i="134"/>
  <c r="M37" i="134"/>
  <c r="Y37" i="134"/>
  <c r="O37" i="134"/>
  <c r="M38" i="134"/>
  <c r="V37" i="134"/>
  <c r="AA37" i="134"/>
  <c r="Y38" i="134"/>
  <c r="AC38" i="134"/>
  <c r="X37" i="10"/>
  <c r="R37" i="10"/>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4" i="174" l="1"/>
  <c r="B4" i="173"/>
  <c r="B4" i="172"/>
  <c r="B5" i="155"/>
  <c r="B4" i="175"/>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J10" i="108" l="1"/>
  <c r="J10" i="141"/>
  <c r="S28" i="4"/>
  <c r="Y21" i="4"/>
  <c r="V25" i="100"/>
  <c r="Y17" i="101"/>
  <c r="S26" i="4"/>
  <c r="Y26" i="101"/>
  <c r="Y23" i="100"/>
  <c r="V15" i="4"/>
  <c r="Y21" i="101"/>
  <c r="V21" i="4"/>
  <c r="V16" i="101"/>
  <c r="Y16" i="4"/>
  <c r="S15" i="101"/>
  <c r="Y13" i="4"/>
  <c r="V19" i="100"/>
  <c r="Y22" i="100"/>
  <c r="V22" i="100"/>
  <c r="S13" i="100"/>
  <c r="S12" i="100"/>
  <c r="V23" i="100"/>
  <c r="V15" i="100"/>
  <c r="S15" i="100"/>
  <c r="V13" i="100"/>
  <c r="V28" i="100"/>
  <c r="Y16" i="100"/>
  <c r="Y21" i="100"/>
  <c r="V27" i="101"/>
  <c r="V12" i="100"/>
  <c r="V16" i="100"/>
  <c r="S22" i="100"/>
  <c r="V15" i="101"/>
  <c r="S27" i="101"/>
  <c r="S25" i="4"/>
  <c r="S24" i="4"/>
  <c r="S19" i="101"/>
  <c r="S16" i="4"/>
  <c r="S18" i="4"/>
  <c r="Y15" i="100"/>
  <c r="S11" i="4"/>
  <c r="S13" i="4"/>
  <c r="V26" i="4"/>
  <c r="Y16" i="101"/>
  <c r="Y18" i="4"/>
  <c r="S11" i="100"/>
  <c r="V12" i="4"/>
  <c r="S21" i="4"/>
  <c r="S14" i="100"/>
  <c r="V11" i="100"/>
  <c r="Y22" i="101"/>
  <c r="V14" i="100"/>
  <c r="S26" i="100"/>
  <c r="V24" i="100"/>
  <c r="S25" i="100"/>
  <c r="Y20" i="4"/>
  <c r="Y27" i="4"/>
  <c r="Y22" i="4"/>
  <c r="Y20" i="101"/>
  <c r="V23" i="101"/>
  <c r="Y24" i="4"/>
  <c r="Y24" i="101"/>
  <c r="V24" i="101"/>
  <c r="Y12" i="4"/>
  <c r="S12" i="101"/>
  <c r="Y14" i="100"/>
  <c r="S17" i="4"/>
  <c r="V25" i="4"/>
  <c r="S14" i="4"/>
  <c r="V17" i="4"/>
  <c r="S24" i="100"/>
  <c r="S20" i="100"/>
  <c r="Y27" i="101"/>
  <c r="S24" i="101"/>
  <c r="Y25" i="101"/>
  <c r="V20" i="100"/>
  <c r="V27" i="100"/>
  <c r="V21" i="100"/>
  <c r="V26" i="100"/>
  <c r="Y14" i="101"/>
  <c r="V20" i="101"/>
  <c r="V24" i="4"/>
  <c r="S14" i="101"/>
  <c r="Y17" i="4"/>
  <c r="Y13" i="101"/>
  <c r="V11" i="4"/>
  <c r="S12" i="4"/>
  <c r="V11" i="101"/>
  <c r="Y19" i="101"/>
  <c r="V28" i="101"/>
  <c r="Y15" i="101"/>
  <c r="S23" i="100"/>
  <c r="V13" i="4"/>
  <c r="S22" i="4"/>
  <c r="S25" i="101"/>
  <c r="Y11" i="100"/>
  <c r="V25" i="101"/>
  <c r="S27" i="100"/>
  <c r="S23" i="4"/>
  <c r="S15" i="4"/>
  <c r="Y18" i="101"/>
  <c r="V13" i="101"/>
  <c r="Y19" i="100"/>
  <c r="V16" i="4"/>
  <c r="V18" i="101"/>
  <c r="V18" i="4"/>
  <c r="V12" i="101"/>
  <c r="V22" i="101"/>
  <c r="V27" i="4"/>
  <c r="S20" i="101"/>
  <c r="S18" i="101"/>
  <c r="S27" i="4"/>
  <c r="V21" i="101"/>
  <c r="S21" i="101"/>
  <c r="S19" i="4"/>
  <c r="Y28" i="101"/>
  <c r="Y18" i="100"/>
  <c r="Y25" i="100"/>
  <c r="Y11" i="101"/>
  <c r="S16" i="100"/>
  <c r="S28" i="100"/>
  <c r="V14" i="101"/>
  <c r="Y13" i="100"/>
  <c r="S20" i="4"/>
  <c r="V19" i="4"/>
  <c r="Y19" i="4"/>
  <c r="Y25" i="4"/>
  <c r="Y23" i="101"/>
  <c r="S23" i="101"/>
  <c r="S17" i="101"/>
  <c r="Y14" i="4"/>
  <c r="S21" i="100"/>
  <c r="Y17" i="100"/>
  <c r="Y28" i="4"/>
  <c r="V26" i="101"/>
  <c r="S22" i="101"/>
  <c r="V17" i="101"/>
  <c r="S18" i="100"/>
  <c r="V17" i="100"/>
  <c r="Y28" i="100"/>
  <c r="V18" i="100"/>
  <c r="Y12" i="100"/>
  <c r="Y27" i="100"/>
  <c r="V19" i="101"/>
  <c r="S17" i="100"/>
  <c r="Y15" i="4"/>
  <c r="V22" i="4"/>
  <c r="S19" i="100"/>
  <c r="Y23" i="4"/>
  <c r="Y24" i="100"/>
  <c r="Y11" i="4"/>
  <c r="S16" i="101"/>
  <c r="Y20" i="100"/>
  <c r="S11" i="101"/>
  <c r="V14" i="4"/>
  <c r="V20" i="4"/>
  <c r="Y26" i="4"/>
  <c r="S26" i="101"/>
  <c r="V28" i="4"/>
  <c r="Y26" i="100"/>
  <c r="V23" i="4"/>
  <c r="S28" i="101"/>
  <c r="Y12" i="101"/>
  <c r="S13" i="101"/>
  <c r="C13" i="111" l="1"/>
  <c r="O27" i="111"/>
  <c r="C9" i="111"/>
  <c r="P9" i="111" s="1"/>
  <c r="J30" i="48"/>
  <c r="C18" i="110"/>
  <c r="P18" i="110" s="1"/>
  <c r="C23" i="110"/>
  <c r="P23" i="110" s="1"/>
  <c r="C22" i="45"/>
  <c r="C25" i="110"/>
  <c r="P25" i="110" s="1"/>
  <c r="C23" i="112"/>
  <c r="C20" i="111"/>
  <c r="P20" i="111" s="1"/>
  <c r="O27" i="112"/>
  <c r="C9" i="112"/>
  <c r="C14" i="112"/>
  <c r="P14" i="112" s="1"/>
  <c r="C24" i="112"/>
  <c r="C26" i="111"/>
  <c r="V25" i="104"/>
  <c r="W25" i="104" s="1"/>
  <c r="D13" i="139"/>
  <c r="J18" i="95"/>
  <c r="D13" i="137"/>
  <c r="T17" i="50"/>
  <c r="S25" i="104"/>
  <c r="D26" i="138"/>
  <c r="E26" i="138" s="1"/>
  <c r="W20" i="100"/>
  <c r="AC18" i="137"/>
  <c r="K14" i="36"/>
  <c r="J14" i="36"/>
  <c r="D14" i="137"/>
  <c r="D24" i="139"/>
  <c r="V16" i="104"/>
  <c r="W16" i="104" s="1"/>
  <c r="S15" i="104"/>
  <c r="D16" i="138"/>
  <c r="E16" i="138" s="1"/>
  <c r="T26" i="51"/>
  <c r="V12" i="48"/>
  <c r="Y12" i="48" s="1"/>
  <c r="F12" i="96"/>
  <c r="D21" i="51"/>
  <c r="V19" i="105"/>
  <c r="W19" i="105" s="1"/>
  <c r="G18" i="137"/>
  <c r="Y14" i="103"/>
  <c r="Z14" i="103" s="1"/>
  <c r="J18" i="148"/>
  <c r="E18" i="148"/>
  <c r="AC21" i="143"/>
  <c r="L17" i="95"/>
  <c r="Q15" i="92"/>
  <c r="L29" i="54"/>
  <c r="D23" i="96"/>
  <c r="V15" i="103"/>
  <c r="W15" i="103" s="1"/>
  <c r="F16" i="95"/>
  <c r="V16" i="47"/>
  <c r="Y16" i="47" s="1"/>
  <c r="W25" i="101"/>
  <c r="C21" i="111"/>
  <c r="AC28" i="137"/>
  <c r="J13" i="144"/>
  <c r="E13" i="144"/>
  <c r="J29" i="145"/>
  <c r="E29" i="145"/>
  <c r="G29" i="142"/>
  <c r="J25" i="143"/>
  <c r="E25" i="143"/>
  <c r="G27" i="147"/>
  <c r="K11" i="102"/>
  <c r="L11" i="102"/>
  <c r="T12" i="51"/>
  <c r="H16" i="68"/>
  <c r="G12" i="152"/>
  <c r="G12" i="92"/>
  <c r="C25" i="111"/>
  <c r="L23" i="96"/>
  <c r="D21" i="56"/>
  <c r="G17" i="139"/>
  <c r="Y27" i="104"/>
  <c r="Z27" i="104" s="1"/>
  <c r="N28" i="138"/>
  <c r="E30" i="107"/>
  <c r="J16" i="141"/>
  <c r="J16" i="108"/>
  <c r="J24" i="95"/>
  <c r="E24" i="107"/>
  <c r="T26" i="50"/>
  <c r="F25" i="108"/>
  <c r="T25" i="10"/>
  <c r="U25" i="10" s="1"/>
  <c r="F25" i="141"/>
  <c r="E20" i="107"/>
  <c r="Z22" i="101"/>
  <c r="G25" i="144"/>
  <c r="S14" i="152"/>
  <c r="S14" i="92"/>
  <c r="G20" i="144"/>
  <c r="K17" i="36"/>
  <c r="J17" i="36"/>
  <c r="C22" i="109"/>
  <c r="AB31" i="142"/>
  <c r="D19" i="52"/>
  <c r="J24" i="144"/>
  <c r="E24" i="144"/>
  <c r="W11" i="100"/>
  <c r="V30" i="100"/>
  <c r="W30" i="100" s="1"/>
  <c r="E25" i="45"/>
  <c r="J29" i="142"/>
  <c r="E29" i="142"/>
  <c r="D25" i="52"/>
  <c r="E27" i="45"/>
  <c r="E18" i="145"/>
  <c r="J18" i="145"/>
  <c r="Y14" i="104"/>
  <c r="Z14" i="104" s="1"/>
  <c r="N15" i="138"/>
  <c r="G28" i="147"/>
  <c r="E28" i="134"/>
  <c r="L11" i="108"/>
  <c r="D37" i="77"/>
  <c r="E12" i="142"/>
  <c r="J12" i="142"/>
  <c r="L31" i="142"/>
  <c r="E23" i="134"/>
  <c r="T27" i="51"/>
  <c r="T18" i="50"/>
  <c r="L10" i="108"/>
  <c r="W29" i="10"/>
  <c r="Q20" i="92"/>
  <c r="H22" i="95"/>
  <c r="E12" i="137"/>
  <c r="L31" i="137"/>
  <c r="G23" i="144"/>
  <c r="G29" i="145"/>
  <c r="E21" i="147"/>
  <c r="J21" i="147"/>
  <c r="U31" i="144"/>
  <c r="G29" i="146"/>
  <c r="C10" i="110"/>
  <c r="D18" i="54"/>
  <c r="G25" i="137"/>
  <c r="H15" i="95"/>
  <c r="D14" i="134"/>
  <c r="S13" i="103"/>
  <c r="Y22" i="105"/>
  <c r="Z22" i="105" s="1"/>
  <c r="N23" i="140"/>
  <c r="H22" i="96"/>
  <c r="G27" i="143"/>
  <c r="T22" i="50"/>
  <c r="C19" i="110"/>
  <c r="C11" i="110"/>
  <c r="C16" i="112"/>
  <c r="C13" i="112"/>
  <c r="C20" i="112"/>
  <c r="G19" i="144"/>
  <c r="C26" i="110"/>
  <c r="C12" i="112"/>
  <c r="C10" i="111"/>
  <c r="C18" i="112"/>
  <c r="C9" i="110"/>
  <c r="O27" i="110"/>
  <c r="T15" i="50"/>
  <c r="W28" i="100"/>
  <c r="D21" i="97"/>
  <c r="J29" i="143"/>
  <c r="E29" i="143"/>
  <c r="T15" i="79"/>
  <c r="O12" i="98"/>
  <c r="G15" i="144"/>
  <c r="C11" i="109"/>
  <c r="P14" i="100"/>
  <c r="Q14" i="100" s="1"/>
  <c r="T14" i="100"/>
  <c r="Z18" i="100"/>
  <c r="N31" i="139"/>
  <c r="G12" i="139"/>
  <c r="G15" i="137"/>
  <c r="M18" i="98"/>
  <c r="Y11" i="103"/>
  <c r="X31" i="134"/>
  <c r="E19" i="45"/>
  <c r="N21" i="140"/>
  <c r="Y20" i="105"/>
  <c r="Z20" i="105" s="1"/>
  <c r="L29" i="53"/>
  <c r="G23" i="142"/>
  <c r="H25" i="108"/>
  <c r="H25" i="141"/>
  <c r="D26" i="96"/>
  <c r="N31" i="142"/>
  <c r="G12" i="142"/>
  <c r="Y23" i="104"/>
  <c r="Z23" i="104" s="1"/>
  <c r="N24" i="138"/>
  <c r="G13" i="134"/>
  <c r="C16" i="109"/>
  <c r="C15" i="109"/>
  <c r="Z28" i="100"/>
  <c r="H25" i="107"/>
  <c r="P13" i="100"/>
  <c r="Q13" i="100" s="1"/>
  <c r="T13" i="100"/>
  <c r="G19" i="142"/>
  <c r="D25" i="56"/>
  <c r="J23" i="144"/>
  <c r="E23" i="144"/>
  <c r="V24" i="47"/>
  <c r="Y24" i="47" s="1"/>
  <c r="F24" i="95"/>
  <c r="D20" i="51"/>
  <c r="V28" i="104"/>
  <c r="W28" i="104" s="1"/>
  <c r="T11" i="50"/>
  <c r="S29" i="50"/>
  <c r="T20" i="51"/>
  <c r="E20" i="143"/>
  <c r="J20" i="143"/>
  <c r="D18" i="138"/>
  <c r="E18" i="138" s="1"/>
  <c r="S17" i="104"/>
  <c r="V24" i="103"/>
  <c r="W24" i="103" s="1"/>
  <c r="T14" i="54"/>
  <c r="E26" i="144"/>
  <c r="J26" i="144"/>
  <c r="W14" i="100"/>
  <c r="J20" i="146"/>
  <c r="E20" i="146"/>
  <c r="L14" i="108"/>
  <c r="V14" i="103"/>
  <c r="W14" i="103" s="1"/>
  <c r="J24" i="141"/>
  <c r="J24" i="108"/>
  <c r="AC28" i="139"/>
  <c r="D12" i="95"/>
  <c r="AC27" i="137"/>
  <c r="K17" i="102"/>
  <c r="L17" i="102"/>
  <c r="T20" i="53"/>
  <c r="E16" i="137"/>
  <c r="G13" i="143"/>
  <c r="D19" i="58"/>
  <c r="C18" i="45"/>
  <c r="G22" i="139"/>
  <c r="I29" i="54"/>
  <c r="D22" i="50"/>
  <c r="T24" i="100"/>
  <c r="P24" i="100"/>
  <c r="Q24" i="100" s="1"/>
  <c r="D15" i="138"/>
  <c r="E15" i="138" s="1"/>
  <c r="S14" i="104"/>
  <c r="E28" i="137"/>
  <c r="T24" i="54"/>
  <c r="AC27" i="143"/>
  <c r="Q12" i="152"/>
  <c r="W16" i="68"/>
  <c r="Q12" i="92"/>
  <c r="V11" i="104"/>
  <c r="J31" i="138"/>
  <c r="K31" i="138" s="1"/>
  <c r="E16" i="145"/>
  <c r="J16" i="145"/>
  <c r="C18" i="111"/>
  <c r="P18" i="111" s="1"/>
  <c r="D12" i="56"/>
  <c r="N19" i="138"/>
  <c r="Y18" i="104"/>
  <c r="Z18" i="104" s="1"/>
  <c r="H26" i="107"/>
  <c r="N22" i="140"/>
  <c r="Y21" i="105"/>
  <c r="Z21" i="105" s="1"/>
  <c r="G15" i="92"/>
  <c r="D11" i="50"/>
  <c r="G29" i="50"/>
  <c r="G27" i="144"/>
  <c r="C20" i="110"/>
  <c r="D15" i="155"/>
  <c r="D13" i="94"/>
  <c r="G21" i="143"/>
  <c r="N18" i="140"/>
  <c r="Y17" i="105"/>
  <c r="Z17" i="105" s="1"/>
  <c r="J19" i="36"/>
  <c r="K19" i="36"/>
  <c r="T30" i="49"/>
  <c r="L10" i="97"/>
  <c r="J14" i="144"/>
  <c r="E14" i="144"/>
  <c r="G23" i="143"/>
  <c r="C15" i="112"/>
  <c r="C11" i="112"/>
  <c r="C14" i="110"/>
  <c r="C21" i="110"/>
  <c r="C15" i="111"/>
  <c r="C22" i="112"/>
  <c r="C23" i="111"/>
  <c r="C12" i="111"/>
  <c r="C17" i="112"/>
  <c r="P17" i="112" s="1"/>
  <c r="L23" i="108"/>
  <c r="W12" i="100"/>
  <c r="K19" i="43"/>
  <c r="L19" i="43"/>
  <c r="D21" i="50"/>
  <c r="D29" i="139"/>
  <c r="G27" i="142"/>
  <c r="Z20" i="100"/>
  <c r="T27" i="100"/>
  <c r="P27" i="100"/>
  <c r="Q27" i="100" s="1"/>
  <c r="D14" i="139"/>
  <c r="K11" i="36"/>
  <c r="J11" i="36"/>
  <c r="I31" i="36"/>
  <c r="G16" i="143"/>
  <c r="J21" i="96"/>
  <c r="E20" i="137"/>
  <c r="D28" i="51"/>
  <c r="P28" i="101"/>
  <c r="Q28" i="101" s="1"/>
  <c r="T28" i="101"/>
  <c r="Y28" i="103"/>
  <c r="Z28" i="103" s="1"/>
  <c r="D20" i="139"/>
  <c r="W22" i="100"/>
  <c r="D14" i="96"/>
  <c r="G25" i="143"/>
  <c r="C25" i="109"/>
  <c r="AC22" i="137"/>
  <c r="F20" i="97"/>
  <c r="V20" i="49"/>
  <c r="Y20" i="49" s="1"/>
  <c r="C17" i="109"/>
  <c r="K15" i="92"/>
  <c r="L12" i="43"/>
  <c r="K12" i="43"/>
  <c r="F12" i="141"/>
  <c r="T12" i="10"/>
  <c r="F12" i="108"/>
  <c r="H16" i="107"/>
  <c r="Y14" i="105"/>
  <c r="Z14" i="105" s="1"/>
  <c r="N15" i="140"/>
  <c r="Z31" i="147"/>
  <c r="G15" i="142"/>
  <c r="V25" i="103"/>
  <c r="W25" i="103" s="1"/>
  <c r="E13" i="45"/>
  <c r="U31" i="148"/>
  <c r="T22" i="56"/>
  <c r="AC19" i="134"/>
  <c r="Z22" i="100"/>
  <c r="J27" i="36"/>
  <c r="K27" i="36"/>
  <c r="T23" i="50"/>
  <c r="D20" i="50"/>
  <c r="V16" i="105"/>
  <c r="W16" i="105" s="1"/>
  <c r="E15" i="147"/>
  <c r="J15" i="147"/>
  <c r="D25" i="54"/>
  <c r="T26" i="100"/>
  <c r="P26" i="100"/>
  <c r="Q26" i="100" s="1"/>
  <c r="S28" i="103"/>
  <c r="D29" i="134"/>
  <c r="T24" i="51"/>
  <c r="J20" i="36"/>
  <c r="K20" i="36"/>
  <c r="T16" i="56"/>
  <c r="D19" i="51"/>
  <c r="Z31" i="143"/>
  <c r="C26" i="45"/>
  <c r="L29" i="50"/>
  <c r="AC21" i="137"/>
  <c r="J28" i="143"/>
  <c r="E28" i="143"/>
  <c r="S22" i="105"/>
  <c r="D23" i="140"/>
  <c r="E26" i="107"/>
  <c r="J20" i="108"/>
  <c r="J20" i="141"/>
  <c r="G25" i="147"/>
  <c r="G24" i="144"/>
  <c r="H13" i="96"/>
  <c r="S12" i="104"/>
  <c r="D13" i="138"/>
  <c r="E13" i="138" s="1"/>
  <c r="G29" i="51"/>
  <c r="D11" i="51"/>
  <c r="G26" i="148"/>
  <c r="X31" i="137"/>
  <c r="P20" i="100"/>
  <c r="Q20" i="100" s="1"/>
  <c r="T20" i="100"/>
  <c r="F11" i="108"/>
  <c r="T11" i="10"/>
  <c r="F11" i="141"/>
  <c r="W17" i="4"/>
  <c r="G23" i="146"/>
  <c r="C21" i="84"/>
  <c r="S19" i="104"/>
  <c r="D20" i="138"/>
  <c r="E20" i="138" s="1"/>
  <c r="V15" i="104"/>
  <c r="W15" i="104" s="1"/>
  <c r="J20" i="97"/>
  <c r="J28" i="145"/>
  <c r="E28" i="145"/>
  <c r="T16" i="100"/>
  <c r="P16" i="100"/>
  <c r="Q16" i="100" s="1"/>
  <c r="G17" i="142"/>
  <c r="D28" i="139"/>
  <c r="D24" i="50"/>
  <c r="J22" i="95"/>
  <c r="AC12" i="137"/>
  <c r="AB31" i="137"/>
  <c r="V27" i="103"/>
  <c r="W27" i="103" s="1"/>
  <c r="N18" i="138"/>
  <c r="Y17" i="104"/>
  <c r="Z17" i="104" s="1"/>
  <c r="E21" i="45"/>
  <c r="D15" i="51"/>
  <c r="T15" i="51"/>
  <c r="E24" i="143"/>
  <c r="J24" i="143"/>
  <c r="M15" i="92"/>
  <c r="D23" i="50"/>
  <c r="L19" i="58"/>
  <c r="C12" i="109"/>
  <c r="L17" i="108"/>
  <c r="G26" i="137"/>
  <c r="D16" i="51"/>
  <c r="AC20" i="68"/>
  <c r="E20" i="92"/>
  <c r="E27" i="143"/>
  <c r="J27" i="143"/>
  <c r="G28" i="144"/>
  <c r="Q19" i="92"/>
  <c r="Q19" i="152"/>
  <c r="V14" i="104"/>
  <c r="W14" i="104" s="1"/>
  <c r="AC14" i="137"/>
  <c r="G20" i="148"/>
  <c r="Q30" i="45"/>
  <c r="H17" i="96"/>
  <c r="S24" i="104"/>
  <c r="D25" i="138"/>
  <c r="E25" i="138" s="1"/>
  <c r="K19" i="58"/>
  <c r="D24" i="137"/>
  <c r="Y11" i="105"/>
  <c r="N12" i="140"/>
  <c r="M31" i="140"/>
  <c r="N31" i="140" s="1"/>
  <c r="C22" i="111"/>
  <c r="P22" i="111"/>
  <c r="C15" i="110"/>
  <c r="C19" i="112"/>
  <c r="C17" i="110"/>
  <c r="C22" i="110"/>
  <c r="C21" i="112"/>
  <c r="P21" i="112" s="1"/>
  <c r="AC13" i="68"/>
  <c r="E13" i="92"/>
  <c r="E13" i="152"/>
  <c r="T14" i="51"/>
  <c r="D30" i="47"/>
  <c r="D10" i="95"/>
  <c r="S21" i="103"/>
  <c r="D22" i="134"/>
  <c r="S28" i="104"/>
  <c r="D29" i="138"/>
  <c r="E29" i="138" s="1"/>
  <c r="AC24" i="145"/>
  <c r="AC16" i="137"/>
  <c r="T24" i="50"/>
  <c r="F14" i="95"/>
  <c r="V14" i="47"/>
  <c r="Y14" i="47" s="1"/>
  <c r="G19" i="145"/>
  <c r="S27" i="103"/>
  <c r="D28" i="134"/>
  <c r="J26" i="95"/>
  <c r="S22" i="104"/>
  <c r="D23" i="138"/>
  <c r="E23" i="138" s="1"/>
  <c r="F21" i="108"/>
  <c r="F21" i="141"/>
  <c r="T21" i="10"/>
  <c r="Q16" i="68"/>
  <c r="M12" i="92"/>
  <c r="M12" i="152"/>
  <c r="L16" i="108"/>
  <c r="G30" i="45"/>
  <c r="C13" i="45"/>
  <c r="J21" i="145"/>
  <c r="E21" i="145"/>
  <c r="W18" i="100"/>
  <c r="T17" i="51"/>
  <c r="E26" i="147"/>
  <c r="J26" i="147"/>
  <c r="AC26" i="134"/>
  <c r="Z13" i="100"/>
  <c r="C13" i="109"/>
  <c r="G21" i="144"/>
  <c r="AC26" i="144"/>
  <c r="T16" i="51"/>
  <c r="J17" i="144"/>
  <c r="E17" i="144"/>
  <c r="D23" i="51"/>
  <c r="D16" i="96"/>
  <c r="S14" i="105"/>
  <c r="D15" i="140"/>
  <c r="O16" i="98"/>
  <c r="T19" i="79"/>
  <c r="G24" i="137"/>
  <c r="G14" i="98"/>
  <c r="T13" i="51"/>
  <c r="L18" i="108"/>
  <c r="D27" i="137"/>
  <c r="E17" i="107"/>
  <c r="N13" i="138"/>
  <c r="Y12" i="104"/>
  <c r="Z12" i="104" s="1"/>
  <c r="Q29" i="51"/>
  <c r="E13" i="139"/>
  <c r="F13" i="139" s="1"/>
  <c r="D16" i="53"/>
  <c r="D14" i="50"/>
  <c r="E20" i="139"/>
  <c r="F20" i="139" s="1"/>
  <c r="H14" i="141"/>
  <c r="H14" i="108"/>
  <c r="Q18" i="98"/>
  <c r="S12" i="92"/>
  <c r="S12" i="152"/>
  <c r="Z16" i="68"/>
  <c r="N26" i="140"/>
  <c r="Y25" i="105"/>
  <c r="Z25" i="105" s="1"/>
  <c r="AC18" i="143"/>
  <c r="F24" i="108"/>
  <c r="F24" i="141"/>
  <c r="T24" i="10"/>
  <c r="E17" i="45"/>
  <c r="Z27" i="100"/>
  <c r="N27" i="138"/>
  <c r="Y26" i="104"/>
  <c r="Z26" i="104" s="1"/>
  <c r="D26" i="55"/>
  <c r="U31" i="142"/>
  <c r="K16" i="43"/>
  <c r="L16" i="43"/>
  <c r="K13" i="43"/>
  <c r="L13" i="43"/>
  <c r="P23" i="4"/>
  <c r="Q23" i="4" s="1"/>
  <c r="T23" i="4"/>
  <c r="G22" i="142"/>
  <c r="I18" i="152"/>
  <c r="I18" i="92"/>
  <c r="S29" i="51"/>
  <c r="T11" i="51"/>
  <c r="G24" i="139"/>
  <c r="H24" i="139" s="1"/>
  <c r="C13" i="110"/>
  <c r="C24" i="111"/>
  <c r="C19" i="111"/>
  <c r="P19" i="111" s="1"/>
  <c r="C16" i="111"/>
  <c r="C14" i="111"/>
  <c r="C25" i="112"/>
  <c r="Y24" i="104"/>
  <c r="Z24" i="104" s="1"/>
  <c r="N25" i="138"/>
  <c r="H13" i="108"/>
  <c r="H13" i="141"/>
  <c r="Z24" i="100"/>
  <c r="E26" i="137"/>
  <c r="E22" i="142"/>
  <c r="J22" i="142"/>
  <c r="J11" i="108"/>
  <c r="J11" i="141"/>
  <c r="Q29" i="10"/>
  <c r="D18" i="51"/>
  <c r="S12" i="98"/>
  <c r="Z15" i="79"/>
  <c r="J29" i="144"/>
  <c r="E29" i="144"/>
  <c r="J23" i="94"/>
  <c r="L13" i="108"/>
  <c r="G29" i="147"/>
  <c r="D26" i="137"/>
  <c r="K18" i="92"/>
  <c r="K18" i="152"/>
  <c r="F18" i="95"/>
  <c r="V18" i="47"/>
  <c r="Y18" i="47" s="1"/>
  <c r="C12" i="110"/>
  <c r="C24" i="110"/>
  <c r="C11" i="111"/>
  <c r="C17" i="111"/>
  <c r="P17" i="111" s="1"/>
  <c r="C26" i="112"/>
  <c r="P26" i="112"/>
  <c r="C16" i="110"/>
  <c r="C10" i="112"/>
  <c r="C27" i="112" s="1"/>
  <c r="P27" i="112" s="1"/>
  <c r="T13" i="57"/>
  <c r="G25" i="134"/>
  <c r="G29" i="144"/>
  <c r="Q14" i="92"/>
  <c r="Q14" i="152"/>
  <c r="J12" i="36"/>
  <c r="K12" i="36"/>
  <c r="S31" i="137"/>
  <c r="AC20" i="137"/>
  <c r="I30" i="45"/>
  <c r="E12" i="45"/>
  <c r="N30" i="47"/>
  <c r="L14" i="43"/>
  <c r="K14" i="43"/>
  <c r="H21" i="68"/>
  <c r="G17" i="92"/>
  <c r="G17" i="152"/>
  <c r="J21" i="142"/>
  <c r="E21" i="142"/>
  <c r="G22" i="147"/>
  <c r="J31" i="136"/>
  <c r="K31" i="136" s="1"/>
  <c r="G20" i="134"/>
  <c r="H18" i="108"/>
  <c r="H18" i="141"/>
  <c r="E17" i="142"/>
  <c r="J17" i="142"/>
  <c r="S20" i="104"/>
  <c r="D21" i="138"/>
  <c r="E21" i="138" s="1"/>
  <c r="G14" i="142"/>
  <c r="F37" i="77"/>
  <c r="Q17" i="92"/>
  <c r="Q17" i="152"/>
  <c r="W21" i="68"/>
  <c r="S17" i="152"/>
  <c r="Z21" i="68"/>
  <c r="S17" i="92"/>
  <c r="L29" i="51"/>
  <c r="J21" i="143"/>
  <c r="E21" i="143"/>
  <c r="H27" i="94"/>
  <c r="Y18" i="103"/>
  <c r="Z18" i="103" s="1"/>
  <c r="G18" i="147"/>
  <c r="T28" i="57"/>
  <c r="D27" i="139"/>
  <c r="T25" i="52"/>
  <c r="N15" i="125"/>
  <c r="I19" i="125" s="1"/>
  <c r="Z15" i="125"/>
  <c r="O19" i="125" s="1"/>
  <c r="I12" i="92"/>
  <c r="I12" i="152"/>
  <c r="K16" i="68"/>
  <c r="E16" i="107"/>
  <c r="E26" i="142"/>
  <c r="J26" i="142"/>
  <c r="J13" i="141"/>
  <c r="J13" i="108"/>
  <c r="L12" i="97"/>
  <c r="U31" i="147"/>
  <c r="E15" i="144"/>
  <c r="J15" i="144"/>
  <c r="D27" i="57"/>
  <c r="G18" i="143"/>
  <c r="D15" i="50"/>
  <c r="J25" i="148"/>
  <c r="E25" i="148"/>
  <c r="E20" i="45"/>
  <c r="Y25" i="103"/>
  <c r="Z25" i="103" s="1"/>
  <c r="AC21" i="145"/>
  <c r="V20" i="104"/>
  <c r="W20" i="104" s="1"/>
  <c r="D29" i="137"/>
  <c r="G21" i="137"/>
  <c r="H17" i="108"/>
  <c r="H17" i="141"/>
  <c r="V22" i="103"/>
  <c r="W22" i="103" s="1"/>
  <c r="Z26" i="100"/>
  <c r="H20" i="95"/>
  <c r="D13" i="51"/>
  <c r="E24" i="137"/>
  <c r="F24" i="137" s="1"/>
  <c r="T17" i="10"/>
  <c r="F17" i="108"/>
  <c r="F17" i="141"/>
  <c r="V25" i="48"/>
  <c r="Y25" i="48" s="1"/>
  <c r="F25" i="96"/>
  <c r="J16" i="148"/>
  <c r="E16" i="148"/>
  <c r="D24" i="55"/>
  <c r="T27" i="56"/>
  <c r="G27" i="134"/>
  <c r="J15" i="143"/>
  <c r="E15" i="143"/>
  <c r="W13" i="100"/>
  <c r="J22" i="141"/>
  <c r="J22" i="108"/>
  <c r="C21" i="45"/>
  <c r="P28" i="100"/>
  <c r="Q28" i="100" s="1"/>
  <c r="T28" i="100"/>
  <c r="G29" i="143"/>
  <c r="L16" i="96"/>
  <c r="H17" i="107"/>
  <c r="G14" i="143"/>
  <c r="E27" i="107"/>
  <c r="C10" i="109"/>
  <c r="P10" i="109" s="1"/>
  <c r="G24" i="143"/>
  <c r="T19" i="51"/>
  <c r="AC27" i="145"/>
  <c r="E24" i="147"/>
  <c r="J24" i="147"/>
  <c r="C24" i="109"/>
  <c r="P24" i="109" s="1"/>
  <c r="AC17" i="143"/>
  <c r="D19" i="137"/>
  <c r="V16" i="103"/>
  <c r="W16" i="103" s="1"/>
  <c r="C27" i="84"/>
  <c r="I27" i="84" s="1"/>
  <c r="F26" i="108"/>
  <c r="T26" i="10"/>
  <c r="F26" i="141"/>
  <c r="AC22" i="144"/>
  <c r="G17" i="143"/>
  <c r="G17" i="137"/>
  <c r="N12" i="138"/>
  <c r="M31" i="138"/>
  <c r="N31" i="138" s="1"/>
  <c r="Y11" i="104"/>
  <c r="Z11" i="104" s="1"/>
  <c r="K29" i="10"/>
  <c r="F10" i="108"/>
  <c r="F10" i="141"/>
  <c r="T10" i="10"/>
  <c r="E15" i="107"/>
  <c r="C16" i="45"/>
  <c r="G15" i="139"/>
  <c r="J22" i="144"/>
  <c r="E22" i="144"/>
  <c r="D20" i="95"/>
  <c r="W26" i="100"/>
  <c r="D19" i="50"/>
  <c r="J11" i="95"/>
  <c r="H31" i="106"/>
  <c r="E14" i="107"/>
  <c r="AB31" i="144"/>
  <c r="T12" i="100"/>
  <c r="P12" i="100"/>
  <c r="Q12" i="100" s="1"/>
  <c r="T14" i="10"/>
  <c r="U14" i="10" s="1"/>
  <c r="F14" i="141"/>
  <c r="F14" i="108"/>
  <c r="E19" i="152"/>
  <c r="E19" i="92"/>
  <c r="AC19" i="68"/>
  <c r="J18" i="36"/>
  <c r="K18" i="36"/>
  <c r="T30" i="48"/>
  <c r="L10" i="96"/>
  <c r="C25" i="45"/>
  <c r="E13" i="137"/>
  <c r="W27" i="100"/>
  <c r="J31" i="137"/>
  <c r="D12" i="137"/>
  <c r="Z25" i="100"/>
  <c r="H27" i="107"/>
  <c r="C20" i="45"/>
  <c r="E23" i="45"/>
  <c r="E19" i="107"/>
  <c r="AC26" i="137"/>
  <c r="G25" i="148"/>
  <c r="C19" i="58"/>
  <c r="H14" i="96"/>
  <c r="H16" i="97"/>
  <c r="R30" i="47"/>
  <c r="J10" i="95"/>
  <c r="E18" i="146"/>
  <c r="J18" i="146"/>
  <c r="K16" i="36"/>
  <c r="J16" i="36"/>
  <c r="O13" i="92"/>
  <c r="O13" i="152"/>
  <c r="T21" i="50"/>
  <c r="AC25" i="143"/>
  <c r="J16" i="142"/>
  <c r="E16" i="142"/>
  <c r="N19" i="79"/>
  <c r="K16" i="98"/>
  <c r="J22" i="148"/>
  <c r="E22" i="148"/>
  <c r="Y19" i="105"/>
  <c r="Z19" i="105" s="1"/>
  <c r="N20" i="140"/>
  <c r="V23" i="34"/>
  <c r="Y23" i="34" s="1"/>
  <c r="F23" i="94"/>
  <c r="V21" i="47"/>
  <c r="Y21" i="47" s="1"/>
  <c r="F21" i="95"/>
  <c r="H20" i="108"/>
  <c r="H20" i="141"/>
  <c r="C14" i="45"/>
  <c r="AC20" i="143"/>
  <c r="H21" i="141"/>
  <c r="H21" i="108"/>
  <c r="AC25" i="137"/>
  <c r="V26" i="104"/>
  <c r="W26" i="104" s="1"/>
  <c r="J15" i="141"/>
  <c r="J15" i="108"/>
  <c r="R15" i="10"/>
  <c r="V18" i="103"/>
  <c r="W18" i="103" s="1"/>
  <c r="D17" i="50"/>
  <c r="E26" i="45"/>
  <c r="W23" i="100"/>
  <c r="E29" i="107"/>
  <c r="E29" i="45"/>
  <c r="J11" i="94"/>
  <c r="G15" i="143"/>
  <c r="D27" i="50"/>
  <c r="H21" i="107"/>
  <c r="J30" i="34"/>
  <c r="V26" i="48"/>
  <c r="Y26" i="48" s="1"/>
  <c r="F26" i="96"/>
  <c r="D11" i="94"/>
  <c r="D13" i="155"/>
  <c r="V22" i="104"/>
  <c r="W22" i="104" s="1"/>
  <c r="V11" i="105"/>
  <c r="J31" i="140"/>
  <c r="K31" i="140" s="1"/>
  <c r="K22" i="36"/>
  <c r="J22" i="36"/>
  <c r="AC29" i="137"/>
  <c r="T12" i="54"/>
  <c r="Y26" i="105"/>
  <c r="Z26" i="105" s="1"/>
  <c r="N27" i="140"/>
  <c r="L26" i="96"/>
  <c r="AC15" i="142"/>
  <c r="L25" i="95"/>
  <c r="F12" i="94"/>
  <c r="V12" i="34"/>
  <c r="S21" i="104"/>
  <c r="T21" i="104" s="1"/>
  <c r="D22" i="138"/>
  <c r="E22" i="138" s="1"/>
  <c r="E23" i="145"/>
  <c r="J23" i="145"/>
  <c r="T19" i="57"/>
  <c r="F23" i="108"/>
  <c r="F23" i="141"/>
  <c r="T23" i="10"/>
  <c r="T20" i="50"/>
  <c r="AC27" i="142"/>
  <c r="F18" i="96"/>
  <c r="V18" i="48"/>
  <c r="Y18" i="48" s="1"/>
  <c r="J23" i="141"/>
  <c r="J23" i="108"/>
  <c r="D13" i="55"/>
  <c r="O18" i="92"/>
  <c r="O18" i="152"/>
  <c r="P14" i="4"/>
  <c r="Q14" i="4" s="1"/>
  <c r="T14" i="4"/>
  <c r="T23" i="57"/>
  <c r="T27" i="52"/>
  <c r="AC25" i="144"/>
  <c r="N29" i="138"/>
  <c r="Y28" i="104"/>
  <c r="Z28" i="104" s="1"/>
  <c r="H15" i="107"/>
  <c r="C15" i="45"/>
  <c r="E15" i="142"/>
  <c r="J15" i="142"/>
  <c r="F16" i="96"/>
  <c r="V16" i="48"/>
  <c r="Y16" i="48" s="1"/>
  <c r="E18" i="107"/>
  <c r="T12" i="53"/>
  <c r="E21" i="134"/>
  <c r="J23" i="143"/>
  <c r="E23" i="143"/>
  <c r="H18" i="95"/>
  <c r="W27" i="101"/>
  <c r="G23" i="148"/>
  <c r="J26" i="141"/>
  <c r="J26" i="108"/>
  <c r="R26" i="10"/>
  <c r="D18" i="97"/>
  <c r="D18" i="134"/>
  <c r="S17" i="103"/>
  <c r="H22" i="141"/>
  <c r="H22" i="108"/>
  <c r="D20" i="55"/>
  <c r="E16" i="144"/>
  <c r="J16" i="144"/>
  <c r="G26" i="143"/>
  <c r="E23" i="139"/>
  <c r="AC16" i="148"/>
  <c r="T19" i="53"/>
  <c r="J14" i="147"/>
  <c r="E14" i="147"/>
  <c r="D17" i="52"/>
  <c r="Z23" i="4"/>
  <c r="J22" i="97"/>
  <c r="K23" i="43"/>
  <c r="L23" i="43"/>
  <c r="V23" i="105"/>
  <c r="W23" i="105" s="1"/>
  <c r="T15" i="53"/>
  <c r="E19" i="137"/>
  <c r="H12" i="95"/>
  <c r="T12" i="52"/>
  <c r="J20" i="147"/>
  <c r="E20" i="147"/>
  <c r="G13" i="145"/>
  <c r="H23" i="107"/>
  <c r="T24" i="57"/>
  <c r="AC13" i="143"/>
  <c r="M30" i="45"/>
  <c r="AB31" i="147"/>
  <c r="F12" i="97"/>
  <c r="V12" i="49"/>
  <c r="Y12" i="49" s="1"/>
  <c r="K13" i="92"/>
  <c r="K13" i="152"/>
  <c r="D27" i="155"/>
  <c r="D25" i="94"/>
  <c r="H26" i="141"/>
  <c r="H26" i="108"/>
  <c r="Z11" i="101"/>
  <c r="Y30" i="101"/>
  <c r="Z30" i="101" s="1"/>
  <c r="S16" i="98"/>
  <c r="Z19" i="79"/>
  <c r="Q15" i="125"/>
  <c r="K19" i="125" s="1"/>
  <c r="G17" i="144"/>
  <c r="C14" i="84"/>
  <c r="D18" i="55"/>
  <c r="D23" i="107"/>
  <c r="C19" i="3"/>
  <c r="L26" i="102"/>
  <c r="K26" i="102"/>
  <c r="H21" i="94"/>
  <c r="S25" i="105"/>
  <c r="T25" i="105" s="1"/>
  <c r="D26" i="140"/>
  <c r="AC23" i="145"/>
  <c r="U31" i="139"/>
  <c r="E21" i="107"/>
  <c r="AC15" i="145"/>
  <c r="J21" i="94"/>
  <c r="T21" i="51"/>
  <c r="S31" i="143"/>
  <c r="G18" i="145"/>
  <c r="L24" i="96"/>
  <c r="D28" i="55"/>
  <c r="J12" i="148"/>
  <c r="E12" i="148"/>
  <c r="L31" i="148"/>
  <c r="G24" i="146"/>
  <c r="H18" i="96"/>
  <c r="L10" i="94"/>
  <c r="T30" i="34"/>
  <c r="E13" i="148"/>
  <c r="J13" i="148"/>
  <c r="D13" i="148" s="1"/>
  <c r="K13" i="148" s="1"/>
  <c r="D20" i="52"/>
  <c r="G22" i="145"/>
  <c r="C28" i="45"/>
  <c r="Y20" i="103"/>
  <c r="Z20" i="103" s="1"/>
  <c r="S29" i="55"/>
  <c r="T11" i="55"/>
  <c r="J24" i="94"/>
  <c r="Q13" i="92"/>
  <c r="Q13" i="152"/>
  <c r="N26" i="138"/>
  <c r="Y25" i="104"/>
  <c r="Z25" i="104" s="1"/>
  <c r="H23" i="95"/>
  <c r="X31" i="139"/>
  <c r="J19" i="58"/>
  <c r="E28" i="144"/>
  <c r="J28" i="144"/>
  <c r="Z12" i="100"/>
  <c r="S24" i="105"/>
  <c r="D25" i="140"/>
  <c r="D15" i="137"/>
  <c r="N25" i="136"/>
  <c r="Z31" i="139"/>
  <c r="N25" i="140"/>
  <c r="Y24" i="105"/>
  <c r="Z24" i="105" s="1"/>
  <c r="D27" i="51"/>
  <c r="E27" i="144"/>
  <c r="J27" i="144"/>
  <c r="AC23" i="137"/>
  <c r="H30" i="47"/>
  <c r="L20" i="108"/>
  <c r="T16" i="52"/>
  <c r="D25" i="137"/>
  <c r="W17" i="100"/>
  <c r="E12" i="139"/>
  <c r="L31" i="139"/>
  <c r="S18" i="104"/>
  <c r="D19" i="138"/>
  <c r="E19" i="138" s="1"/>
  <c r="AC12" i="143"/>
  <c r="AB31" i="143"/>
  <c r="E31" i="107"/>
  <c r="G26" i="145"/>
  <c r="V19" i="103"/>
  <c r="W19" i="103" s="1"/>
  <c r="Y19" i="103"/>
  <c r="Z19" i="103" s="1"/>
  <c r="I29" i="51"/>
  <c r="J29" i="51" s="1"/>
  <c r="AC17" i="137"/>
  <c r="D23" i="97"/>
  <c r="J16" i="96"/>
  <c r="T20" i="56"/>
  <c r="N26" i="136"/>
  <c r="G16" i="137"/>
  <c r="L30" i="34"/>
  <c r="I19" i="58"/>
  <c r="AC28" i="142"/>
  <c r="M19" i="152"/>
  <c r="M19" i="92"/>
  <c r="J13" i="145"/>
  <c r="E13" i="145"/>
  <c r="G12" i="143"/>
  <c r="N31" i="143"/>
  <c r="J27" i="108"/>
  <c r="J27" i="141"/>
  <c r="E22" i="134"/>
  <c r="E14" i="45"/>
  <c r="G21" i="148"/>
  <c r="G20" i="143"/>
  <c r="D25" i="51"/>
  <c r="T14" i="50"/>
  <c r="T28" i="54"/>
  <c r="D22" i="139"/>
  <c r="AC20" i="139"/>
  <c r="G20" i="92"/>
  <c r="P15" i="100"/>
  <c r="Q15" i="100" s="1"/>
  <c r="T15" i="100"/>
  <c r="E23" i="148"/>
  <c r="J23" i="148"/>
  <c r="E22" i="107"/>
  <c r="O19" i="92"/>
  <c r="O19" i="152"/>
  <c r="T25" i="101"/>
  <c r="P25" i="101"/>
  <c r="Q25" i="101" s="1"/>
  <c r="Z28" i="101"/>
  <c r="I14" i="152"/>
  <c r="I14" i="92"/>
  <c r="D16" i="57"/>
  <c r="P17" i="4"/>
  <c r="Q17" i="4" s="1"/>
  <c r="T17" i="4"/>
  <c r="E25" i="107"/>
  <c r="E22" i="139"/>
  <c r="H11" i="95"/>
  <c r="Y30" i="100"/>
  <c r="Z30" i="100" s="1"/>
  <c r="Z11" i="100"/>
  <c r="V13" i="105"/>
  <c r="W13" i="105" s="1"/>
  <c r="J25" i="95"/>
  <c r="G13" i="142"/>
  <c r="D17" i="51"/>
  <c r="Z31" i="142"/>
  <c r="AC12" i="142"/>
  <c r="D26" i="51"/>
  <c r="O14" i="98"/>
  <c r="G28" i="134"/>
  <c r="E24" i="45"/>
  <c r="L18" i="95"/>
  <c r="E17" i="148"/>
  <c r="J17" i="148"/>
  <c r="J16" i="95"/>
  <c r="K15" i="43"/>
  <c r="L15" i="43"/>
  <c r="G23" i="137"/>
  <c r="T21" i="4"/>
  <c r="P21" i="4"/>
  <c r="Q21" i="4" s="1"/>
  <c r="V12" i="103"/>
  <c r="W12" i="103" s="1"/>
  <c r="J12" i="108"/>
  <c r="J12" i="141"/>
  <c r="R12" i="10"/>
  <c r="Q29" i="56"/>
  <c r="J27" i="95"/>
  <c r="E18" i="142"/>
  <c r="J18" i="142"/>
  <c r="G16" i="142"/>
  <c r="D17" i="139"/>
  <c r="G16" i="148"/>
  <c r="AC23" i="146"/>
  <c r="C20" i="84"/>
  <c r="G13" i="144"/>
  <c r="T18" i="51"/>
  <c r="K20" i="92"/>
  <c r="D25" i="139"/>
  <c r="Q13" i="98"/>
  <c r="S15" i="105"/>
  <c r="D16" i="140"/>
  <c r="G28" i="137"/>
  <c r="AC26" i="142"/>
  <c r="G26" i="144"/>
  <c r="E19" i="145"/>
  <c r="J19" i="145"/>
  <c r="D28" i="52"/>
  <c r="Z31" i="137"/>
  <c r="AA31" i="137" s="1"/>
  <c r="T16" i="57"/>
  <c r="W19" i="100"/>
  <c r="G22" i="146"/>
  <c r="F31" i="84"/>
  <c r="AC21" i="148"/>
  <c r="J17" i="94"/>
  <c r="T25" i="51"/>
  <c r="D22" i="137"/>
  <c r="J14" i="95"/>
  <c r="T22" i="4"/>
  <c r="P22" i="4"/>
  <c r="Q22" i="4" s="1"/>
  <c r="T19" i="50"/>
  <c r="D16" i="139"/>
  <c r="T22" i="57"/>
  <c r="S31" i="144"/>
  <c r="W15" i="100"/>
  <c r="E26" i="143"/>
  <c r="J26" i="143"/>
  <c r="K14" i="152"/>
  <c r="K14" i="92"/>
  <c r="G27" i="137"/>
  <c r="E14" i="145"/>
  <c r="J14" i="145"/>
  <c r="J26" i="145"/>
  <c r="E26" i="145"/>
  <c r="H16" i="108"/>
  <c r="H16" i="141"/>
  <c r="M20" i="92"/>
  <c r="C23" i="45"/>
  <c r="N24" i="140"/>
  <c r="Y23" i="105"/>
  <c r="Z23" i="105" s="1"/>
  <c r="G15" i="145"/>
  <c r="AC17" i="134"/>
  <c r="V26" i="47"/>
  <c r="Y26" i="47" s="1"/>
  <c r="F26" i="95"/>
  <c r="M14" i="98"/>
  <c r="G19" i="152"/>
  <c r="G19" i="92"/>
  <c r="AC13" i="134"/>
  <c r="E28" i="147"/>
  <c r="J28" i="147"/>
  <c r="K17" i="152"/>
  <c r="K17" i="92"/>
  <c r="N21" i="68"/>
  <c r="G14" i="145"/>
  <c r="W26" i="101"/>
  <c r="S29" i="56"/>
  <c r="T11" i="56"/>
  <c r="D21" i="55"/>
  <c r="Y13" i="104"/>
  <c r="Z13" i="104" s="1"/>
  <c r="N14" i="138"/>
  <c r="G13" i="98"/>
  <c r="AC29" i="142"/>
  <c r="N31" i="147"/>
  <c r="G31" i="147" s="1"/>
  <c r="G12" i="147"/>
  <c r="H11" i="141"/>
  <c r="H11" i="108"/>
  <c r="E28" i="107"/>
  <c r="V15" i="34"/>
  <c r="Y15" i="34" s="1"/>
  <c r="F15" i="94"/>
  <c r="W21" i="100"/>
  <c r="C14" i="109"/>
  <c r="L11" i="96"/>
  <c r="D18" i="57"/>
  <c r="D24" i="53"/>
  <c r="G13" i="152"/>
  <c r="G13" i="92"/>
  <c r="D20" i="54"/>
  <c r="E22" i="137"/>
  <c r="D17" i="95"/>
  <c r="K28" i="43"/>
  <c r="L28" i="43"/>
  <c r="D15" i="94"/>
  <c r="D17" i="155"/>
  <c r="G29" i="134"/>
  <c r="H29" i="134" s="1"/>
  <c r="G15" i="148"/>
  <c r="G16" i="146"/>
  <c r="H12" i="96"/>
  <c r="G28" i="148"/>
  <c r="L16" i="102"/>
  <c r="K16" i="102"/>
  <c r="C15" i="84"/>
  <c r="I15" i="84" s="1"/>
  <c r="E15" i="148"/>
  <c r="J15" i="148"/>
  <c r="G24" i="134"/>
  <c r="L26" i="108"/>
  <c r="X26" i="10"/>
  <c r="D12" i="55"/>
  <c r="Q31" i="137"/>
  <c r="O30" i="45"/>
  <c r="Q19" i="58"/>
  <c r="T27" i="4"/>
  <c r="P27" i="4"/>
  <c r="Q27" i="4" s="1"/>
  <c r="I20" i="92"/>
  <c r="J13" i="146"/>
  <c r="E13" i="146"/>
  <c r="AC24" i="137"/>
  <c r="E28" i="45"/>
  <c r="F13" i="108"/>
  <c r="T13" i="10"/>
  <c r="F13" i="141"/>
  <c r="D16" i="97"/>
  <c r="F18" i="141"/>
  <c r="T18" i="10"/>
  <c r="F18" i="108"/>
  <c r="V27" i="104"/>
  <c r="W27" i="104" s="1"/>
  <c r="D15" i="97"/>
  <c r="E23" i="137"/>
  <c r="J23" i="36"/>
  <c r="K23" i="36"/>
  <c r="L30" i="47"/>
  <c r="J20" i="144"/>
  <c r="E20" i="144"/>
  <c r="V24" i="34"/>
  <c r="Y24" i="34" s="1"/>
  <c r="F24" i="94"/>
  <c r="S27" i="105"/>
  <c r="D28" i="140"/>
  <c r="N13" i="136"/>
  <c r="T14" i="55"/>
  <c r="G12" i="145"/>
  <c r="N31" i="145"/>
  <c r="F19" i="58"/>
  <c r="I19" i="92"/>
  <c r="I19" i="152"/>
  <c r="J14" i="142"/>
  <c r="E14" i="142"/>
  <c r="E15" i="137"/>
  <c r="G29" i="148"/>
  <c r="E14" i="143"/>
  <c r="J14" i="143"/>
  <c r="D14" i="143" s="1"/>
  <c r="E25" i="144"/>
  <c r="J25" i="144"/>
  <c r="G13" i="146"/>
  <c r="O20" i="92"/>
  <c r="C24" i="45"/>
  <c r="G18" i="139"/>
  <c r="T26" i="55"/>
  <c r="H14" i="107"/>
  <c r="H31" i="84"/>
  <c r="G12" i="137"/>
  <c r="H12" i="137" s="1"/>
  <c r="N31" i="137"/>
  <c r="G19" i="147"/>
  <c r="D12" i="51"/>
  <c r="AB31" i="134"/>
  <c r="AC12" i="134"/>
  <c r="T25" i="50"/>
  <c r="G13" i="148"/>
  <c r="J23" i="147"/>
  <c r="E23" i="147"/>
  <c r="E27" i="147"/>
  <c r="J27" i="147"/>
  <c r="E25" i="137"/>
  <c r="H17" i="97"/>
  <c r="V17" i="104"/>
  <c r="W17" i="104" s="1"/>
  <c r="T19" i="52"/>
  <c r="J23" i="146"/>
  <c r="E23" i="146"/>
  <c r="AC15" i="137"/>
  <c r="K18" i="102"/>
  <c r="L18" i="102"/>
  <c r="D25" i="95"/>
  <c r="H27" i="108"/>
  <c r="H27" i="141"/>
  <c r="G19" i="146"/>
  <c r="D16" i="56"/>
  <c r="N14" i="136"/>
  <c r="D24" i="94"/>
  <c r="D26" i="155"/>
  <c r="H27" i="96"/>
  <c r="Y22" i="103"/>
  <c r="Z22" i="103" s="1"/>
  <c r="H30" i="107"/>
  <c r="G24" i="142"/>
  <c r="V18" i="105"/>
  <c r="W18" i="105" s="1"/>
  <c r="O14" i="92"/>
  <c r="O14" i="152"/>
  <c r="K27" i="102"/>
  <c r="E19" i="146"/>
  <c r="J19" i="146"/>
  <c r="K18" i="98"/>
  <c r="D14" i="52"/>
  <c r="V27" i="47"/>
  <c r="Y27" i="47" s="1"/>
  <c r="F27" i="95"/>
  <c r="U31" i="137"/>
  <c r="J14" i="96"/>
  <c r="E20" i="145"/>
  <c r="J20" i="145"/>
  <c r="H20" i="97"/>
  <c r="C28" i="106"/>
  <c r="F17" i="95"/>
  <c r="V17" i="47"/>
  <c r="Y17" i="47" s="1"/>
  <c r="J19" i="108"/>
  <c r="J19" i="141"/>
  <c r="W16" i="101"/>
  <c r="S20" i="92"/>
  <c r="D21" i="137"/>
  <c r="D28" i="138"/>
  <c r="E28" i="138" s="1"/>
  <c r="S27" i="104"/>
  <c r="V19" i="104"/>
  <c r="W19" i="104" s="1"/>
  <c r="P23" i="100"/>
  <c r="Q23" i="100" s="1"/>
  <c r="T23" i="100"/>
  <c r="M17" i="92"/>
  <c r="Q21" i="68"/>
  <c r="M17" i="152"/>
  <c r="AC16" i="147"/>
  <c r="J12" i="96"/>
  <c r="D27" i="138"/>
  <c r="E27" i="138" s="1"/>
  <c r="S26" i="104"/>
  <c r="D21" i="139"/>
  <c r="V13" i="104"/>
  <c r="W13" i="104" s="1"/>
  <c r="V24" i="104"/>
  <c r="W24" i="104" s="1"/>
  <c r="V21" i="103"/>
  <c r="W21" i="103" s="1"/>
  <c r="D20" i="137"/>
  <c r="G28" i="143"/>
  <c r="AC21" i="134"/>
  <c r="E18" i="92"/>
  <c r="E18" i="152"/>
  <c r="AC18" i="68"/>
  <c r="L21" i="96"/>
  <c r="T13" i="50"/>
  <c r="Z12" i="4"/>
  <c r="J13" i="97"/>
  <c r="J22" i="96"/>
  <c r="H10" i="97"/>
  <c r="P30" i="49"/>
  <c r="C26" i="109"/>
  <c r="E18" i="45"/>
  <c r="K17" i="98"/>
  <c r="F25" i="95"/>
  <c r="V25" i="47"/>
  <c r="Y25" i="47" s="1"/>
  <c r="M17" i="98"/>
  <c r="V17" i="105"/>
  <c r="W17" i="105" s="1"/>
  <c r="G18" i="146"/>
  <c r="J26" i="96"/>
  <c r="K14" i="102"/>
  <c r="L14" i="102"/>
  <c r="L24" i="108"/>
  <c r="C16" i="84"/>
  <c r="H19" i="108"/>
  <c r="H19" i="141"/>
  <c r="E12" i="147"/>
  <c r="L31" i="147"/>
  <c r="J12" i="147"/>
  <c r="Y17" i="103"/>
  <c r="Z17" i="103" s="1"/>
  <c r="J15" i="146"/>
  <c r="E15" i="146"/>
  <c r="D12" i="54"/>
  <c r="V14" i="34"/>
  <c r="F14" i="94"/>
  <c r="G18" i="148"/>
  <c r="T18" i="52"/>
  <c r="D25" i="134"/>
  <c r="S24" i="103"/>
  <c r="T24" i="103" s="1"/>
  <c r="I29" i="56"/>
  <c r="S31" i="142"/>
  <c r="V20" i="105"/>
  <c r="W20" i="105" s="1"/>
  <c r="M31" i="136"/>
  <c r="N31" i="136" s="1"/>
  <c r="N12" i="136"/>
  <c r="G29" i="137"/>
  <c r="G17" i="145"/>
  <c r="H23" i="141"/>
  <c r="H23" i="108"/>
  <c r="D27" i="136"/>
  <c r="E27" i="136" s="1"/>
  <c r="D16" i="95"/>
  <c r="L22" i="95"/>
  <c r="J24" i="97"/>
  <c r="J28" i="142"/>
  <c r="E28" i="142"/>
  <c r="W25" i="4"/>
  <c r="L11" i="97"/>
  <c r="J18" i="108"/>
  <c r="J18" i="141"/>
  <c r="K24" i="36"/>
  <c r="J24" i="36"/>
  <c r="D21" i="95"/>
  <c r="T13" i="101"/>
  <c r="P13" i="101"/>
  <c r="Q13" i="101" s="1"/>
  <c r="L31" i="134"/>
  <c r="E12" i="134"/>
  <c r="H17" i="94"/>
  <c r="K30" i="45"/>
  <c r="C12" i="45"/>
  <c r="J12" i="143"/>
  <c r="E12" i="143"/>
  <c r="L31" i="143"/>
  <c r="J22" i="143"/>
  <c r="E22" i="143"/>
  <c r="V12" i="104"/>
  <c r="W12" i="104" s="1"/>
  <c r="AC12" i="139"/>
  <c r="AB31" i="139"/>
  <c r="AC31" i="139" s="1"/>
  <c r="H12" i="97"/>
  <c r="H18" i="94"/>
  <c r="V18" i="34"/>
  <c r="Y18" i="34" s="1"/>
  <c r="F18" i="94"/>
  <c r="N29" i="54"/>
  <c r="K13" i="98"/>
  <c r="V22" i="34"/>
  <c r="Y22" i="34" s="1"/>
  <c r="F22" i="94"/>
  <c r="AC24" i="142"/>
  <c r="J13" i="143"/>
  <c r="E13" i="143"/>
  <c r="H26" i="97"/>
  <c r="AC28" i="134"/>
  <c r="E14" i="137"/>
  <c r="F14" i="137" s="1"/>
  <c r="G22" i="148"/>
  <c r="S12" i="103"/>
  <c r="D13" i="134"/>
  <c r="J23" i="96"/>
  <c r="V27" i="48"/>
  <c r="Y27" i="48" s="1"/>
  <c r="F27" i="96"/>
  <c r="T12" i="50"/>
  <c r="F25" i="94"/>
  <c r="V25" i="34"/>
  <c r="Y25" i="34" s="1"/>
  <c r="G28" i="145"/>
  <c r="V27" i="105"/>
  <c r="W27" i="105" s="1"/>
  <c r="D22" i="53"/>
  <c r="I29" i="55"/>
  <c r="I29" i="52"/>
  <c r="D23" i="52"/>
  <c r="H28" i="107"/>
  <c r="E27" i="137"/>
  <c r="F27" i="137" s="1"/>
  <c r="N29" i="140"/>
  <c r="Y28" i="105"/>
  <c r="Z28" i="105" s="1"/>
  <c r="V10" i="47"/>
  <c r="Y10" i="47" s="1"/>
  <c r="F10" i="95"/>
  <c r="F30" i="47"/>
  <c r="F15" i="108"/>
  <c r="T15" i="10"/>
  <c r="F15" i="141"/>
  <c r="T23" i="53"/>
  <c r="K27" i="43"/>
  <c r="L27" i="43"/>
  <c r="L16" i="94"/>
  <c r="L25" i="97"/>
  <c r="G20" i="139"/>
  <c r="H20" i="139" s="1"/>
  <c r="H13" i="94"/>
  <c r="H15" i="96"/>
  <c r="S18" i="98"/>
  <c r="N30" i="34"/>
  <c r="J18" i="144"/>
  <c r="E18" i="144"/>
  <c r="AC20" i="148"/>
  <c r="S20" i="103"/>
  <c r="D21" i="134"/>
  <c r="H13" i="95"/>
  <c r="AC22" i="147"/>
  <c r="J17" i="141"/>
  <c r="J17" i="108"/>
  <c r="R17" i="10"/>
  <c r="N19" i="140"/>
  <c r="Y18" i="105"/>
  <c r="Z18" i="105" s="1"/>
  <c r="E23" i="107"/>
  <c r="AB31" i="145"/>
  <c r="C17" i="45"/>
  <c r="V21" i="104"/>
  <c r="W21" i="104" s="1"/>
  <c r="G29" i="139"/>
  <c r="D14" i="56"/>
  <c r="T21" i="56"/>
  <c r="AC15" i="139"/>
  <c r="V23" i="49"/>
  <c r="Y23" i="49" s="1"/>
  <c r="F23" i="97"/>
  <c r="E12" i="146"/>
  <c r="J12" i="146"/>
  <c r="L31" i="146"/>
  <c r="G25" i="142"/>
  <c r="AC16" i="134"/>
  <c r="J24" i="142"/>
  <c r="E24" i="142"/>
  <c r="S22" i="103"/>
  <c r="T22" i="103" s="1"/>
  <c r="D23" i="134"/>
  <c r="F12" i="95"/>
  <c r="V12" i="47"/>
  <c r="Y12" i="47" s="1"/>
  <c r="J18" i="96"/>
  <c r="AC26" i="139"/>
  <c r="AC29" i="139"/>
  <c r="T20" i="101"/>
  <c r="P20" i="101"/>
  <c r="Q20" i="101" s="1"/>
  <c r="K15" i="79"/>
  <c r="I12" i="98"/>
  <c r="C27" i="45"/>
  <c r="W15" i="125"/>
  <c r="N19" i="125" s="1"/>
  <c r="C21" i="109"/>
  <c r="P21" i="109" s="1"/>
  <c r="G16" i="134"/>
  <c r="D13" i="50"/>
  <c r="P21" i="101"/>
  <c r="Q21" i="101" s="1"/>
  <c r="T21" i="101"/>
  <c r="L20" i="43"/>
  <c r="K20" i="43"/>
  <c r="D21" i="53"/>
  <c r="H11" i="96"/>
  <c r="N31" i="144"/>
  <c r="G12" i="144"/>
  <c r="L17" i="96"/>
  <c r="Q18" i="92"/>
  <c r="Q18" i="152"/>
  <c r="AC21" i="146"/>
  <c r="Y13" i="105"/>
  <c r="Z13" i="105" s="1"/>
  <c r="N14" i="140"/>
  <c r="AC25" i="148"/>
  <c r="E37" i="77"/>
  <c r="J15" i="95"/>
  <c r="G19" i="139"/>
  <c r="Z16" i="4"/>
  <c r="J18" i="97"/>
  <c r="V18" i="104"/>
  <c r="W18" i="104" s="1"/>
  <c r="AC26" i="146"/>
  <c r="E17" i="137"/>
  <c r="D28" i="57"/>
  <c r="T18" i="55"/>
  <c r="Y15" i="103"/>
  <c r="Z15" i="103" s="1"/>
  <c r="G23" i="147"/>
  <c r="H19" i="107"/>
  <c r="F24" i="96"/>
  <c r="V24" i="48"/>
  <c r="Y24" i="48" s="1"/>
  <c r="H25" i="95"/>
  <c r="N16" i="138"/>
  <c r="Y15" i="104"/>
  <c r="Z15" i="104" s="1"/>
  <c r="Z31" i="134"/>
  <c r="E21" i="68"/>
  <c r="E17" i="92"/>
  <c r="E17" i="152"/>
  <c r="AC17" i="68"/>
  <c r="G16" i="144"/>
  <c r="H22" i="97"/>
  <c r="D22" i="56"/>
  <c r="G16" i="139"/>
  <c r="Z17" i="100"/>
  <c r="G24" i="145"/>
  <c r="E17" i="134"/>
  <c r="H24" i="108"/>
  <c r="H24" i="141"/>
  <c r="E20" i="134"/>
  <c r="G16" i="145"/>
  <c r="G18" i="144"/>
  <c r="Z18" i="4"/>
  <c r="K10" i="102"/>
  <c r="L10" i="102"/>
  <c r="J29" i="102"/>
  <c r="T20" i="52"/>
  <c r="AC12" i="144"/>
  <c r="Z31" i="144"/>
  <c r="D24" i="54"/>
  <c r="G25" i="139"/>
  <c r="G14" i="134"/>
  <c r="S12" i="105"/>
  <c r="D13" i="140"/>
  <c r="T13" i="55"/>
  <c r="U31" i="134"/>
  <c r="L21" i="43"/>
  <c r="K21" i="43"/>
  <c r="W17" i="101"/>
  <c r="D25" i="97"/>
  <c r="T21" i="55"/>
  <c r="G14" i="137"/>
  <c r="D28" i="50"/>
  <c r="P11" i="100"/>
  <c r="Q11" i="100" s="1"/>
  <c r="T11" i="100"/>
  <c r="S30" i="100"/>
  <c r="T30" i="100" s="1"/>
  <c r="K21" i="102"/>
  <c r="L21" i="102"/>
  <c r="S31" i="134"/>
  <c r="F19" i="94"/>
  <c r="V19" i="34"/>
  <c r="S31" i="145"/>
  <c r="G25" i="146"/>
  <c r="C15" i="3"/>
  <c r="D19" i="107"/>
  <c r="L23" i="102"/>
  <c r="K23" i="102"/>
  <c r="H16" i="94"/>
  <c r="AC22" i="134"/>
  <c r="L22" i="97"/>
  <c r="W12" i="4"/>
  <c r="L14" i="95"/>
  <c r="G26" i="146"/>
  <c r="T20" i="57"/>
  <c r="Z16" i="101"/>
  <c r="D16" i="55"/>
  <c r="G13" i="139"/>
  <c r="H13" i="139" s="1"/>
  <c r="E26" i="146"/>
  <c r="J26" i="146"/>
  <c r="D18" i="155"/>
  <c r="D16" i="94"/>
  <c r="C26" i="84"/>
  <c r="I26" i="84" s="1"/>
  <c r="D27" i="53"/>
  <c r="D20" i="96"/>
  <c r="C23" i="109"/>
  <c r="AC13" i="139"/>
  <c r="AC12" i="145"/>
  <c r="Z31" i="145"/>
  <c r="AC19" i="145"/>
  <c r="AB31" i="146"/>
  <c r="T13" i="52"/>
  <c r="E19" i="58"/>
  <c r="N29" i="50"/>
  <c r="O29" i="50" s="1"/>
  <c r="C18" i="109"/>
  <c r="T27" i="50"/>
  <c r="P19" i="100"/>
  <c r="Q19" i="100" s="1"/>
  <c r="T19" i="100"/>
  <c r="Y16" i="104"/>
  <c r="Z16" i="104" s="1"/>
  <c r="N17" i="138"/>
  <c r="AC18" i="146"/>
  <c r="L12" i="108"/>
  <c r="X12" i="10"/>
  <c r="T22" i="51"/>
  <c r="G26" i="134"/>
  <c r="D26" i="50"/>
  <c r="E27" i="148"/>
  <c r="J27" i="148"/>
  <c r="E19" i="142"/>
  <c r="J19" i="142"/>
  <c r="O15" i="92"/>
  <c r="E16" i="146"/>
  <c r="J16" i="146"/>
  <c r="AC29" i="148"/>
  <c r="J20" i="95"/>
  <c r="N31" i="146"/>
  <c r="G12" i="146"/>
  <c r="G22" i="144"/>
  <c r="J21" i="148"/>
  <c r="E21" i="148"/>
  <c r="V28" i="103"/>
  <c r="W28" i="103" s="1"/>
  <c r="C19" i="109"/>
  <c r="P19" i="109" s="1"/>
  <c r="L16" i="97"/>
  <c r="W27" i="4"/>
  <c r="AC24" i="147"/>
  <c r="G21" i="142"/>
  <c r="X25" i="10"/>
  <c r="L25" i="108"/>
  <c r="E24" i="145"/>
  <c r="J24" i="145"/>
  <c r="J30" i="49"/>
  <c r="C16" i="106"/>
  <c r="C19" i="45"/>
  <c r="E18" i="137"/>
  <c r="G14" i="146"/>
  <c r="V13" i="103"/>
  <c r="W13" i="103" s="1"/>
  <c r="G29" i="54"/>
  <c r="D11" i="54"/>
  <c r="T25" i="57"/>
  <c r="D15" i="95"/>
  <c r="V23" i="104"/>
  <c r="W23" i="104" s="1"/>
  <c r="D12" i="57"/>
  <c r="AC22" i="139"/>
  <c r="D18" i="137"/>
  <c r="G15" i="147"/>
  <c r="E17" i="145"/>
  <c r="J17" i="145"/>
  <c r="AC19" i="143"/>
  <c r="G27" i="145"/>
  <c r="G27" i="148"/>
  <c r="P21" i="100"/>
  <c r="Q21" i="100" s="1"/>
  <c r="T21" i="100"/>
  <c r="G26" i="147"/>
  <c r="AC13" i="125"/>
  <c r="AA13" i="125" s="1"/>
  <c r="T28" i="51"/>
  <c r="K15" i="36"/>
  <c r="J15" i="36"/>
  <c r="K25" i="36"/>
  <c r="J25" i="36"/>
  <c r="H27" i="97"/>
  <c r="T13" i="56"/>
  <c r="C20" i="3"/>
  <c r="D24" i="107"/>
  <c r="T16" i="50"/>
  <c r="J12" i="145"/>
  <c r="E12" i="145"/>
  <c r="L31" i="145"/>
  <c r="T15" i="52"/>
  <c r="AC24" i="139"/>
  <c r="J15" i="145"/>
  <c r="E15" i="145"/>
  <c r="L18" i="97"/>
  <c r="S17" i="98"/>
  <c r="T27" i="53"/>
  <c r="C24" i="3"/>
  <c r="D28" i="107"/>
  <c r="D23" i="139"/>
  <c r="E21" i="144"/>
  <c r="J21" i="144"/>
  <c r="D25" i="50"/>
  <c r="P30" i="48"/>
  <c r="H10" i="96"/>
  <c r="E18" i="98"/>
  <c r="AC18" i="79"/>
  <c r="AC13" i="137"/>
  <c r="E21" i="137"/>
  <c r="F21" i="137" s="1"/>
  <c r="C20" i="109"/>
  <c r="P20" i="109" s="1"/>
  <c r="C23" i="3"/>
  <c r="D27" i="107"/>
  <c r="Y12" i="103"/>
  <c r="Z12" i="103" s="1"/>
  <c r="AC15" i="134"/>
  <c r="AC16" i="139"/>
  <c r="AB31" i="148"/>
  <c r="M14" i="152"/>
  <c r="M14" i="92"/>
  <c r="Y23" i="103"/>
  <c r="Z23" i="103" s="1"/>
  <c r="G23" i="139"/>
  <c r="H23" i="139" s="1"/>
  <c r="E17" i="143"/>
  <c r="J17" i="143"/>
  <c r="E16" i="139"/>
  <c r="F16" i="139" s="1"/>
  <c r="W21" i="101"/>
  <c r="D18" i="53"/>
  <c r="H15" i="141"/>
  <c r="H15" i="108"/>
  <c r="E21" i="139"/>
  <c r="F21" i="139" s="1"/>
  <c r="W22" i="4"/>
  <c r="E16" i="68"/>
  <c r="E12" i="152"/>
  <c r="AC12" i="68"/>
  <c r="E12" i="92"/>
  <c r="H20" i="96"/>
  <c r="Y19" i="104"/>
  <c r="Z19" i="104" s="1"/>
  <c r="N20" i="138"/>
  <c r="D23" i="155"/>
  <c r="D21" i="94"/>
  <c r="E24" i="148"/>
  <c r="J24" i="148"/>
  <c r="J12" i="97"/>
  <c r="G26" i="142"/>
  <c r="AC20" i="142"/>
  <c r="Z25" i="101"/>
  <c r="K13" i="36"/>
  <c r="J13" i="36"/>
  <c r="J19" i="143"/>
  <c r="E19" i="143"/>
  <c r="I14" i="98"/>
  <c r="M18" i="92"/>
  <c r="M18" i="152"/>
  <c r="H24" i="107"/>
  <c r="T22" i="100"/>
  <c r="P22" i="100"/>
  <c r="Q22" i="100" s="1"/>
  <c r="G24" i="148"/>
  <c r="T19" i="55"/>
  <c r="E24" i="146"/>
  <c r="J24" i="146"/>
  <c r="S18" i="105"/>
  <c r="T18" i="105" s="1"/>
  <c r="D19" i="140"/>
  <c r="T28" i="55"/>
  <c r="O17" i="98"/>
  <c r="V22" i="105"/>
  <c r="W22" i="105" s="1"/>
  <c r="G19" i="148"/>
  <c r="AC27" i="134"/>
  <c r="G21" i="134"/>
  <c r="H21" i="134" s="1"/>
  <c r="D17" i="55"/>
  <c r="D22" i="155"/>
  <c r="D20" i="94"/>
  <c r="D15" i="54"/>
  <c r="W24" i="101"/>
  <c r="W13" i="4"/>
  <c r="S15" i="103"/>
  <c r="D16" i="134"/>
  <c r="D29" i="3"/>
  <c r="E21" i="3" s="1"/>
  <c r="C10" i="3"/>
  <c r="D14" i="107"/>
  <c r="E14" i="146"/>
  <c r="J14" i="146"/>
  <c r="AC14" i="134"/>
  <c r="R19" i="58"/>
  <c r="I18" i="98"/>
  <c r="U31" i="145"/>
  <c r="C30" i="84"/>
  <c r="N27" i="136"/>
  <c r="Z21" i="101"/>
  <c r="C13" i="106"/>
  <c r="I13" i="106" s="1"/>
  <c r="D29" i="10"/>
  <c r="T15" i="125"/>
  <c r="L19" i="125" s="1"/>
  <c r="L26" i="43"/>
  <c r="K26" i="43"/>
  <c r="D17" i="137"/>
  <c r="T21" i="53"/>
  <c r="E18" i="134"/>
  <c r="F18" i="134" s="1"/>
  <c r="AC29" i="134"/>
  <c r="D16" i="137"/>
  <c r="L12" i="96"/>
  <c r="G19" i="137"/>
  <c r="H19" i="137" s="1"/>
  <c r="K18" i="43"/>
  <c r="L18" i="43"/>
  <c r="K28" i="36"/>
  <c r="J28" i="36"/>
  <c r="D21" i="52"/>
  <c r="Z28" i="4"/>
  <c r="N17" i="136"/>
  <c r="D16" i="50"/>
  <c r="F10" i="97"/>
  <c r="V10" i="49"/>
  <c r="F30" i="49"/>
  <c r="D22" i="51"/>
  <c r="S19" i="103"/>
  <c r="D20" i="134"/>
  <c r="AC20" i="134"/>
  <c r="H20" i="107"/>
  <c r="K20" i="107" s="1"/>
  <c r="E13" i="142"/>
  <c r="J13" i="142"/>
  <c r="H30" i="49"/>
  <c r="L13" i="95"/>
  <c r="I13" i="152"/>
  <c r="I13" i="92"/>
  <c r="L22" i="108"/>
  <c r="Y27" i="103"/>
  <c r="Z27" i="103" s="1"/>
  <c r="G18" i="142"/>
  <c r="F16" i="141"/>
  <c r="T16" i="10"/>
  <c r="F16" i="108"/>
  <c r="AC28" i="144"/>
  <c r="D28" i="136"/>
  <c r="E28" i="136" s="1"/>
  <c r="P12" i="4"/>
  <c r="Q12" i="4" s="1"/>
  <c r="T12" i="4"/>
  <c r="L30" i="49"/>
  <c r="I13" i="98"/>
  <c r="F20" i="96"/>
  <c r="V20" i="48"/>
  <c r="Y20" i="48" s="1"/>
  <c r="F15" i="97"/>
  <c r="V15" i="49"/>
  <c r="Y15" i="49" s="1"/>
  <c r="L10" i="95"/>
  <c r="T30" i="47"/>
  <c r="L15" i="96"/>
  <c r="P18" i="100"/>
  <c r="Q18" i="100" s="1"/>
  <c r="T18" i="100"/>
  <c r="D14" i="138"/>
  <c r="E14" i="138" s="1"/>
  <c r="S13" i="104"/>
  <c r="T17" i="53"/>
  <c r="U31" i="143"/>
  <c r="L22" i="96"/>
  <c r="L15" i="94"/>
  <c r="U15" i="34"/>
  <c r="L14" i="96"/>
  <c r="V12" i="105"/>
  <c r="W12" i="105" s="1"/>
  <c r="D15" i="136"/>
  <c r="E15" i="136" s="1"/>
  <c r="D15" i="52"/>
  <c r="D18" i="95"/>
  <c r="D13" i="54"/>
  <c r="E26" i="139"/>
  <c r="J17" i="96"/>
  <c r="T25" i="56"/>
  <c r="J15" i="97"/>
  <c r="V22" i="48"/>
  <c r="Y22" i="48" s="1"/>
  <c r="F22" i="96"/>
  <c r="D20" i="97"/>
  <c r="K22" i="102"/>
  <c r="L22" i="102"/>
  <c r="G23" i="145"/>
  <c r="G13" i="137"/>
  <c r="H13" i="137" s="1"/>
  <c r="K22" i="43"/>
  <c r="L22" i="43"/>
  <c r="J22" i="146"/>
  <c r="E22" i="146"/>
  <c r="S19" i="105"/>
  <c r="D20" i="140"/>
  <c r="E17" i="147"/>
  <c r="J17" i="147"/>
  <c r="P11" i="4"/>
  <c r="Q11" i="4" s="1"/>
  <c r="T11" i="4"/>
  <c r="S30" i="4"/>
  <c r="E29" i="137"/>
  <c r="AC26" i="147"/>
  <c r="D28" i="53"/>
  <c r="N29" i="52"/>
  <c r="N23" i="136"/>
  <c r="D26" i="57"/>
  <c r="N28" i="136"/>
  <c r="E24" i="134"/>
  <c r="G15" i="146"/>
  <c r="D22" i="54"/>
  <c r="AC16" i="145"/>
  <c r="G15" i="134"/>
  <c r="D23" i="53"/>
  <c r="E28" i="139"/>
  <c r="F28" i="139" s="1"/>
  <c r="L29" i="52"/>
  <c r="O29" i="52" s="1"/>
  <c r="G14" i="144"/>
  <c r="G21" i="146"/>
  <c r="W26" i="4"/>
  <c r="G20" i="137"/>
  <c r="H20" i="137" s="1"/>
  <c r="E25" i="146"/>
  <c r="J25" i="146"/>
  <c r="D21" i="54"/>
  <c r="D23" i="55"/>
  <c r="L17" i="43"/>
  <c r="K17" i="43"/>
  <c r="L18" i="96"/>
  <c r="E22" i="45"/>
  <c r="D14" i="97"/>
  <c r="E25" i="142"/>
  <c r="J25" i="142"/>
  <c r="T23" i="51"/>
  <c r="G14" i="139"/>
  <c r="T26" i="53"/>
  <c r="O13" i="98"/>
  <c r="I29" i="53"/>
  <c r="D12" i="50"/>
  <c r="G18" i="98"/>
  <c r="H24" i="96"/>
  <c r="G12" i="98"/>
  <c r="H15" i="79"/>
  <c r="S31" i="139"/>
  <c r="J26" i="36"/>
  <c r="K26" i="36"/>
  <c r="H25" i="97"/>
  <c r="K12" i="102"/>
  <c r="L12" i="102"/>
  <c r="D19" i="56"/>
  <c r="D25" i="96"/>
  <c r="L20" i="94"/>
  <c r="E15" i="45"/>
  <c r="E30" i="45" s="1"/>
  <c r="D16" i="136"/>
  <c r="E16" i="136" s="1"/>
  <c r="D18" i="50"/>
  <c r="V15" i="48"/>
  <c r="Y15" i="48" s="1"/>
  <c r="F15" i="96"/>
  <c r="D22" i="57"/>
  <c r="D17" i="134"/>
  <c r="S16" i="103"/>
  <c r="T16" i="103" s="1"/>
  <c r="J20" i="142"/>
  <c r="E20" i="142"/>
  <c r="C27" i="106"/>
  <c r="D23" i="95"/>
  <c r="V14" i="49"/>
  <c r="Y14" i="49" s="1"/>
  <c r="F14" i="97"/>
  <c r="D15" i="53"/>
  <c r="N23" i="138"/>
  <c r="Y22" i="104"/>
  <c r="Z22" i="104" s="1"/>
  <c r="H26" i="95"/>
  <c r="W21" i="4"/>
  <c r="D11" i="55"/>
  <c r="G29" i="55"/>
  <c r="L25" i="102"/>
  <c r="K25" i="102"/>
  <c r="S15" i="92"/>
  <c r="D23" i="136"/>
  <c r="E23" i="136" s="1"/>
  <c r="H18" i="97"/>
  <c r="Z24" i="101"/>
  <c r="S31" i="146"/>
  <c r="G23" i="134"/>
  <c r="N29" i="53"/>
  <c r="O29" i="53" s="1"/>
  <c r="G19" i="143"/>
  <c r="D12" i="136"/>
  <c r="E12" i="136" s="1"/>
  <c r="G31" i="136"/>
  <c r="J23" i="97"/>
  <c r="D23" i="56"/>
  <c r="V17" i="49"/>
  <c r="Y17" i="49" s="1"/>
  <c r="F17" i="97"/>
  <c r="T16" i="68"/>
  <c r="O12" i="92"/>
  <c r="O12" i="152"/>
  <c r="O16" i="152" s="1"/>
  <c r="AA13" i="152" s="1"/>
  <c r="J18" i="94"/>
  <c r="J27" i="96"/>
  <c r="G28" i="146"/>
  <c r="D28" i="155"/>
  <c r="D26" i="94"/>
  <c r="T22" i="52"/>
  <c r="Z23" i="100"/>
  <c r="H24" i="94"/>
  <c r="G28" i="139"/>
  <c r="H28" i="139" s="1"/>
  <c r="T19" i="4"/>
  <c r="P19" i="4"/>
  <c r="Q19" i="4" s="1"/>
  <c r="W11" i="4"/>
  <c r="V30" i="4"/>
  <c r="W30" i="4" s="1"/>
  <c r="J16" i="143"/>
  <c r="E16" i="143"/>
  <c r="S17" i="105"/>
  <c r="D18" i="140"/>
  <c r="E18" i="140" s="1"/>
  <c r="Z26" i="101"/>
  <c r="J12" i="94"/>
  <c r="C29" i="45"/>
  <c r="Y20" i="104"/>
  <c r="Z20" i="104" s="1"/>
  <c r="N21" i="138"/>
  <c r="J14" i="97"/>
  <c r="S18" i="92"/>
  <c r="S18" i="152"/>
  <c r="T24" i="55"/>
  <c r="L27" i="96"/>
  <c r="F21" i="96"/>
  <c r="V21" i="48"/>
  <c r="Y21" i="48" s="1"/>
  <c r="F21" i="94"/>
  <c r="V21" i="34"/>
  <c r="Y26" i="103"/>
  <c r="Z26" i="103" s="1"/>
  <c r="E29" i="147"/>
  <c r="J29" i="147"/>
  <c r="D15" i="139"/>
  <c r="H25" i="94"/>
  <c r="J21" i="97"/>
  <c r="V20" i="103"/>
  <c r="W20" i="103" s="1"/>
  <c r="E29" i="134"/>
  <c r="F29" i="134" s="1"/>
  <c r="L20" i="96"/>
  <c r="AC29" i="147"/>
  <c r="D13" i="52"/>
  <c r="D18" i="136"/>
  <c r="E18" i="136" s="1"/>
  <c r="D24" i="56"/>
  <c r="D21" i="107"/>
  <c r="C17" i="3"/>
  <c r="T14" i="53"/>
  <c r="AC16" i="144"/>
  <c r="F11" i="95"/>
  <c r="V11" i="47"/>
  <c r="Y11" i="47" s="1"/>
  <c r="D12" i="140"/>
  <c r="E12" i="140" s="1"/>
  <c r="G31" i="140"/>
  <c r="S11" i="105"/>
  <c r="L23" i="95"/>
  <c r="D27" i="54"/>
  <c r="V11" i="48"/>
  <c r="Y11" i="48" s="1"/>
  <c r="F11" i="96"/>
  <c r="D22" i="95"/>
  <c r="AC23" i="144"/>
  <c r="H14" i="94"/>
  <c r="D19" i="96"/>
  <c r="AC28" i="148"/>
  <c r="J18" i="143"/>
  <c r="E18" i="143"/>
  <c r="AC14" i="143"/>
  <c r="V25" i="105"/>
  <c r="W25" i="105" s="1"/>
  <c r="J22" i="147"/>
  <c r="E22" i="147"/>
  <c r="L24" i="95"/>
  <c r="C18" i="84"/>
  <c r="D11" i="56"/>
  <c r="G29" i="56"/>
  <c r="E20" i="148"/>
  <c r="J20" i="148"/>
  <c r="P15" i="4"/>
  <c r="Q15" i="4" s="1"/>
  <c r="T15" i="4"/>
  <c r="L11" i="94"/>
  <c r="W23" i="4"/>
  <c r="J12" i="144"/>
  <c r="L31" i="144"/>
  <c r="E12" i="144"/>
  <c r="L11" i="43"/>
  <c r="K11" i="43"/>
  <c r="J31" i="43"/>
  <c r="L31" i="43" s="1"/>
  <c r="AC23" i="139"/>
  <c r="Q29" i="50"/>
  <c r="L16" i="95"/>
  <c r="L14" i="97"/>
  <c r="I17" i="98"/>
  <c r="E25" i="139"/>
  <c r="Z13" i="4"/>
  <c r="T28" i="50"/>
  <c r="J27" i="146"/>
  <c r="E27" i="146"/>
  <c r="L21" i="95"/>
  <c r="E15" i="125"/>
  <c r="AC12" i="125"/>
  <c r="T19" i="56"/>
  <c r="G12" i="148"/>
  <c r="N31" i="148"/>
  <c r="G31" i="148" s="1"/>
  <c r="V22" i="49"/>
  <c r="Y22" i="49" s="1"/>
  <c r="F22" i="97"/>
  <c r="D11" i="95"/>
  <c r="T23" i="55"/>
  <c r="AC19" i="139"/>
  <c r="F13" i="94"/>
  <c r="V13" i="34"/>
  <c r="D21" i="140"/>
  <c r="S20" i="105"/>
  <c r="T20" i="105" s="1"/>
  <c r="T14" i="56"/>
  <c r="D11" i="97"/>
  <c r="Q28" i="70"/>
  <c r="F20" i="108"/>
  <c r="F20" i="141"/>
  <c r="T20" i="10"/>
  <c r="D24" i="134"/>
  <c r="S23" i="103"/>
  <c r="T23" i="103" s="1"/>
  <c r="T13" i="4"/>
  <c r="P13" i="4"/>
  <c r="Q13" i="4" s="1"/>
  <c r="T16" i="54"/>
  <c r="P24" i="101"/>
  <c r="Q24" i="101" s="1"/>
  <c r="T24" i="101"/>
  <c r="E25" i="134"/>
  <c r="D20" i="155"/>
  <c r="D18" i="94"/>
  <c r="W15" i="4"/>
  <c r="E16" i="98"/>
  <c r="E19" i="79"/>
  <c r="E19" i="98" s="1"/>
  <c r="V18" i="98" s="1"/>
  <c r="AC16" i="79"/>
  <c r="V15" i="105"/>
  <c r="W15" i="105" s="1"/>
  <c r="AC15" i="144"/>
  <c r="Q15" i="79"/>
  <c r="M12" i="98"/>
  <c r="L13" i="96"/>
  <c r="K19" i="152"/>
  <c r="K19" i="92"/>
  <c r="D19" i="97"/>
  <c r="V19" i="48"/>
  <c r="Y19" i="48" s="1"/>
  <c r="F19" i="96"/>
  <c r="Z14" i="100"/>
  <c r="D15" i="107"/>
  <c r="C11" i="3"/>
  <c r="J12" i="95"/>
  <c r="D28" i="137"/>
  <c r="G17" i="146"/>
  <c r="W23" i="101"/>
  <c r="F19" i="108"/>
  <c r="F19" i="141"/>
  <c r="R19" i="10"/>
  <c r="T19" i="10"/>
  <c r="G17" i="134"/>
  <c r="AC17" i="142"/>
  <c r="D11" i="96"/>
  <c r="H21" i="95"/>
  <c r="O17" i="152"/>
  <c r="O21" i="152" s="1"/>
  <c r="AA19" i="152" s="1"/>
  <c r="T21" i="68"/>
  <c r="O17" i="92"/>
  <c r="O21" i="92" s="1"/>
  <c r="AA20" i="92" s="1"/>
  <c r="H15" i="125"/>
  <c r="F19" i="125" s="1"/>
  <c r="D13" i="97"/>
  <c r="V13" i="47"/>
  <c r="Y13" i="47" s="1"/>
  <c r="F13" i="95"/>
  <c r="E27" i="145"/>
  <c r="J27" i="145"/>
  <c r="S26" i="103"/>
  <c r="D27" i="134"/>
  <c r="V14" i="105"/>
  <c r="W14" i="105" s="1"/>
  <c r="T15" i="55"/>
  <c r="G25" i="145"/>
  <c r="D28" i="56"/>
  <c r="Y16" i="103"/>
  <c r="G17" i="98"/>
  <c r="D24" i="95"/>
  <c r="E17" i="98"/>
  <c r="AC17" i="79"/>
  <c r="N29" i="51"/>
  <c r="O29" i="51" s="1"/>
  <c r="H24" i="95"/>
  <c r="D19" i="53"/>
  <c r="T23" i="56"/>
  <c r="D23" i="57"/>
  <c r="AC27" i="146"/>
  <c r="H25" i="96"/>
  <c r="I15" i="92"/>
  <c r="D12" i="96"/>
  <c r="T14" i="57"/>
  <c r="Q29" i="55"/>
  <c r="D17" i="140"/>
  <c r="S16" i="105"/>
  <c r="T16" i="105" s="1"/>
  <c r="G28" i="142"/>
  <c r="V23" i="47"/>
  <c r="Y23" i="47" s="1"/>
  <c r="F23" i="95"/>
  <c r="L29" i="55"/>
  <c r="S29" i="57"/>
  <c r="T11" i="57"/>
  <c r="W20" i="4"/>
  <c r="D24" i="96"/>
  <c r="Z18" i="101"/>
  <c r="T16" i="53"/>
  <c r="J15" i="96"/>
  <c r="E29" i="139"/>
  <c r="G26" i="139"/>
  <c r="N13" i="140"/>
  <c r="Y12" i="105"/>
  <c r="Z12" i="105" s="1"/>
  <c r="J13" i="96"/>
  <c r="D17" i="53"/>
  <c r="N22" i="138"/>
  <c r="Y21" i="104"/>
  <c r="T22" i="54"/>
  <c r="D17" i="57"/>
  <c r="G18" i="152"/>
  <c r="G18" i="92"/>
  <c r="D26" i="54"/>
  <c r="W28" i="4"/>
  <c r="D25" i="55"/>
  <c r="H26" i="96"/>
  <c r="N26" i="96" s="1"/>
  <c r="Q26" i="96" s="1"/>
  <c r="Z24" i="4"/>
  <c r="N22" i="136"/>
  <c r="AC22" i="143"/>
  <c r="L29" i="56"/>
  <c r="AC23" i="143"/>
  <c r="L26" i="97"/>
  <c r="Z16" i="100"/>
  <c r="E27" i="139"/>
  <c r="F27" i="139" s="1"/>
  <c r="S29" i="54"/>
  <c r="T11" i="54"/>
  <c r="AC28" i="147"/>
  <c r="G29" i="53"/>
  <c r="D11" i="53"/>
  <c r="C22" i="84"/>
  <c r="K15" i="125"/>
  <c r="H19" i="125" s="1"/>
  <c r="D24" i="138"/>
  <c r="E24" i="138" s="1"/>
  <c r="S23" i="104"/>
  <c r="L27" i="94"/>
  <c r="T28" i="52"/>
  <c r="J26" i="148"/>
  <c r="E26" i="148"/>
  <c r="F14" i="96"/>
  <c r="V14" i="48"/>
  <c r="Y14" i="48" s="1"/>
  <c r="D22" i="107"/>
  <c r="C18" i="3"/>
  <c r="S31" i="148"/>
  <c r="Z15" i="101"/>
  <c r="J28" i="146"/>
  <c r="E28" i="146"/>
  <c r="G22" i="134"/>
  <c r="H22" i="134" s="1"/>
  <c r="G29" i="57"/>
  <c r="D11" i="57"/>
  <c r="F26" i="94"/>
  <c r="V26" i="34"/>
  <c r="Y26" i="34" s="1"/>
  <c r="AC15" i="146"/>
  <c r="J17" i="97"/>
  <c r="Z12" i="101"/>
  <c r="V24" i="49"/>
  <c r="Y24" i="49" s="1"/>
  <c r="F24" i="97"/>
  <c r="Y13" i="103"/>
  <c r="Z13" i="103" s="1"/>
  <c r="G24" i="147"/>
  <c r="J13" i="95"/>
  <c r="H19" i="97"/>
  <c r="E19" i="134"/>
  <c r="K15" i="102"/>
  <c r="L15" i="102"/>
  <c r="T18" i="54"/>
  <c r="H11" i="97"/>
  <c r="W15" i="79"/>
  <c r="Q12" i="98"/>
  <c r="D24" i="51"/>
  <c r="N29" i="136"/>
  <c r="T14" i="52"/>
  <c r="E29" i="148"/>
  <c r="J29" i="148"/>
  <c r="K21" i="36"/>
  <c r="J21" i="36"/>
  <c r="T27" i="57"/>
  <c r="N29" i="57"/>
  <c r="V19" i="49"/>
  <c r="Y19" i="49" s="1"/>
  <c r="F19" i="97"/>
  <c r="D23" i="137"/>
  <c r="G22" i="137"/>
  <c r="H22" i="137" s="1"/>
  <c r="C9" i="109"/>
  <c r="P9" i="109" s="1"/>
  <c r="O27" i="109"/>
  <c r="L19" i="96"/>
  <c r="D21" i="57"/>
  <c r="J26" i="97"/>
  <c r="T13" i="54"/>
  <c r="G27" i="139"/>
  <c r="H27" i="139" s="1"/>
  <c r="E16" i="45"/>
  <c r="G20" i="147"/>
  <c r="Z25" i="4"/>
  <c r="G16" i="147"/>
  <c r="D14" i="140"/>
  <c r="S13" i="105"/>
  <c r="J30" i="47"/>
  <c r="L23" i="97"/>
  <c r="Z21" i="100"/>
  <c r="L15" i="108"/>
  <c r="N15" i="108" s="1"/>
  <c r="X15" i="10"/>
  <c r="P18" i="4"/>
  <c r="Q18" i="4" s="1"/>
  <c r="T18" i="4"/>
  <c r="T24" i="56"/>
  <c r="H16" i="96"/>
  <c r="N16" i="140"/>
  <c r="Y15" i="105"/>
  <c r="Z15" i="105" s="1"/>
  <c r="J14" i="94"/>
  <c r="E26" i="134"/>
  <c r="J19" i="144"/>
  <c r="E19" i="144"/>
  <c r="H23" i="97"/>
  <c r="D14" i="95"/>
  <c r="D17" i="138"/>
  <c r="E17" i="138" s="1"/>
  <c r="S16" i="104"/>
  <c r="T16" i="104" s="1"/>
  <c r="E13" i="134"/>
  <c r="F13" i="134" s="1"/>
  <c r="T20" i="54"/>
  <c r="D18" i="96"/>
  <c r="D26" i="107"/>
  <c r="C22" i="3"/>
  <c r="AC14" i="68"/>
  <c r="E14" i="92"/>
  <c r="E14" i="152"/>
  <c r="E16" i="152" s="1"/>
  <c r="N30" i="49"/>
  <c r="C25" i="84"/>
  <c r="E19" i="147"/>
  <c r="F19" i="147" s="1"/>
  <c r="J19" i="147"/>
  <c r="L25" i="94"/>
  <c r="V23" i="103"/>
  <c r="W23" i="103" s="1"/>
  <c r="T21" i="54"/>
  <c r="J31" i="134"/>
  <c r="S11" i="103"/>
  <c r="D12" i="134"/>
  <c r="V22" i="47"/>
  <c r="Y22" i="47" s="1"/>
  <c r="F22" i="95"/>
  <c r="D17" i="94"/>
  <c r="D19" i="155"/>
  <c r="E24" i="139"/>
  <c r="F24" i="139" s="1"/>
  <c r="Z14" i="101"/>
  <c r="V16" i="34"/>
  <c r="F16" i="94"/>
  <c r="S14" i="103"/>
  <c r="T14" i="103" s="1"/>
  <c r="D15" i="134"/>
  <c r="G17" i="148"/>
  <c r="T18" i="101"/>
  <c r="P18" i="101"/>
  <c r="Q18" i="101" s="1"/>
  <c r="J25" i="96"/>
  <c r="L27" i="108"/>
  <c r="G20" i="146"/>
  <c r="D15" i="96"/>
  <c r="H30" i="34"/>
  <c r="T17" i="57"/>
  <c r="H13" i="97"/>
  <c r="S28" i="105"/>
  <c r="D29" i="140"/>
  <c r="D13" i="57"/>
  <c r="H14" i="97"/>
  <c r="T26" i="57"/>
  <c r="C19" i="84"/>
  <c r="H11" i="94"/>
  <c r="G21" i="139"/>
  <c r="H21" i="139" s="1"/>
  <c r="E16" i="134"/>
  <c r="F16" i="134" s="1"/>
  <c r="H12" i="141"/>
  <c r="N12" i="141" s="1"/>
  <c r="K12" i="141" s="1"/>
  <c r="H12" i="108"/>
  <c r="H21" i="97"/>
  <c r="T17" i="52"/>
  <c r="J11" i="97"/>
  <c r="T17" i="54"/>
  <c r="T28" i="4"/>
  <c r="P28" i="4"/>
  <c r="Q28" i="4" s="1"/>
  <c r="V21" i="49"/>
  <c r="Y21" i="49" s="1"/>
  <c r="F21" i="97"/>
  <c r="H22" i="94"/>
  <c r="D31" i="107"/>
  <c r="C27" i="3"/>
  <c r="R30" i="34"/>
  <c r="J10" i="94"/>
  <c r="W12" i="101"/>
  <c r="D24" i="52"/>
  <c r="J19" i="94"/>
  <c r="N18" i="136"/>
  <c r="L14" i="94"/>
  <c r="T21" i="52"/>
  <c r="L15" i="95"/>
  <c r="Z17" i="4"/>
  <c r="C15" i="106"/>
  <c r="W28" i="101"/>
  <c r="D14" i="55"/>
  <c r="Z17" i="101"/>
  <c r="W19" i="101"/>
  <c r="T13" i="53"/>
  <c r="P17" i="100"/>
  <c r="Q17" i="100" s="1"/>
  <c r="T17" i="100"/>
  <c r="H30" i="48"/>
  <c r="S25" i="103"/>
  <c r="D26" i="134"/>
  <c r="D27" i="55"/>
  <c r="Z15" i="4"/>
  <c r="D14" i="155"/>
  <c r="D12" i="94"/>
  <c r="AC24" i="148"/>
  <c r="AC27" i="148"/>
  <c r="E28" i="148"/>
  <c r="J28" i="148"/>
  <c r="J24" i="96"/>
  <c r="E13" i="147"/>
  <c r="J13" i="147"/>
  <c r="D19" i="57"/>
  <c r="Q14" i="98"/>
  <c r="J19" i="95"/>
  <c r="E18" i="147"/>
  <c r="J18" i="147"/>
  <c r="H14" i="95"/>
  <c r="L24" i="102"/>
  <c r="K24" i="102"/>
  <c r="L24" i="94"/>
  <c r="T27" i="54"/>
  <c r="T11" i="101"/>
  <c r="P11" i="101"/>
  <c r="Q11" i="101" s="1"/>
  <c r="S30" i="101"/>
  <c r="T30" i="101" s="1"/>
  <c r="Z19" i="100"/>
  <c r="D14" i="51"/>
  <c r="Q29" i="54"/>
  <c r="W11" i="101"/>
  <c r="V30" i="101"/>
  <c r="W30" i="101" s="1"/>
  <c r="J14" i="108"/>
  <c r="J14" i="141"/>
  <c r="R14" i="10"/>
  <c r="V13" i="48"/>
  <c r="Y13" i="48" s="1"/>
  <c r="F13" i="96"/>
  <c r="D23" i="94"/>
  <c r="D25" i="155"/>
  <c r="G19" i="134"/>
  <c r="H10" i="95"/>
  <c r="P30" i="47"/>
  <c r="L26" i="94"/>
  <c r="S31" i="147"/>
  <c r="G27" i="146"/>
  <c r="AC23" i="134"/>
  <c r="V20" i="34"/>
  <c r="Y20" i="34" s="1"/>
  <c r="F20" i="94"/>
  <c r="H12" i="94"/>
  <c r="D31" i="84"/>
  <c r="C13" i="84"/>
  <c r="AC25" i="134"/>
  <c r="D26" i="52"/>
  <c r="V27" i="34"/>
  <c r="F27" i="94"/>
  <c r="T17" i="101"/>
  <c r="P17" i="101"/>
  <c r="Q17" i="101" s="1"/>
  <c r="R25" i="10"/>
  <c r="J25" i="141"/>
  <c r="J25" i="108"/>
  <c r="L11" i="95"/>
  <c r="D14" i="53"/>
  <c r="L25" i="96"/>
  <c r="V17" i="48"/>
  <c r="Y17" i="48" s="1"/>
  <c r="F17" i="96"/>
  <c r="S13" i="98"/>
  <c r="N19" i="136"/>
  <c r="AC24" i="134"/>
  <c r="V15" i="47"/>
  <c r="Y15" i="47" s="1"/>
  <c r="F15" i="95"/>
  <c r="D27" i="52"/>
  <c r="I29" i="57"/>
  <c r="J29" i="57" s="1"/>
  <c r="C23" i="106"/>
  <c r="J16" i="94"/>
  <c r="C13" i="3"/>
  <c r="D17" i="107"/>
  <c r="D20" i="107"/>
  <c r="L20" i="107" s="1"/>
  <c r="C16" i="3"/>
  <c r="D14" i="54"/>
  <c r="D17" i="96"/>
  <c r="C24" i="84"/>
  <c r="P20" i="4"/>
  <c r="Q20" i="4" s="1"/>
  <c r="T20" i="4"/>
  <c r="G22" i="143"/>
  <c r="Z23" i="101"/>
  <c r="D19" i="54"/>
  <c r="L19" i="97"/>
  <c r="D20" i="56"/>
  <c r="AC25" i="139"/>
  <c r="T26" i="54"/>
  <c r="L30" i="48"/>
  <c r="Z21" i="4"/>
  <c r="D18" i="56"/>
  <c r="J19" i="97"/>
  <c r="T16" i="55"/>
  <c r="H23" i="96"/>
  <c r="H19" i="79"/>
  <c r="G16" i="98"/>
  <c r="T12" i="55"/>
  <c r="H27" i="95"/>
  <c r="L15" i="97"/>
  <c r="T25" i="53"/>
  <c r="J21" i="141"/>
  <c r="J21" i="108"/>
  <c r="H19" i="96"/>
  <c r="K19" i="79"/>
  <c r="I16" i="98"/>
  <c r="D16" i="52"/>
  <c r="E19" i="139"/>
  <c r="D22" i="94"/>
  <c r="D24" i="155"/>
  <c r="T11" i="52"/>
  <c r="S29" i="52"/>
  <c r="D22" i="96"/>
  <c r="T23" i="54"/>
  <c r="G12" i="134"/>
  <c r="N31" i="134"/>
  <c r="F20" i="95"/>
  <c r="V20" i="47"/>
  <c r="Y20" i="47" s="1"/>
  <c r="W24" i="4"/>
  <c r="E27" i="134"/>
  <c r="E14" i="134"/>
  <c r="F14" i="134" s="1"/>
  <c r="AC19" i="144"/>
  <c r="Z27" i="101"/>
  <c r="L12" i="95"/>
  <c r="I29" i="50"/>
  <c r="J29" i="50" s="1"/>
  <c r="C37" i="77"/>
  <c r="T18" i="56"/>
  <c r="Z15" i="100"/>
  <c r="V21" i="105"/>
  <c r="W21" i="105" s="1"/>
  <c r="AC13" i="146"/>
  <c r="D26" i="97"/>
  <c r="Q29" i="52"/>
  <c r="O18" i="98"/>
  <c r="C20" i="106"/>
  <c r="I20" i="106" s="1"/>
  <c r="Q19" i="79"/>
  <c r="M16" i="98"/>
  <c r="D29" i="136"/>
  <c r="E29" i="136" s="1"/>
  <c r="C31" i="36"/>
  <c r="H31" i="107"/>
  <c r="D26" i="95"/>
  <c r="J20" i="96"/>
  <c r="N15" i="79"/>
  <c r="N21" i="79" s="1"/>
  <c r="K12" i="98"/>
  <c r="Q31" i="134"/>
  <c r="V11" i="103"/>
  <c r="W11" i="103" s="1"/>
  <c r="G14" i="92"/>
  <c r="G14" i="152"/>
  <c r="F18" i="97"/>
  <c r="N18" i="97" s="1"/>
  <c r="Q18" i="97" s="1"/>
  <c r="V18" i="49"/>
  <c r="Y18" i="49" s="1"/>
  <c r="D23" i="54"/>
  <c r="D20" i="53"/>
  <c r="C23" i="84"/>
  <c r="H15" i="94"/>
  <c r="Z19" i="4"/>
  <c r="J21" i="95"/>
  <c r="J25" i="97"/>
  <c r="G14" i="148"/>
  <c r="P25" i="100"/>
  <c r="T25" i="100"/>
  <c r="O19" i="58"/>
  <c r="Z20" i="4"/>
  <c r="Z31" i="146"/>
  <c r="W14" i="4"/>
  <c r="V24" i="105"/>
  <c r="W24" i="105" s="1"/>
  <c r="D18" i="52"/>
  <c r="D13" i="56"/>
  <c r="J23" i="95"/>
  <c r="L19" i="108"/>
  <c r="D14" i="57"/>
  <c r="P15" i="101"/>
  <c r="Q15" i="101" s="1"/>
  <c r="T15" i="101"/>
  <c r="E27" i="142"/>
  <c r="J27" i="142"/>
  <c r="S29" i="53"/>
  <c r="T11" i="53"/>
  <c r="J13" i="94"/>
  <c r="C29" i="106"/>
  <c r="Z20" i="101"/>
  <c r="T19" i="101"/>
  <c r="P19" i="101"/>
  <c r="Q19" i="101" s="1"/>
  <c r="K13" i="102"/>
  <c r="L13" i="102"/>
  <c r="AC18" i="139"/>
  <c r="T20" i="55"/>
  <c r="G21" i="147"/>
  <c r="F13" i="97"/>
  <c r="V13" i="49"/>
  <c r="Y13" i="49" s="1"/>
  <c r="P14" i="101"/>
  <c r="Q14" i="101" s="1"/>
  <c r="T14" i="101"/>
  <c r="T28" i="53"/>
  <c r="D28" i="54"/>
  <c r="D20" i="136"/>
  <c r="E20" i="136" s="1"/>
  <c r="H19" i="94"/>
  <c r="Y21" i="103"/>
  <c r="Z21" i="103" s="1"/>
  <c r="F11" i="94"/>
  <c r="N11" i="94" s="1"/>
  <c r="V11" i="34"/>
  <c r="G17" i="147"/>
  <c r="D13" i="96"/>
  <c r="G20" i="145"/>
  <c r="N30" i="48"/>
  <c r="J15" i="94"/>
  <c r="E25" i="145"/>
  <c r="J25" i="145"/>
  <c r="D25" i="145" s="1"/>
  <c r="K25" i="145" s="1"/>
  <c r="P19" i="58"/>
  <c r="L17" i="97"/>
  <c r="W24" i="100"/>
  <c r="J10" i="97"/>
  <c r="R30" i="49"/>
  <c r="C17" i="84"/>
  <c r="V11" i="49"/>
  <c r="Y11" i="49" s="1"/>
  <c r="F11" i="97"/>
  <c r="L27" i="95"/>
  <c r="C26" i="3"/>
  <c r="D30" i="107"/>
  <c r="Q29" i="53"/>
  <c r="T23" i="52"/>
  <c r="D31" i="43"/>
  <c r="L23" i="94"/>
  <c r="U23" i="34"/>
  <c r="D16" i="54"/>
  <c r="D30" i="49"/>
  <c r="D10" i="97"/>
  <c r="Z14" i="4"/>
  <c r="D21" i="96"/>
  <c r="H19" i="95"/>
  <c r="W15" i="101"/>
  <c r="J16" i="97"/>
  <c r="W16" i="4"/>
  <c r="E13" i="98"/>
  <c r="AC13" i="79"/>
  <c r="E18" i="139"/>
  <c r="P23" i="101"/>
  <c r="Q23" i="101" s="1"/>
  <c r="T23" i="101"/>
  <c r="D19" i="55"/>
  <c r="T12" i="57"/>
  <c r="D17" i="56"/>
  <c r="E15" i="139"/>
  <c r="F15" i="139" s="1"/>
  <c r="Y16" i="105"/>
  <c r="Z16" i="105" s="1"/>
  <c r="N17" i="140"/>
  <c r="S26" i="105"/>
  <c r="D27" i="140"/>
  <c r="J11" i="96"/>
  <c r="V19" i="47"/>
  <c r="Y19" i="47" s="1"/>
  <c r="F19" i="95"/>
  <c r="Z13" i="101"/>
  <c r="G21" i="145"/>
  <c r="H21" i="96"/>
  <c r="N21" i="96" s="1"/>
  <c r="AC12" i="148"/>
  <c r="Z31" i="148"/>
  <c r="W22" i="101"/>
  <c r="L24" i="43"/>
  <c r="K24" i="43"/>
  <c r="W18" i="4"/>
  <c r="E22" i="145"/>
  <c r="J22" i="145"/>
  <c r="C18" i="106"/>
  <c r="I18" i="106" s="1"/>
  <c r="K19" i="102"/>
  <c r="L19" i="102"/>
  <c r="E14" i="139"/>
  <c r="F14" i="139" s="1"/>
  <c r="J22" i="94"/>
  <c r="F30" i="48"/>
  <c r="F10" i="96"/>
  <c r="V10" i="48"/>
  <c r="T27" i="10"/>
  <c r="F27" i="141"/>
  <c r="X27" i="10"/>
  <c r="F27" i="108"/>
  <c r="D25" i="136"/>
  <c r="E25" i="136" s="1"/>
  <c r="D26" i="136"/>
  <c r="E26" i="136" s="1"/>
  <c r="J29" i="146"/>
  <c r="E29" i="146"/>
  <c r="T21" i="57"/>
  <c r="T17" i="56"/>
  <c r="T25" i="55"/>
  <c r="L13" i="94"/>
  <c r="D18" i="139"/>
  <c r="F18" i="139" s="1"/>
  <c r="D12" i="97"/>
  <c r="W19" i="4"/>
  <c r="F16" i="97"/>
  <c r="V16" i="49"/>
  <c r="Y16" i="49" s="1"/>
  <c r="C21" i="3"/>
  <c r="D25" i="107"/>
  <c r="T17" i="55"/>
  <c r="K20" i="102"/>
  <c r="L20" i="102"/>
  <c r="J26" i="94"/>
  <c r="S23" i="105"/>
  <c r="D24" i="140"/>
  <c r="H22" i="107"/>
  <c r="I21" i="84"/>
  <c r="L22" i="94"/>
  <c r="D19" i="139"/>
  <c r="D19" i="136"/>
  <c r="E19" i="136" s="1"/>
  <c r="S18" i="103"/>
  <c r="D19" i="134"/>
  <c r="Q31" i="139"/>
  <c r="W18" i="101"/>
  <c r="T18" i="57"/>
  <c r="N16" i="136"/>
  <c r="M13" i="98"/>
  <c r="T22" i="101"/>
  <c r="P22" i="101"/>
  <c r="Q22" i="101" s="1"/>
  <c r="L27" i="97"/>
  <c r="C29" i="84"/>
  <c r="J23" i="142"/>
  <c r="E23" i="142"/>
  <c r="W16" i="100"/>
  <c r="AC13" i="145"/>
  <c r="X21" i="10"/>
  <c r="L21" i="108"/>
  <c r="W25" i="100"/>
  <c r="C25" i="3"/>
  <c r="D29" i="107"/>
  <c r="E25" i="3"/>
  <c r="G18" i="134"/>
  <c r="H18" i="134" s="1"/>
  <c r="C14" i="3"/>
  <c r="D18" i="107"/>
  <c r="H18" i="107"/>
  <c r="C28" i="84"/>
  <c r="D26" i="56"/>
  <c r="AC18" i="148"/>
  <c r="N24" i="136"/>
  <c r="V28" i="105"/>
  <c r="W28" i="105" s="1"/>
  <c r="P26" i="4"/>
  <c r="Q26" i="4" s="1"/>
  <c r="T26" i="4"/>
  <c r="W13" i="101"/>
  <c r="J25" i="147"/>
  <c r="D25" i="147" s="1"/>
  <c r="F25" i="147" s="1"/>
  <c r="E25" i="147"/>
  <c r="I17" i="152"/>
  <c r="K21" i="68"/>
  <c r="I17" i="92"/>
  <c r="I21" i="92" s="1"/>
  <c r="AC17" i="139"/>
  <c r="D10" i="96"/>
  <c r="D30" i="48"/>
  <c r="F17" i="94"/>
  <c r="V17" i="34"/>
  <c r="J17" i="146"/>
  <c r="E17" i="146"/>
  <c r="L24" i="97"/>
  <c r="G14" i="147"/>
  <c r="D25" i="53"/>
  <c r="L20" i="97"/>
  <c r="N20" i="97" s="1"/>
  <c r="G20" i="97" s="1"/>
  <c r="D12" i="139"/>
  <c r="J31" i="139"/>
  <c r="D31" i="139" s="1"/>
  <c r="K31" i="139" s="1"/>
  <c r="D17" i="97"/>
  <c r="D13" i="53"/>
  <c r="T28" i="56"/>
  <c r="J19" i="96"/>
  <c r="D22" i="140"/>
  <c r="S21" i="105"/>
  <c r="T26" i="52"/>
  <c r="H26" i="94"/>
  <c r="D22" i="52"/>
  <c r="T12" i="56"/>
  <c r="M13" i="152"/>
  <c r="M13" i="92"/>
  <c r="M16" i="92" s="1"/>
  <c r="Z14" i="92" s="1"/>
  <c r="P12" i="101"/>
  <c r="Q12" i="101" s="1"/>
  <c r="T12" i="101"/>
  <c r="D14" i="136"/>
  <c r="E14" i="136" s="1"/>
  <c r="D17" i="136"/>
  <c r="E17" i="136" s="1"/>
  <c r="V23" i="48"/>
  <c r="Y23" i="48" s="1"/>
  <c r="F23" i="96"/>
  <c r="D15" i="55"/>
  <c r="T16" i="4"/>
  <c r="P16" i="4"/>
  <c r="Q16" i="4" s="1"/>
  <c r="T25" i="54"/>
  <c r="L18" i="94"/>
  <c r="N29" i="55"/>
  <c r="L19" i="94"/>
  <c r="L29" i="57"/>
  <c r="D21" i="136"/>
  <c r="E21" i="136" s="1"/>
  <c r="AC14" i="147"/>
  <c r="Y24" i="103"/>
  <c r="Z24" i="103" s="1"/>
  <c r="D12" i="52"/>
  <c r="V26" i="105"/>
  <c r="W26" i="105" s="1"/>
  <c r="F25" i="97"/>
  <c r="V25" i="49"/>
  <c r="Y25" i="49" s="1"/>
  <c r="H23" i="94"/>
  <c r="D13" i="95"/>
  <c r="E17" i="139"/>
  <c r="D20" i="57"/>
  <c r="T15" i="56"/>
  <c r="E16" i="147"/>
  <c r="J16" i="147"/>
  <c r="V27" i="49"/>
  <c r="Y27" i="49" s="1"/>
  <c r="F27" i="97"/>
  <c r="F30" i="34"/>
  <c r="V10" i="34"/>
  <c r="F10" i="94"/>
  <c r="D26" i="53"/>
  <c r="L13" i="97"/>
  <c r="D30" i="34"/>
  <c r="D12" i="155"/>
  <c r="D10" i="94"/>
  <c r="L20" i="95"/>
  <c r="AC14" i="139"/>
  <c r="T22" i="55"/>
  <c r="E19" i="148"/>
  <c r="J19" i="148"/>
  <c r="AC14" i="142"/>
  <c r="L21" i="97"/>
  <c r="AC19" i="137"/>
  <c r="C17" i="106"/>
  <c r="Y27" i="105"/>
  <c r="Z27" i="105" s="1"/>
  <c r="N28" i="140"/>
  <c r="H24" i="97"/>
  <c r="H10" i="108"/>
  <c r="H30" i="108" s="1"/>
  <c r="H10" i="141"/>
  <c r="N29" i="10"/>
  <c r="L17" i="94"/>
  <c r="D15" i="57"/>
  <c r="W14" i="101"/>
  <c r="H29" i="107"/>
  <c r="L21" i="94"/>
  <c r="U21" i="34"/>
  <c r="L19" i="95"/>
  <c r="D13" i="136"/>
  <c r="E13" i="136" s="1"/>
  <c r="D19" i="95"/>
  <c r="Z27" i="4"/>
  <c r="D24" i="136"/>
  <c r="E24" i="136" s="1"/>
  <c r="Z26" i="4"/>
  <c r="S14" i="98"/>
  <c r="D26" i="139"/>
  <c r="Q29" i="57"/>
  <c r="T29" i="57" s="1"/>
  <c r="T18" i="53"/>
  <c r="E14" i="98"/>
  <c r="AC14" i="79"/>
  <c r="AA14" i="79" s="1"/>
  <c r="D14" i="94"/>
  <c r="D16" i="155"/>
  <c r="W19" i="79"/>
  <c r="Q16" i="98"/>
  <c r="T22" i="10"/>
  <c r="F22" i="108"/>
  <c r="N22" i="108" s="1"/>
  <c r="K22" i="108" s="1"/>
  <c r="F22" i="141"/>
  <c r="N22" i="141" s="1"/>
  <c r="I22" i="141" s="1"/>
  <c r="D19" i="94"/>
  <c r="D21" i="155"/>
  <c r="C12" i="3"/>
  <c r="D16" i="107"/>
  <c r="F16" i="107" s="1"/>
  <c r="H16" i="95"/>
  <c r="N21" i="136"/>
  <c r="D11" i="52"/>
  <c r="G29" i="52"/>
  <c r="AC27" i="139"/>
  <c r="U31" i="146"/>
  <c r="D29" i="102"/>
  <c r="G20" i="142"/>
  <c r="J25" i="94"/>
  <c r="H17" i="95"/>
  <c r="J27" i="97"/>
  <c r="N15" i="136"/>
  <c r="AC12" i="79"/>
  <c r="E15" i="79"/>
  <c r="E12" i="98"/>
  <c r="E15" i="92"/>
  <c r="AC15" i="68"/>
  <c r="D12" i="53"/>
  <c r="L26" i="95"/>
  <c r="K12" i="152"/>
  <c r="K16" i="152" s="1"/>
  <c r="K12" i="92"/>
  <c r="K16" i="92" s="1"/>
  <c r="Y14" i="92" s="1"/>
  <c r="N16" i="68"/>
  <c r="N23" i="68" s="1"/>
  <c r="D24" i="57"/>
  <c r="C14" i="106"/>
  <c r="Z19" i="101"/>
  <c r="AC21" i="139"/>
  <c r="Q17" i="98"/>
  <c r="Q19" i="98" s="1"/>
  <c r="H15" i="97"/>
  <c r="T19" i="54"/>
  <c r="T15" i="54"/>
  <c r="P25" i="4"/>
  <c r="Q25" i="4" s="1"/>
  <c r="T25" i="4"/>
  <c r="D25" i="57"/>
  <c r="T24" i="52"/>
  <c r="L12" i="94"/>
  <c r="V17" i="103"/>
  <c r="W17" i="103" s="1"/>
  <c r="J27" i="94"/>
  <c r="R30" i="48"/>
  <c r="J10" i="96"/>
  <c r="N20" i="136"/>
  <c r="J17" i="95"/>
  <c r="T27" i="55"/>
  <c r="V26" i="103"/>
  <c r="W26" i="103" s="1"/>
  <c r="D27" i="56"/>
  <c r="D22" i="97"/>
  <c r="F26" i="97"/>
  <c r="N26" i="97" s="1"/>
  <c r="V26" i="49"/>
  <c r="Y26" i="49" s="1"/>
  <c r="D24" i="97"/>
  <c r="N29" i="56"/>
  <c r="J20" i="94"/>
  <c r="N20" i="94" s="1"/>
  <c r="W20" i="101"/>
  <c r="P30" i="34"/>
  <c r="H10" i="94"/>
  <c r="G13" i="147"/>
  <c r="D22" i="55"/>
  <c r="T26" i="56"/>
  <c r="L25" i="43"/>
  <c r="K25" i="43"/>
  <c r="T15" i="57"/>
  <c r="P26" i="101"/>
  <c r="Q26" i="101" s="1"/>
  <c r="T26" i="101"/>
  <c r="D17" i="54"/>
  <c r="AC18" i="134"/>
  <c r="Z22" i="4"/>
  <c r="E15" i="134"/>
  <c r="S11" i="104"/>
  <c r="G31" i="138"/>
  <c r="D12" i="138"/>
  <c r="E12" i="138" s="1"/>
  <c r="K14" i="98"/>
  <c r="T24" i="4"/>
  <c r="P24" i="4"/>
  <c r="Q24" i="4" s="1"/>
  <c r="AA13" i="68"/>
  <c r="S13" i="92"/>
  <c r="S13" i="152"/>
  <c r="S19" i="152"/>
  <c r="S19" i="92"/>
  <c r="AA19" i="68"/>
  <c r="P16" i="101"/>
  <c r="Q16" i="101" s="1"/>
  <c r="T16" i="101"/>
  <c r="D15" i="56"/>
  <c r="T22" i="53"/>
  <c r="AC17" i="146"/>
  <c r="E21" i="146"/>
  <c r="J21" i="146"/>
  <c r="D22" i="136"/>
  <c r="E22" i="136" s="1"/>
  <c r="J14" i="148"/>
  <c r="E14" i="148"/>
  <c r="Y30" i="4"/>
  <c r="Z30" i="4" s="1"/>
  <c r="Z11" i="4"/>
  <c r="T24" i="53"/>
  <c r="T27" i="101"/>
  <c r="P27" i="101"/>
  <c r="Q27" i="101" s="1"/>
  <c r="D14" i="148"/>
  <c r="P14" i="110"/>
  <c r="D12" i="146"/>
  <c r="P15" i="112"/>
  <c r="G15" i="98"/>
  <c r="W12" i="98" s="1"/>
  <c r="E24" i="3"/>
  <c r="E22" i="3"/>
  <c r="E16" i="3"/>
  <c r="E27" i="3"/>
  <c r="E29" i="3"/>
  <c r="E17" i="3"/>
  <c r="E10" i="3"/>
  <c r="Z16" i="103"/>
  <c r="P16" i="103"/>
  <c r="Q16" i="103" s="1"/>
  <c r="N25" i="141"/>
  <c r="AC19" i="147"/>
  <c r="D19" i="147"/>
  <c r="AC13" i="142"/>
  <c r="P15" i="110"/>
  <c r="J28" i="155"/>
  <c r="F28" i="155"/>
  <c r="G28" i="155" s="1"/>
  <c r="E14" i="3"/>
  <c r="E26" i="3"/>
  <c r="T26" i="103"/>
  <c r="N18" i="94"/>
  <c r="K18" i="94" s="1"/>
  <c r="O31" i="139"/>
  <c r="J24" i="155"/>
  <c r="F24" i="155"/>
  <c r="G24" i="155" s="1"/>
  <c r="AC25" i="147"/>
  <c r="R18" i="10"/>
  <c r="F24" i="134"/>
  <c r="S19" i="98"/>
  <c r="AC17" i="98" s="1"/>
  <c r="U22" i="10"/>
  <c r="F25" i="134"/>
  <c r="AC29" i="145"/>
  <c r="H14" i="134"/>
  <c r="N17" i="96"/>
  <c r="U23" i="10"/>
  <c r="AC13" i="147"/>
  <c r="U18" i="10"/>
  <c r="C21" i="106"/>
  <c r="H23" i="134"/>
  <c r="U20" i="10"/>
  <c r="E31" i="145"/>
  <c r="U13" i="10"/>
  <c r="T31" i="139"/>
  <c r="H12" i="134"/>
  <c r="C26" i="106"/>
  <c r="N10" i="96"/>
  <c r="G10" i="96" s="1"/>
  <c r="Z21" i="104"/>
  <c r="AC15" i="148"/>
  <c r="AA19" i="92"/>
  <c r="AA17" i="92"/>
  <c r="K26" i="97"/>
  <c r="AC14" i="146"/>
  <c r="Y27" i="34"/>
  <c r="Q25" i="100"/>
  <c r="I13" i="84"/>
  <c r="D15" i="143"/>
  <c r="S21" i="92"/>
  <c r="AC20" i="92" s="1"/>
  <c r="Q21" i="96"/>
  <c r="K21" i="96"/>
  <c r="I17" i="84"/>
  <c r="D20" i="147"/>
  <c r="T31" i="134"/>
  <c r="N18" i="108"/>
  <c r="G18" i="108" s="1"/>
  <c r="Z12" i="92"/>
  <c r="T11" i="103"/>
  <c r="N23" i="97"/>
  <c r="K23" i="97" s="1"/>
  <c r="D23" i="147"/>
  <c r="K23" i="147" s="1"/>
  <c r="I25" i="141"/>
  <c r="M20" i="97"/>
  <c r="H21" i="79"/>
  <c r="I15" i="106"/>
  <c r="D28" i="146"/>
  <c r="I23" i="84"/>
  <c r="D16" i="147"/>
  <c r="AA12" i="152"/>
  <c r="AC29" i="144"/>
  <c r="E19" i="125"/>
  <c r="AA12" i="79"/>
  <c r="R16" i="10"/>
  <c r="AC17" i="148"/>
  <c r="H14" i="137"/>
  <c r="AA31" i="139"/>
  <c r="AC18" i="147"/>
  <c r="F23" i="134"/>
  <c r="H17" i="139"/>
  <c r="T15" i="103"/>
  <c r="AC29" i="146"/>
  <c r="P25" i="105"/>
  <c r="Q25" i="105" s="1"/>
  <c r="E17" i="140"/>
  <c r="D14" i="110"/>
  <c r="C25" i="106"/>
  <c r="D29" i="146"/>
  <c r="I28" i="84"/>
  <c r="U18" i="34"/>
  <c r="F22" i="139"/>
  <c r="AC20" i="146"/>
  <c r="F15" i="137"/>
  <c r="AC24" i="146"/>
  <c r="U25" i="34"/>
  <c r="I14" i="84"/>
  <c r="D29" i="145"/>
  <c r="H29" i="145" s="1"/>
  <c r="R22" i="10"/>
  <c r="D13" i="143"/>
  <c r="F13" i="143" s="1"/>
  <c r="K22" i="141"/>
  <c r="AC17" i="145"/>
  <c r="D29" i="54"/>
  <c r="E21" i="54" s="1"/>
  <c r="AC26" i="148"/>
  <c r="U12" i="34"/>
  <c r="U24" i="34"/>
  <c r="U13" i="34"/>
  <c r="F18" i="107"/>
  <c r="C24" i="106"/>
  <c r="AC22" i="148"/>
  <c r="AC23" i="148"/>
  <c r="AC20" i="144"/>
  <c r="F28" i="134"/>
  <c r="O29" i="55"/>
  <c r="H23" i="137"/>
  <c r="D15" i="145"/>
  <c r="P14" i="103"/>
  <c r="Q14" i="103" s="1"/>
  <c r="U14" i="34"/>
  <c r="R21" i="10"/>
  <c r="F17" i="139"/>
  <c r="AA18" i="68"/>
  <c r="T29" i="54"/>
  <c r="H16" i="139"/>
  <c r="AC29" i="143"/>
  <c r="H28" i="134"/>
  <c r="AC21" i="68"/>
  <c r="AC19" i="142"/>
  <c r="F22" i="137"/>
  <c r="AA20" i="68"/>
  <c r="V31" i="137"/>
  <c r="F13" i="137"/>
  <c r="G26" i="96"/>
  <c r="AA17" i="152"/>
  <c r="O23" i="152"/>
  <c r="AA14" i="152"/>
  <c r="I12" i="141"/>
  <c r="I20" i="97"/>
  <c r="I21" i="96"/>
  <c r="I20" i="107"/>
  <c r="Q19" i="70"/>
  <c r="Q27" i="70"/>
  <c r="Q18" i="70"/>
  <c r="Q29" i="70"/>
  <c r="Q32" i="70"/>
  <c r="Q15" i="70"/>
  <c r="Q23" i="70"/>
  <c r="Q24" i="70"/>
  <c r="Q14" i="70"/>
  <c r="Q26" i="70"/>
  <c r="Q22" i="70"/>
  <c r="Q31" i="70"/>
  <c r="Q21" i="70"/>
  <c r="Q13" i="70"/>
  <c r="Q20" i="70"/>
  <c r="AC18" i="92"/>
  <c r="H14" i="148"/>
  <c r="V16" i="98"/>
  <c r="G21" i="96"/>
  <c r="M22" i="108"/>
  <c r="M18" i="97"/>
  <c r="K23" i="68" l="1"/>
  <c r="O29" i="57"/>
  <c r="T29" i="53"/>
  <c r="D29" i="52"/>
  <c r="H16" i="147"/>
  <c r="D30" i="97"/>
  <c r="N21" i="97"/>
  <c r="I21" i="97" s="1"/>
  <c r="N17" i="97"/>
  <c r="N11" i="96"/>
  <c r="D30" i="94"/>
  <c r="V14" i="152"/>
  <c r="S30" i="104"/>
  <c r="T30" i="104" s="1"/>
  <c r="P16" i="104"/>
  <c r="Q16" i="104" s="1"/>
  <c r="D32" i="107"/>
  <c r="K20" i="94"/>
  <c r="M20" i="94"/>
  <c r="I20" i="94"/>
  <c r="Q20" i="94"/>
  <c r="AB18" i="98"/>
  <c r="AB16" i="98"/>
  <c r="AB17" i="98"/>
  <c r="I11" i="96"/>
  <c r="K11" i="96"/>
  <c r="O11" i="96" s="1"/>
  <c r="M11" i="96"/>
  <c r="G11" i="96"/>
  <c r="K15" i="108"/>
  <c r="O15" i="108" s="1"/>
  <c r="G15" i="108"/>
  <c r="M15" i="108"/>
  <c r="H25" i="147"/>
  <c r="M17" i="97"/>
  <c r="Q31" i="147"/>
  <c r="V31" i="147" s="1"/>
  <c r="N13" i="96"/>
  <c r="H17" i="134"/>
  <c r="N20" i="96"/>
  <c r="I20" i="96" s="1"/>
  <c r="D17" i="145"/>
  <c r="H30" i="95"/>
  <c r="N14" i="96"/>
  <c r="D31" i="134"/>
  <c r="K31" i="134" s="1"/>
  <c r="N19" i="43"/>
  <c r="P11" i="103"/>
  <c r="Q11" i="103" s="1"/>
  <c r="Q25" i="70"/>
  <c r="Q30" i="70"/>
  <c r="Q16" i="70"/>
  <c r="G12" i="141"/>
  <c r="P16" i="105"/>
  <c r="Q16" i="105" s="1"/>
  <c r="Y13" i="34"/>
  <c r="D19" i="148"/>
  <c r="K19" i="148" s="1"/>
  <c r="E12" i="3"/>
  <c r="E13" i="3"/>
  <c r="E15" i="3"/>
  <c r="I22" i="84"/>
  <c r="K16" i="147"/>
  <c r="R11" i="10"/>
  <c r="Z23" i="68"/>
  <c r="M21" i="97"/>
  <c r="M18" i="94"/>
  <c r="AC19" i="92"/>
  <c r="F15" i="134"/>
  <c r="E11" i="3"/>
  <c r="E19" i="3"/>
  <c r="N27" i="108"/>
  <c r="D20" i="148"/>
  <c r="K21" i="92"/>
  <c r="Y19" i="92" s="1"/>
  <c r="H27" i="137"/>
  <c r="T29" i="51"/>
  <c r="D31" i="155"/>
  <c r="J31" i="155" s="1"/>
  <c r="N19" i="97"/>
  <c r="N20" i="43"/>
  <c r="R23" i="10"/>
  <c r="G21" i="152"/>
  <c r="W17" i="152" s="1"/>
  <c r="J29" i="141"/>
  <c r="D29" i="56"/>
  <c r="E28" i="56" s="1"/>
  <c r="T29" i="56"/>
  <c r="T29" i="10"/>
  <c r="AC17" i="92"/>
  <c r="T29" i="52"/>
  <c r="Q17" i="70"/>
  <c r="K26" i="96"/>
  <c r="I26" i="96"/>
  <c r="Z13" i="92"/>
  <c r="AC19" i="79"/>
  <c r="X19" i="79" s="1"/>
  <c r="Y30" i="104"/>
  <c r="Z30" i="104" s="1"/>
  <c r="AT30" i="104" s="1"/>
  <c r="Y13" i="92"/>
  <c r="D26" i="148"/>
  <c r="F26" i="148" s="1"/>
  <c r="G26" i="97"/>
  <c r="I30" i="84"/>
  <c r="I22" i="108"/>
  <c r="O22" i="108" s="1"/>
  <c r="N25" i="97"/>
  <c r="Q25" i="97" s="1"/>
  <c r="N13" i="94"/>
  <c r="M13" i="94" s="1"/>
  <c r="N20" i="95"/>
  <c r="H25" i="145"/>
  <c r="S30" i="105"/>
  <c r="T30" i="105" s="1"/>
  <c r="N23" i="95"/>
  <c r="G23" i="95" s="1"/>
  <c r="H24" i="137"/>
  <c r="N11" i="108"/>
  <c r="M11" i="108" s="1"/>
  <c r="Z15" i="92"/>
  <c r="E28" i="54"/>
  <c r="P23" i="103"/>
  <c r="Q23" i="103" s="1"/>
  <c r="F30" i="95"/>
  <c r="E17" i="52"/>
  <c r="E23" i="52"/>
  <c r="E24" i="52"/>
  <c r="E20" i="52"/>
  <c r="E11" i="52"/>
  <c r="M14" i="96"/>
  <c r="G14" i="96"/>
  <c r="Y31" i="134"/>
  <c r="R31" i="134"/>
  <c r="I17" i="97"/>
  <c r="G17" i="97"/>
  <c r="Q17" i="97"/>
  <c r="Q23" i="95"/>
  <c r="M23" i="95"/>
  <c r="W18" i="152"/>
  <c r="E22" i="56"/>
  <c r="E13" i="56"/>
  <c r="M25" i="97"/>
  <c r="F29" i="145"/>
  <c r="I18" i="94"/>
  <c r="I23" i="95"/>
  <c r="F25" i="139"/>
  <c r="P18" i="105"/>
  <c r="Q18" i="105" s="1"/>
  <c r="AC18" i="144"/>
  <c r="D28" i="142"/>
  <c r="F28" i="142" s="1"/>
  <c r="N31" i="43"/>
  <c r="D15" i="148"/>
  <c r="AA13" i="79"/>
  <c r="AD13" i="79" s="1"/>
  <c r="I15" i="108"/>
  <c r="G20" i="94"/>
  <c r="W27" i="34"/>
  <c r="Q19" i="97"/>
  <c r="P21" i="104"/>
  <c r="Q21" i="104" s="1"/>
  <c r="F30" i="96"/>
  <c r="J31" i="142"/>
  <c r="G22" i="108"/>
  <c r="D23" i="142"/>
  <c r="K23" i="142" s="1"/>
  <c r="AC14" i="148"/>
  <c r="J30" i="141"/>
  <c r="X19" i="10"/>
  <c r="O29" i="56"/>
  <c r="N27" i="94"/>
  <c r="N27" i="141"/>
  <c r="K15" i="98"/>
  <c r="Y12" i="98" s="1"/>
  <c r="F27" i="134"/>
  <c r="N23" i="96"/>
  <c r="L30" i="96"/>
  <c r="H30" i="94"/>
  <c r="N24" i="94"/>
  <c r="N22" i="95"/>
  <c r="K22" i="95" s="1"/>
  <c r="AC26" i="143"/>
  <c r="N19" i="141"/>
  <c r="I19" i="141" s="1"/>
  <c r="N15" i="96"/>
  <c r="AA31" i="134"/>
  <c r="D22" i="143"/>
  <c r="AC31" i="134"/>
  <c r="AC24" i="143"/>
  <c r="AC15" i="147"/>
  <c r="Q21" i="92"/>
  <c r="I18" i="97"/>
  <c r="F16" i="147"/>
  <c r="N27" i="112"/>
  <c r="V30" i="103"/>
  <c r="W30" i="103" s="1"/>
  <c r="AN28" i="103" s="1"/>
  <c r="D12" i="148"/>
  <c r="H12" i="148" s="1"/>
  <c r="Q21" i="97"/>
  <c r="X31" i="148"/>
  <c r="N12" i="43"/>
  <c r="P20" i="105"/>
  <c r="Q20" i="105" s="1"/>
  <c r="C22" i="106"/>
  <c r="C19" i="106"/>
  <c r="C30" i="106"/>
  <c r="U27" i="10"/>
  <c r="AC21" i="147"/>
  <c r="G16" i="92"/>
  <c r="W14" i="92" s="1"/>
  <c r="L30" i="97"/>
  <c r="J30" i="94"/>
  <c r="D30" i="96"/>
  <c r="F29" i="137"/>
  <c r="AA17" i="79"/>
  <c r="F17" i="134"/>
  <c r="N15" i="141"/>
  <c r="M21" i="92"/>
  <c r="N13" i="141"/>
  <c r="AD18" i="68"/>
  <c r="N26" i="108"/>
  <c r="N24" i="43"/>
  <c r="X31" i="144"/>
  <c r="C30" i="45"/>
  <c r="D29" i="45" s="1"/>
  <c r="D21" i="147"/>
  <c r="H21" i="147" s="1"/>
  <c r="N14" i="95"/>
  <c r="K14" i="95" s="1"/>
  <c r="W21" i="79"/>
  <c r="U19" i="34"/>
  <c r="AC14" i="145"/>
  <c r="N26" i="94"/>
  <c r="I26" i="94" s="1"/>
  <c r="AA18" i="79"/>
  <c r="J27" i="112"/>
  <c r="D26" i="109"/>
  <c r="H15" i="134"/>
  <c r="Q31" i="146"/>
  <c r="V31" i="146" s="1"/>
  <c r="K20" i="97"/>
  <c r="O20" i="97" s="1"/>
  <c r="Q31" i="148"/>
  <c r="L30" i="94"/>
  <c r="N11" i="97"/>
  <c r="J29" i="108"/>
  <c r="AC13" i="148"/>
  <c r="H29" i="137"/>
  <c r="AC13" i="144"/>
  <c r="AC20" i="145"/>
  <c r="Q31" i="143"/>
  <c r="AC15" i="125"/>
  <c r="AA15" i="125" s="1"/>
  <c r="P26" i="103"/>
  <c r="Q26" i="103" s="1"/>
  <c r="K21" i="97"/>
  <c r="H13" i="148"/>
  <c r="G22" i="141"/>
  <c r="O22" i="141" s="1"/>
  <c r="G21" i="97"/>
  <c r="H27" i="112"/>
  <c r="N16" i="43"/>
  <c r="P24" i="103"/>
  <c r="Q24" i="103" s="1"/>
  <c r="U22" i="34"/>
  <c r="Q31" i="145"/>
  <c r="D29" i="50"/>
  <c r="D17" i="147"/>
  <c r="Y15" i="92"/>
  <c r="AC15" i="79"/>
  <c r="H29" i="108"/>
  <c r="H30" i="97"/>
  <c r="D22" i="145"/>
  <c r="F22" i="145" s="1"/>
  <c r="Q20" i="97"/>
  <c r="U27" i="34"/>
  <c r="G13" i="96"/>
  <c r="N17" i="95"/>
  <c r="M17" i="95" s="1"/>
  <c r="N17" i="94"/>
  <c r="N21" i="95"/>
  <c r="M19" i="98"/>
  <c r="F26" i="134"/>
  <c r="F29" i="139"/>
  <c r="U11" i="34"/>
  <c r="W11" i="34" s="1"/>
  <c r="H25" i="139"/>
  <c r="H29" i="139"/>
  <c r="AC21" i="144"/>
  <c r="I16" i="84"/>
  <c r="U17" i="10"/>
  <c r="D27" i="112"/>
  <c r="AC17" i="147"/>
  <c r="H19" i="148"/>
  <c r="F13" i="148"/>
  <c r="L27" i="112"/>
  <c r="D18" i="144"/>
  <c r="D28" i="147"/>
  <c r="F28" i="147" s="1"/>
  <c r="K17" i="97"/>
  <c r="P30" i="100"/>
  <c r="Q30" i="100" s="1"/>
  <c r="F19" i="139"/>
  <c r="O19" i="98"/>
  <c r="AA18" i="98" s="1"/>
  <c r="I29" i="106"/>
  <c r="J31" i="145"/>
  <c r="O31" i="145" s="1"/>
  <c r="P30" i="101"/>
  <c r="Q30" i="101" s="1"/>
  <c r="Y12" i="92"/>
  <c r="Q26" i="97"/>
  <c r="H29" i="141"/>
  <c r="M20" i="95"/>
  <c r="N27" i="97"/>
  <c r="G27" i="97" s="1"/>
  <c r="I21" i="152"/>
  <c r="N16" i="97"/>
  <c r="N23" i="43"/>
  <c r="G19" i="98"/>
  <c r="W17" i="98" s="1"/>
  <c r="U26" i="34"/>
  <c r="W26" i="34" s="1"/>
  <c r="T23" i="68"/>
  <c r="F24" i="107"/>
  <c r="Q21" i="152"/>
  <c r="F22" i="134"/>
  <c r="AC31" i="137"/>
  <c r="U11" i="10"/>
  <c r="F12" i="137"/>
  <c r="AN11" i="103"/>
  <c r="N11" i="43"/>
  <c r="N15" i="97"/>
  <c r="H13" i="143"/>
  <c r="AC18" i="98"/>
  <c r="AC16" i="98"/>
  <c r="E11" i="54"/>
  <c r="G18" i="97"/>
  <c r="F27" i="112"/>
  <c r="Y11" i="34"/>
  <c r="K25" i="147"/>
  <c r="K18" i="97"/>
  <c r="P22" i="103"/>
  <c r="Q22" i="103" s="1"/>
  <c r="P15" i="103"/>
  <c r="Q15" i="103" s="1"/>
  <c r="X16" i="10"/>
  <c r="AC25" i="146"/>
  <c r="U19" i="10"/>
  <c r="F18" i="137"/>
  <c r="AC19" i="146"/>
  <c r="N26" i="141"/>
  <c r="AC22" i="146"/>
  <c r="M11" i="94"/>
  <c r="I11" i="94"/>
  <c r="G11" i="94"/>
  <c r="D21" i="146"/>
  <c r="K21" i="146" s="1"/>
  <c r="H31" i="138"/>
  <c r="D31" i="138"/>
  <c r="E31" i="138" s="1"/>
  <c r="I29" i="84"/>
  <c r="E27" i="140"/>
  <c r="N15" i="95"/>
  <c r="G15" i="95" s="1"/>
  <c r="T13" i="105"/>
  <c r="P13" i="105"/>
  <c r="Q13" i="105" s="1"/>
  <c r="AC27" i="144"/>
  <c r="D27" i="145"/>
  <c r="K27" i="145" s="1"/>
  <c r="D25" i="142"/>
  <c r="D25" i="146"/>
  <c r="G31" i="146"/>
  <c r="I26" i="97"/>
  <c r="D15" i="146"/>
  <c r="AC27" i="147"/>
  <c r="I20" i="84"/>
  <c r="P16" i="112"/>
  <c r="D16" i="112"/>
  <c r="K18" i="108"/>
  <c r="E12" i="52"/>
  <c r="E26" i="52"/>
  <c r="F12" i="146"/>
  <c r="F29" i="146"/>
  <c r="M27" i="108"/>
  <c r="N28" i="43"/>
  <c r="S30" i="103"/>
  <c r="T30" i="103" s="1"/>
  <c r="X31" i="143"/>
  <c r="N22" i="43"/>
  <c r="T11" i="104"/>
  <c r="P11" i="104"/>
  <c r="U17" i="34"/>
  <c r="Y17" i="34"/>
  <c r="P18" i="103"/>
  <c r="Q18" i="103" s="1"/>
  <c r="T18" i="103"/>
  <c r="E24" i="140"/>
  <c r="R27" i="10"/>
  <c r="T26" i="105"/>
  <c r="P26" i="105"/>
  <c r="Q26" i="105" s="1"/>
  <c r="W25" i="34"/>
  <c r="D29" i="144"/>
  <c r="I19" i="98"/>
  <c r="X18" i="98" s="1"/>
  <c r="I19" i="84"/>
  <c r="E29" i="140"/>
  <c r="AA14" i="68"/>
  <c r="J31" i="144"/>
  <c r="D19" i="144"/>
  <c r="N19" i="108"/>
  <c r="Y21" i="34"/>
  <c r="W21" i="34"/>
  <c r="D22" i="146"/>
  <c r="T19" i="103"/>
  <c r="P19" i="103"/>
  <c r="Q19" i="103" s="1"/>
  <c r="T27" i="104"/>
  <c r="P27" i="104"/>
  <c r="Q27" i="104" s="1"/>
  <c r="D23" i="148"/>
  <c r="H16" i="137"/>
  <c r="N14" i="43"/>
  <c r="X13" i="10"/>
  <c r="T28" i="104"/>
  <c r="P28" i="104"/>
  <c r="Q28" i="104" s="1"/>
  <c r="P22" i="112"/>
  <c r="D22" i="112"/>
  <c r="E18" i="52"/>
  <c r="E29" i="52"/>
  <c r="I25" i="97"/>
  <c r="N25" i="96"/>
  <c r="N25" i="43"/>
  <c r="E22" i="140"/>
  <c r="V30" i="34"/>
  <c r="X22" i="10"/>
  <c r="F30" i="94"/>
  <c r="N30" i="94" s="1"/>
  <c r="Q30" i="94" s="1"/>
  <c r="N10" i="94"/>
  <c r="AC28" i="145"/>
  <c r="P23" i="105"/>
  <c r="Q23" i="105" s="1"/>
  <c r="T23" i="105"/>
  <c r="G31" i="134"/>
  <c r="H31" i="134" s="1"/>
  <c r="O31" i="134"/>
  <c r="I24" i="84"/>
  <c r="H19" i="134"/>
  <c r="D9" i="109"/>
  <c r="C27" i="109"/>
  <c r="N24" i="97"/>
  <c r="N13" i="95"/>
  <c r="N22" i="97"/>
  <c r="E16" i="92"/>
  <c r="D24" i="145"/>
  <c r="H19" i="139"/>
  <c r="AC23" i="142"/>
  <c r="F15" i="107"/>
  <c r="K15" i="107"/>
  <c r="L15" i="107" s="1"/>
  <c r="P21" i="111"/>
  <c r="D21" i="111"/>
  <c r="E22" i="52"/>
  <c r="H12" i="146"/>
  <c r="F19" i="134"/>
  <c r="N26" i="43"/>
  <c r="Y10" i="34"/>
  <c r="U10" i="34"/>
  <c r="T28" i="105"/>
  <c r="P28" i="105"/>
  <c r="Q28" i="105" s="1"/>
  <c r="F19" i="155"/>
  <c r="G19" i="155" s="1"/>
  <c r="J19" i="155"/>
  <c r="I25" i="84"/>
  <c r="D29" i="148"/>
  <c r="F29" i="148" s="1"/>
  <c r="M15" i="98"/>
  <c r="AA12" i="125"/>
  <c r="I27" i="106"/>
  <c r="T13" i="104"/>
  <c r="P13" i="104"/>
  <c r="Q13" i="104" s="1"/>
  <c r="E18" i="3"/>
  <c r="E20" i="3"/>
  <c r="AA12" i="68"/>
  <c r="E23" i="3"/>
  <c r="AC16" i="143"/>
  <c r="H32" i="107"/>
  <c r="N26" i="95"/>
  <c r="D19" i="145"/>
  <c r="F19" i="145" s="1"/>
  <c r="H28" i="137"/>
  <c r="AC16" i="146"/>
  <c r="E13" i="52"/>
  <c r="H23" i="147"/>
  <c r="E25" i="52"/>
  <c r="E15" i="52"/>
  <c r="E19" i="52"/>
  <c r="G25" i="97"/>
  <c r="D29" i="57"/>
  <c r="AC16" i="68"/>
  <c r="L30" i="95"/>
  <c r="K31" i="43"/>
  <c r="I14" i="106"/>
  <c r="J16" i="155"/>
  <c r="F16" i="155"/>
  <c r="G16" i="155" s="1"/>
  <c r="J12" i="155"/>
  <c r="F12" i="155"/>
  <c r="J30" i="96"/>
  <c r="N13" i="97"/>
  <c r="I23" i="106"/>
  <c r="F14" i="155"/>
  <c r="G14" i="155" s="1"/>
  <c r="J14" i="155"/>
  <c r="Q15" i="98"/>
  <c r="H26" i="139"/>
  <c r="N19" i="96"/>
  <c r="Q21" i="79"/>
  <c r="O16" i="92"/>
  <c r="AA12" i="92" s="1"/>
  <c r="J29" i="55"/>
  <c r="N22" i="96"/>
  <c r="G22" i="96" s="1"/>
  <c r="E19" i="140"/>
  <c r="I16" i="106"/>
  <c r="I15" i="98"/>
  <c r="I17" i="94"/>
  <c r="I28" i="106"/>
  <c r="P14" i="109"/>
  <c r="D14" i="109"/>
  <c r="K28" i="107"/>
  <c r="L28" i="107" s="1"/>
  <c r="F28" i="107"/>
  <c r="D14" i="145"/>
  <c r="E16" i="140"/>
  <c r="W11" i="105"/>
  <c r="V30" i="105"/>
  <c r="W30" i="105" s="1"/>
  <c r="F27" i="107"/>
  <c r="K27" i="107"/>
  <c r="P24" i="110"/>
  <c r="D24" i="110"/>
  <c r="D25" i="112"/>
  <c r="P25" i="112"/>
  <c r="F15" i="155"/>
  <c r="G15" i="155" s="1"/>
  <c r="J15" i="155"/>
  <c r="T29" i="50"/>
  <c r="AN23" i="103"/>
  <c r="AN30" i="103"/>
  <c r="I11" i="97"/>
  <c r="H30" i="141"/>
  <c r="V30" i="47"/>
  <c r="E15" i="98"/>
  <c r="E21" i="79"/>
  <c r="E21" i="98" s="1"/>
  <c r="V30" i="48"/>
  <c r="Y10" i="48"/>
  <c r="F25" i="145"/>
  <c r="F25" i="155"/>
  <c r="G25" i="155" s="1"/>
  <c r="J25" i="155"/>
  <c r="N16" i="94"/>
  <c r="M26" i="97"/>
  <c r="T11" i="105"/>
  <c r="P11" i="105"/>
  <c r="Q11" i="105" s="1"/>
  <c r="AC22" i="145"/>
  <c r="D29" i="147"/>
  <c r="AA15" i="68"/>
  <c r="D29" i="55"/>
  <c r="H29" i="55" s="1"/>
  <c r="D20" i="142"/>
  <c r="V30" i="49"/>
  <c r="Y10" i="49"/>
  <c r="AC28" i="143"/>
  <c r="D27" i="148"/>
  <c r="I18" i="84"/>
  <c r="Y13" i="98"/>
  <c r="D13" i="146"/>
  <c r="D17" i="148"/>
  <c r="K25" i="107"/>
  <c r="F25" i="107"/>
  <c r="AA16" i="79"/>
  <c r="N12" i="97"/>
  <c r="D15" i="142"/>
  <c r="K19" i="107"/>
  <c r="L19" i="107" s="1"/>
  <c r="P22" i="104"/>
  <c r="Q22" i="104" s="1"/>
  <c r="T22" i="104"/>
  <c r="F16" i="137"/>
  <c r="P9" i="110"/>
  <c r="C27" i="110"/>
  <c r="D9" i="110"/>
  <c r="R29" i="52"/>
  <c r="N10" i="141"/>
  <c r="K10" i="141" s="1"/>
  <c r="F30" i="97"/>
  <c r="I17" i="106"/>
  <c r="P21" i="105"/>
  <c r="Q21" i="105" s="1"/>
  <c r="T21" i="105"/>
  <c r="D27" i="142"/>
  <c r="F27" i="142" s="1"/>
  <c r="X31" i="146"/>
  <c r="AC12" i="146"/>
  <c r="Y16" i="34"/>
  <c r="U16" i="34"/>
  <c r="D18" i="146"/>
  <c r="F18" i="146" s="1"/>
  <c r="D12" i="144"/>
  <c r="K12" i="144"/>
  <c r="D31" i="140"/>
  <c r="E31" i="140" s="1"/>
  <c r="H31" i="140"/>
  <c r="F29" i="147"/>
  <c r="P17" i="105"/>
  <c r="Q17" i="105" s="1"/>
  <c r="T17" i="105"/>
  <c r="E20" i="140"/>
  <c r="N18" i="43"/>
  <c r="AC28" i="146"/>
  <c r="H30" i="96"/>
  <c r="N30" i="96" s="1"/>
  <c r="AC20" i="147"/>
  <c r="R13" i="10"/>
  <c r="AC25" i="142"/>
  <c r="AC14" i="144"/>
  <c r="F31" i="107"/>
  <c r="K31" i="107"/>
  <c r="M29" i="52"/>
  <c r="E27" i="52"/>
  <c r="E16" i="52"/>
  <c r="K12" i="146"/>
  <c r="K25" i="97"/>
  <c r="D29" i="53"/>
  <c r="E12" i="53" s="1"/>
  <c r="G11" i="97"/>
  <c r="C31" i="84"/>
  <c r="I31" i="84" s="1"/>
  <c r="J31" i="146"/>
  <c r="Q11" i="96"/>
  <c r="F21" i="155"/>
  <c r="G21" i="155" s="1"/>
  <c r="J21" i="155"/>
  <c r="D17" i="146"/>
  <c r="N19" i="95"/>
  <c r="J30" i="97"/>
  <c r="D18" i="147"/>
  <c r="D13" i="147"/>
  <c r="AC15" i="143"/>
  <c r="T30" i="4"/>
  <c r="P30" i="4"/>
  <c r="Q30" i="4" s="1"/>
  <c r="T19" i="105"/>
  <c r="P19" i="105"/>
  <c r="Q19" i="105" s="1"/>
  <c r="F23" i="107"/>
  <c r="K23" i="107"/>
  <c r="P12" i="103"/>
  <c r="T12" i="103"/>
  <c r="F17" i="155"/>
  <c r="G17" i="155" s="1"/>
  <c r="J17" i="155"/>
  <c r="Q31" i="144"/>
  <c r="N13" i="43"/>
  <c r="P17" i="110"/>
  <c r="D17" i="110"/>
  <c r="D24" i="143"/>
  <c r="AC26" i="145"/>
  <c r="P11" i="112"/>
  <c r="D11" i="112"/>
  <c r="D16" i="145"/>
  <c r="D18" i="109"/>
  <c r="P23" i="109"/>
  <c r="D23" i="109"/>
  <c r="N21" i="43"/>
  <c r="H24" i="145"/>
  <c r="F17" i="137"/>
  <c r="D24" i="142"/>
  <c r="J29" i="52"/>
  <c r="N27" i="96"/>
  <c r="N22" i="94"/>
  <c r="D12" i="143"/>
  <c r="J31" i="143"/>
  <c r="O31" i="143" s="1"/>
  <c r="D12" i="147"/>
  <c r="K12" i="147" s="1"/>
  <c r="J31" i="147"/>
  <c r="N27" i="95"/>
  <c r="G27" i="95" s="1"/>
  <c r="D23" i="146"/>
  <c r="F23" i="137"/>
  <c r="N18" i="141"/>
  <c r="H24" i="134"/>
  <c r="W13" i="92"/>
  <c r="N15" i="94"/>
  <c r="G15" i="94" s="1"/>
  <c r="N11" i="141"/>
  <c r="G11" i="141" s="1"/>
  <c r="E21" i="55"/>
  <c r="P24" i="105"/>
  <c r="Q24" i="105" s="1"/>
  <c r="T24" i="105"/>
  <c r="E31" i="148"/>
  <c r="E26" i="140"/>
  <c r="F27" i="155"/>
  <c r="G27" i="155" s="1"/>
  <c r="J27" i="155"/>
  <c r="F13" i="155"/>
  <c r="G13" i="155" s="1"/>
  <c r="J13" i="155"/>
  <c r="K21" i="107"/>
  <c r="L21" i="107" s="1"/>
  <c r="N14" i="141"/>
  <c r="X10" i="10"/>
  <c r="R10" i="10"/>
  <c r="H29" i="10"/>
  <c r="U29" i="10" s="1"/>
  <c r="N17" i="108"/>
  <c r="AC18" i="145"/>
  <c r="H29" i="144"/>
  <c r="S15" i="98"/>
  <c r="AC12" i="98" s="1"/>
  <c r="D16" i="111"/>
  <c r="E15" i="140"/>
  <c r="D30" i="95"/>
  <c r="K26" i="107"/>
  <c r="F26" i="107"/>
  <c r="F20" i="137"/>
  <c r="D21" i="110"/>
  <c r="F28" i="137"/>
  <c r="R24" i="10"/>
  <c r="D20" i="146"/>
  <c r="K20" i="146" s="1"/>
  <c r="D20" i="143"/>
  <c r="D23" i="144"/>
  <c r="P11" i="109"/>
  <c r="D11" i="109"/>
  <c r="T21" i="79"/>
  <c r="P12" i="112"/>
  <c r="D12" i="112"/>
  <c r="D18" i="148"/>
  <c r="N12" i="96"/>
  <c r="G12" i="96" s="1"/>
  <c r="P24" i="112"/>
  <c r="D24" i="112"/>
  <c r="P23" i="112"/>
  <c r="D23" i="112"/>
  <c r="D28" i="148"/>
  <c r="P25" i="103"/>
  <c r="Q25" i="103" s="1"/>
  <c r="T25" i="103"/>
  <c r="E14" i="140"/>
  <c r="T23" i="104"/>
  <c r="P23" i="104"/>
  <c r="Q23" i="104" s="1"/>
  <c r="F20" i="155"/>
  <c r="G20" i="155" s="1"/>
  <c r="J20" i="155"/>
  <c r="N20" i="141"/>
  <c r="N11" i="95"/>
  <c r="N21" i="94"/>
  <c r="N14" i="97"/>
  <c r="G14" i="97" s="1"/>
  <c r="J29" i="53"/>
  <c r="H14" i="139"/>
  <c r="N16" i="108"/>
  <c r="G16" i="108" s="1"/>
  <c r="D13" i="142"/>
  <c r="H13" i="142" s="1"/>
  <c r="F22" i="155"/>
  <c r="G22" i="155" s="1"/>
  <c r="J22" i="155"/>
  <c r="M21" i="152"/>
  <c r="D19" i="143"/>
  <c r="D17" i="143"/>
  <c r="F18" i="155"/>
  <c r="G18" i="155" s="1"/>
  <c r="J18" i="155"/>
  <c r="F19" i="107"/>
  <c r="E13" i="140"/>
  <c r="L29" i="102"/>
  <c r="K29" i="102"/>
  <c r="N12" i="95"/>
  <c r="N27" i="43"/>
  <c r="U15" i="10"/>
  <c r="J29" i="56"/>
  <c r="Y14" i="34"/>
  <c r="E31" i="147"/>
  <c r="X24" i="10"/>
  <c r="N25" i="95"/>
  <c r="G25" i="95" s="1"/>
  <c r="F26" i="155"/>
  <c r="G26" i="155" s="1"/>
  <c r="J26" i="155"/>
  <c r="G31" i="137"/>
  <c r="O31" i="137"/>
  <c r="D25" i="144"/>
  <c r="E28" i="140"/>
  <c r="D20" i="144"/>
  <c r="K27" i="108"/>
  <c r="V31" i="139"/>
  <c r="F19" i="137"/>
  <c r="D23" i="143"/>
  <c r="N16" i="96"/>
  <c r="K16" i="96" s="1"/>
  <c r="AA18" i="152"/>
  <c r="N18" i="96"/>
  <c r="W12" i="34"/>
  <c r="Y12" i="34"/>
  <c r="X14" i="10"/>
  <c r="D24" i="109"/>
  <c r="D16" i="148"/>
  <c r="H16" i="148" s="1"/>
  <c r="H21" i="137"/>
  <c r="D26" i="142"/>
  <c r="I27" i="94"/>
  <c r="D26" i="112"/>
  <c r="H29" i="147"/>
  <c r="N24" i="141"/>
  <c r="K24" i="141" s="1"/>
  <c r="S16" i="152"/>
  <c r="AC12" i="152" s="1"/>
  <c r="P14" i="105"/>
  <c r="Q14" i="105" s="1"/>
  <c r="T14" i="105"/>
  <c r="D21" i="145"/>
  <c r="M16" i="152"/>
  <c r="N21" i="108"/>
  <c r="P27" i="103"/>
  <c r="Q27" i="103" s="1"/>
  <c r="T27" i="103"/>
  <c r="D22" i="111"/>
  <c r="T24" i="104"/>
  <c r="P24" i="104"/>
  <c r="Q24" i="104" s="1"/>
  <c r="D27" i="143"/>
  <c r="E23" i="140"/>
  <c r="D17" i="112"/>
  <c r="W11" i="104"/>
  <c r="V30" i="104"/>
  <c r="W30" i="104" s="1"/>
  <c r="P15" i="109"/>
  <c r="D15" i="109"/>
  <c r="G31" i="142"/>
  <c r="H12" i="139"/>
  <c r="P26" i="110"/>
  <c r="D26" i="110"/>
  <c r="T13" i="103"/>
  <c r="P13" i="103"/>
  <c r="Q13" i="103" s="1"/>
  <c r="AD20" i="68"/>
  <c r="P22" i="109"/>
  <c r="D22" i="109"/>
  <c r="K24" i="107"/>
  <c r="K30" i="107"/>
  <c r="F30" i="107"/>
  <c r="D18" i="143"/>
  <c r="N14" i="94"/>
  <c r="U16" i="10"/>
  <c r="K12" i="97"/>
  <c r="D16" i="146"/>
  <c r="D19" i="142"/>
  <c r="K19" i="142"/>
  <c r="H26" i="134"/>
  <c r="D26" i="146"/>
  <c r="V31" i="134"/>
  <c r="T12" i="105"/>
  <c r="P12" i="105"/>
  <c r="Q12" i="105" s="1"/>
  <c r="E21" i="152"/>
  <c r="G31" i="145"/>
  <c r="T20" i="103"/>
  <c r="P20" i="103"/>
  <c r="Q20" i="103" s="1"/>
  <c r="F12" i="134"/>
  <c r="P26" i="109"/>
  <c r="M21" i="96"/>
  <c r="O21" i="96" s="1"/>
  <c r="D27" i="147"/>
  <c r="H18" i="139"/>
  <c r="P27" i="105"/>
  <c r="Q27" i="105" s="1"/>
  <c r="T27" i="105"/>
  <c r="H12" i="147"/>
  <c r="D13" i="145"/>
  <c r="E31" i="139"/>
  <c r="F31" i="139" s="1"/>
  <c r="M31" i="139"/>
  <c r="X20" i="10"/>
  <c r="D27" i="144"/>
  <c r="T29" i="55"/>
  <c r="J31" i="148"/>
  <c r="F21" i="134"/>
  <c r="AA18" i="92"/>
  <c r="N12" i="94"/>
  <c r="J30" i="95"/>
  <c r="AC21" i="142"/>
  <c r="F14" i="107"/>
  <c r="K14" i="107"/>
  <c r="E32" i="107"/>
  <c r="F32" i="107" s="1"/>
  <c r="N10" i="108"/>
  <c r="F29" i="108"/>
  <c r="F30" i="108"/>
  <c r="G10" i="108"/>
  <c r="D24" i="147"/>
  <c r="H24" i="147" s="1"/>
  <c r="H27" i="134"/>
  <c r="M12" i="97"/>
  <c r="N18" i="95"/>
  <c r="F26" i="137"/>
  <c r="D19" i="111"/>
  <c r="N24" i="108"/>
  <c r="S16" i="92"/>
  <c r="K17" i="107"/>
  <c r="F17" i="107"/>
  <c r="AC19" i="148"/>
  <c r="D17" i="144"/>
  <c r="J31" i="36"/>
  <c r="K31" i="36"/>
  <c r="H27" i="142"/>
  <c r="D14" i="144"/>
  <c r="Q16" i="92"/>
  <c r="AB12" i="92" s="1"/>
  <c r="J29" i="54"/>
  <c r="D26" i="144"/>
  <c r="P16" i="109"/>
  <c r="D16" i="109"/>
  <c r="G31" i="139"/>
  <c r="G16" i="152"/>
  <c r="D18" i="110"/>
  <c r="V17" i="98"/>
  <c r="N20" i="108"/>
  <c r="G20" i="108" s="1"/>
  <c r="E21" i="140"/>
  <c r="D27" i="146"/>
  <c r="X17" i="98"/>
  <c r="E31" i="144"/>
  <c r="D22" i="147"/>
  <c r="K22" i="147" s="1"/>
  <c r="H31" i="136"/>
  <c r="D31" i="136"/>
  <c r="E31" i="136" s="1"/>
  <c r="U20" i="34"/>
  <c r="W20" i="34" s="1"/>
  <c r="F26" i="139"/>
  <c r="N16" i="141"/>
  <c r="D24" i="148"/>
  <c r="D21" i="144"/>
  <c r="D19" i="109"/>
  <c r="E21" i="92"/>
  <c r="N24" i="96"/>
  <c r="AB18" i="92"/>
  <c r="F22" i="143"/>
  <c r="E31" i="134"/>
  <c r="F31" i="134" s="1"/>
  <c r="M31" i="134"/>
  <c r="AC18" i="142"/>
  <c r="T26" i="104"/>
  <c r="P26" i="104"/>
  <c r="Q26" i="104" s="1"/>
  <c r="D20" i="145"/>
  <c r="K20" i="145" s="1"/>
  <c r="K21" i="152"/>
  <c r="D26" i="145"/>
  <c r="N16" i="95"/>
  <c r="F22" i="107"/>
  <c r="K22" i="107"/>
  <c r="G31" i="143"/>
  <c r="F12" i="139"/>
  <c r="D28" i="144"/>
  <c r="E18" i="55"/>
  <c r="D14" i="147"/>
  <c r="F14" i="147" s="1"/>
  <c r="F23" i="139"/>
  <c r="N23" i="141"/>
  <c r="M26" i="96"/>
  <c r="K29" i="107"/>
  <c r="F29" i="107"/>
  <c r="D10" i="109"/>
  <c r="D25" i="148"/>
  <c r="P20" i="104"/>
  <c r="Q20" i="104" s="1"/>
  <c r="T20" i="104"/>
  <c r="AC22" i="142"/>
  <c r="D17" i="111"/>
  <c r="F29" i="144"/>
  <c r="P24" i="111"/>
  <c r="D24" i="111"/>
  <c r="X18" i="10"/>
  <c r="D26" i="147"/>
  <c r="Q23" i="68"/>
  <c r="D21" i="112"/>
  <c r="H26" i="137"/>
  <c r="T22" i="105"/>
  <c r="P22" i="105"/>
  <c r="Q22" i="105" s="1"/>
  <c r="N12" i="108"/>
  <c r="D17" i="109"/>
  <c r="P12" i="111"/>
  <c r="D12" i="111"/>
  <c r="W23" i="68"/>
  <c r="T14" i="104"/>
  <c r="P14" i="104"/>
  <c r="Q14" i="104" s="1"/>
  <c r="AC25" i="145"/>
  <c r="P20" i="112"/>
  <c r="D20" i="112"/>
  <c r="H23" i="68"/>
  <c r="D25" i="143"/>
  <c r="D13" i="144"/>
  <c r="H18" i="137"/>
  <c r="D14" i="112"/>
  <c r="D25" i="110"/>
  <c r="Z19" i="92"/>
  <c r="E28" i="55"/>
  <c r="AC17" i="144"/>
  <c r="N23" i="108"/>
  <c r="G23" i="108" s="1"/>
  <c r="D22" i="148"/>
  <c r="D16" i="142"/>
  <c r="D31" i="137"/>
  <c r="H15" i="139"/>
  <c r="K16" i="107"/>
  <c r="D21" i="143"/>
  <c r="AA17" i="68"/>
  <c r="D21" i="142"/>
  <c r="AC23" i="147"/>
  <c r="H25" i="134"/>
  <c r="P11" i="111"/>
  <c r="D11" i="111"/>
  <c r="K29" i="144"/>
  <c r="P13" i="110"/>
  <c r="D13" i="110"/>
  <c r="H19" i="145"/>
  <c r="P22" i="110"/>
  <c r="D22" i="110"/>
  <c r="Z11" i="105"/>
  <c r="Y30" i="105"/>
  <c r="Z30" i="105" s="1"/>
  <c r="X17" i="10"/>
  <c r="X11" i="10"/>
  <c r="R20" i="10"/>
  <c r="U12" i="10"/>
  <c r="P17" i="109"/>
  <c r="P25" i="109"/>
  <c r="D25" i="109"/>
  <c r="P23" i="111"/>
  <c r="D23" i="111"/>
  <c r="U30" i="49"/>
  <c r="W15" i="92"/>
  <c r="D18" i="111"/>
  <c r="Q16" i="152"/>
  <c r="AB13" i="152" s="1"/>
  <c r="H22" i="139"/>
  <c r="P17" i="104"/>
  <c r="Q17" i="104" s="1"/>
  <c r="T17" i="104"/>
  <c r="N24" i="95"/>
  <c r="G24" i="95" s="1"/>
  <c r="H13" i="134"/>
  <c r="D29" i="143"/>
  <c r="K29" i="143" s="1"/>
  <c r="P13" i="112"/>
  <c r="D13" i="112"/>
  <c r="I22" i="96"/>
  <c r="E31" i="137"/>
  <c r="M31" i="137"/>
  <c r="D24" i="144"/>
  <c r="N25" i="108"/>
  <c r="G25" i="108" s="1"/>
  <c r="P9" i="112"/>
  <c r="D9" i="112"/>
  <c r="D9" i="111"/>
  <c r="C27" i="111"/>
  <c r="F23" i="155"/>
  <c r="G23" i="155" s="1"/>
  <c r="J23" i="155"/>
  <c r="I15" i="141"/>
  <c r="D20" i="109"/>
  <c r="D12" i="145"/>
  <c r="X31" i="145"/>
  <c r="W19" i="34"/>
  <c r="Y19" i="34"/>
  <c r="F20" i="134"/>
  <c r="H16" i="134"/>
  <c r="K21" i="79"/>
  <c r="N10" i="95"/>
  <c r="N25" i="94"/>
  <c r="O29" i="54"/>
  <c r="E31" i="143"/>
  <c r="M31" i="143"/>
  <c r="Q31" i="142"/>
  <c r="K19" i="98"/>
  <c r="D19" i="146"/>
  <c r="D14" i="142"/>
  <c r="M26" i="108"/>
  <c r="D26" i="143"/>
  <c r="D18" i="142"/>
  <c r="F18" i="142" s="1"/>
  <c r="F21" i="107"/>
  <c r="D16" i="144"/>
  <c r="P17" i="103"/>
  <c r="Q17" i="103" s="1"/>
  <c r="T17" i="103"/>
  <c r="F15" i="142"/>
  <c r="U10" i="10"/>
  <c r="U26" i="10"/>
  <c r="I16" i="152"/>
  <c r="AC24" i="144"/>
  <c r="D17" i="142"/>
  <c r="H20" i="134"/>
  <c r="P10" i="112"/>
  <c r="D10" i="112"/>
  <c r="P12" i="110"/>
  <c r="D12" i="110"/>
  <c r="J30" i="108"/>
  <c r="I13" i="141"/>
  <c r="P14" i="111"/>
  <c r="D14" i="111"/>
  <c r="U21" i="10"/>
  <c r="P19" i="112"/>
  <c r="D19" i="112"/>
  <c r="P12" i="109"/>
  <c r="D12" i="109"/>
  <c r="D28" i="145"/>
  <c r="T19" i="104"/>
  <c r="P19" i="104"/>
  <c r="Q19" i="104" s="1"/>
  <c r="D29" i="51"/>
  <c r="P12" i="104"/>
  <c r="Q12" i="104" s="1"/>
  <c r="T12" i="104"/>
  <c r="D28" i="143"/>
  <c r="T28" i="103"/>
  <c r="P28" i="103"/>
  <c r="Q28" i="103" s="1"/>
  <c r="D15" i="147"/>
  <c r="AC12" i="147"/>
  <c r="X31" i="147"/>
  <c r="AC16" i="142"/>
  <c r="X23" i="10"/>
  <c r="P15" i="111"/>
  <c r="D15" i="111"/>
  <c r="D15" i="112"/>
  <c r="P18" i="112"/>
  <c r="D18" i="112"/>
  <c r="P11" i="110"/>
  <c r="D11" i="110"/>
  <c r="P10" i="110"/>
  <c r="D10" i="110"/>
  <c r="X29" i="10"/>
  <c r="E31" i="142"/>
  <c r="F20" i="107"/>
  <c r="P25" i="111"/>
  <c r="D25" i="111"/>
  <c r="T15" i="104"/>
  <c r="P15" i="104"/>
  <c r="Q15" i="104" s="1"/>
  <c r="T25" i="104"/>
  <c r="P25" i="104"/>
  <c r="Q25" i="104" s="1"/>
  <c r="D16" i="143"/>
  <c r="N17" i="43"/>
  <c r="N10" i="97"/>
  <c r="M10" i="97" s="1"/>
  <c r="D14" i="146"/>
  <c r="H14" i="146" s="1"/>
  <c r="D24" i="146"/>
  <c r="E23" i="68"/>
  <c r="D21" i="148"/>
  <c r="P18" i="109"/>
  <c r="N19" i="94"/>
  <c r="G31" i="144"/>
  <c r="D21" i="109"/>
  <c r="E31" i="146"/>
  <c r="F23" i="146"/>
  <c r="F25" i="137"/>
  <c r="N13" i="108"/>
  <c r="M13" i="108" s="1"/>
  <c r="AD13" i="68"/>
  <c r="T15" i="105"/>
  <c r="P15" i="105"/>
  <c r="Q15" i="105" s="1"/>
  <c r="N15" i="43"/>
  <c r="X31" i="142"/>
  <c r="T18" i="104"/>
  <c r="P18" i="104"/>
  <c r="Q18" i="104" s="1"/>
  <c r="E25" i="140"/>
  <c r="I12" i="95"/>
  <c r="K18" i="107"/>
  <c r="D23" i="145"/>
  <c r="N23" i="94"/>
  <c r="N14" i="108"/>
  <c r="D22" i="144"/>
  <c r="F29" i="141"/>
  <c r="F30" i="141"/>
  <c r="N30" i="141" s="1"/>
  <c r="G30" i="141" s="1"/>
  <c r="H17" i="137"/>
  <c r="N17" i="141"/>
  <c r="D15" i="144"/>
  <c r="I16" i="92"/>
  <c r="S21" i="152"/>
  <c r="G21" i="92"/>
  <c r="T31" i="137"/>
  <c r="P16" i="110"/>
  <c r="D16" i="110"/>
  <c r="Z21" i="79"/>
  <c r="D22" i="142"/>
  <c r="K22" i="142" s="1"/>
  <c r="P16" i="111"/>
  <c r="U24" i="10"/>
  <c r="I14" i="141"/>
  <c r="P13" i="109"/>
  <c r="D13" i="109"/>
  <c r="N21" i="141"/>
  <c r="P21" i="103"/>
  <c r="Q21" i="103" s="1"/>
  <c r="T21" i="103"/>
  <c r="D15" i="110"/>
  <c r="P21" i="110"/>
  <c r="P20" i="110"/>
  <c r="D20" i="110"/>
  <c r="Z11" i="103"/>
  <c r="Y30" i="103"/>
  <c r="Z30" i="103" s="1"/>
  <c r="H15" i="137"/>
  <c r="O15" i="98"/>
  <c r="P10" i="111"/>
  <c r="D10" i="111"/>
  <c r="P19" i="110"/>
  <c r="D19" i="110"/>
  <c r="H25" i="137"/>
  <c r="L30" i="108"/>
  <c r="L29" i="108"/>
  <c r="M10" i="108"/>
  <c r="D12" i="142"/>
  <c r="D18" i="145"/>
  <c r="D29" i="142"/>
  <c r="P26" i="111"/>
  <c r="D26" i="111"/>
  <c r="D20" i="111"/>
  <c r="D23" i="110"/>
  <c r="P13" i="111"/>
  <c r="D13" i="111"/>
  <c r="W18" i="34"/>
  <c r="I21" i="106"/>
  <c r="K13" i="143"/>
  <c r="T31" i="146"/>
  <c r="W15" i="34"/>
  <c r="E27" i="54"/>
  <c r="W14" i="98"/>
  <c r="W13" i="98"/>
  <c r="W24" i="34"/>
  <c r="K25" i="141"/>
  <c r="G25" i="141"/>
  <c r="E29" i="10"/>
  <c r="X18" i="92"/>
  <c r="X20" i="92"/>
  <c r="X17" i="92"/>
  <c r="X19" i="92"/>
  <c r="Y31" i="139"/>
  <c r="R31" i="139"/>
  <c r="Q18" i="94"/>
  <c r="G18" i="94"/>
  <c r="V31" i="148"/>
  <c r="T31" i="148"/>
  <c r="K19" i="147"/>
  <c r="H19" i="147"/>
  <c r="E19" i="54"/>
  <c r="AD15" i="68"/>
  <c r="I26" i="106"/>
  <c r="G20" i="95"/>
  <c r="K20" i="95"/>
  <c r="I20" i="95"/>
  <c r="K14" i="148"/>
  <c r="F14" i="148"/>
  <c r="Q20" i="95"/>
  <c r="AA17" i="98"/>
  <c r="AA16" i="98"/>
  <c r="Q11" i="94"/>
  <c r="K11" i="94"/>
  <c r="H31" i="139"/>
  <c r="Y18" i="92"/>
  <c r="Y20" i="92"/>
  <c r="O31" i="142"/>
  <c r="M31" i="142"/>
  <c r="Q17" i="96"/>
  <c r="G17" i="96"/>
  <c r="I17" i="96"/>
  <c r="K17" i="96"/>
  <c r="M17" i="96"/>
  <c r="V13" i="152"/>
  <c r="V12" i="152"/>
  <c r="L19" i="79"/>
  <c r="AA19" i="79"/>
  <c r="O19" i="79"/>
  <c r="U19" i="79"/>
  <c r="E15" i="57"/>
  <c r="AC23" i="68"/>
  <c r="F16" i="68"/>
  <c r="U16" i="68"/>
  <c r="L16" i="68"/>
  <c r="AA16" i="68"/>
  <c r="I16" i="68"/>
  <c r="X16" i="68"/>
  <c r="F20" i="147"/>
  <c r="H20" i="147"/>
  <c r="K20" i="147"/>
  <c r="K26" i="148"/>
  <c r="H26" i="148"/>
  <c r="H22" i="145"/>
  <c r="K22" i="145"/>
  <c r="E25" i="57"/>
  <c r="AT27" i="104"/>
  <c r="AT25" i="104"/>
  <c r="F18" i="144"/>
  <c r="H18" i="144"/>
  <c r="O20" i="94"/>
  <c r="H28" i="146"/>
  <c r="F28" i="146"/>
  <c r="F23" i="147"/>
  <c r="Q23" i="97"/>
  <c r="G23" i="97"/>
  <c r="M23" i="97"/>
  <c r="M18" i="108"/>
  <c r="I18" i="108"/>
  <c r="E22" i="53"/>
  <c r="K15" i="143"/>
  <c r="F15" i="143"/>
  <c r="H15" i="143"/>
  <c r="AA31" i="148"/>
  <c r="AC31" i="148"/>
  <c r="Q10" i="96"/>
  <c r="K10" i="96"/>
  <c r="I10" i="96"/>
  <c r="M10" i="96"/>
  <c r="AT20" i="104"/>
  <c r="F21" i="68"/>
  <c r="U21" i="68"/>
  <c r="AA21" i="68"/>
  <c r="R21" i="68"/>
  <c r="O21" i="68"/>
  <c r="X21" i="68"/>
  <c r="I21" i="68"/>
  <c r="W22" i="34"/>
  <c r="E29" i="54"/>
  <c r="E26" i="54"/>
  <c r="E13" i="54"/>
  <c r="E18" i="54"/>
  <c r="E17" i="54"/>
  <c r="E25" i="54"/>
  <c r="M29" i="54"/>
  <c r="E24" i="54"/>
  <c r="E22" i="54"/>
  <c r="E14" i="54"/>
  <c r="E16" i="54"/>
  <c r="E12" i="54"/>
  <c r="E15" i="54"/>
  <c r="H29" i="54"/>
  <c r="E20" i="54"/>
  <c r="R29" i="54"/>
  <c r="H14" i="143"/>
  <c r="K14" i="143"/>
  <c r="F14" i="143"/>
  <c r="K29" i="145"/>
  <c r="H28" i="147"/>
  <c r="K28" i="147"/>
  <c r="H17" i="147"/>
  <c r="F17" i="147"/>
  <c r="F19" i="148"/>
  <c r="AT21" i="104"/>
  <c r="AT13" i="104"/>
  <c r="AA31" i="144"/>
  <c r="AC31" i="144"/>
  <c r="I25" i="106"/>
  <c r="AT26" i="104"/>
  <c r="AN22" i="103"/>
  <c r="AN16" i="103"/>
  <c r="AN24" i="103"/>
  <c r="AN15" i="103"/>
  <c r="AN14" i="103"/>
  <c r="AN12" i="103"/>
  <c r="AN25" i="103"/>
  <c r="AN27" i="103"/>
  <c r="AN18" i="103"/>
  <c r="AN13" i="103"/>
  <c r="E23" i="54"/>
  <c r="I23" i="97"/>
  <c r="E31" i="84"/>
  <c r="I19" i="79"/>
  <c r="AT23" i="104"/>
  <c r="W23" i="34"/>
  <c r="K28" i="142"/>
  <c r="H28" i="142"/>
  <c r="E29" i="57"/>
  <c r="E23" i="57"/>
  <c r="E13" i="57"/>
  <c r="E24" i="57"/>
  <c r="M29" i="57"/>
  <c r="E16" i="57"/>
  <c r="E19" i="57"/>
  <c r="E12" i="57"/>
  <c r="E18" i="57"/>
  <c r="E27" i="57"/>
  <c r="E28" i="57"/>
  <c r="E22" i="57"/>
  <c r="H29" i="57"/>
  <c r="E14" i="57"/>
  <c r="E26" i="57"/>
  <c r="AT28" i="104"/>
  <c r="L21" i="68"/>
  <c r="E17" i="57"/>
  <c r="F12" i="148"/>
  <c r="K12" i="148"/>
  <c r="R19" i="79"/>
  <c r="K28" i="146"/>
  <c r="E21" i="52"/>
  <c r="E28" i="52"/>
  <c r="H29" i="52"/>
  <c r="E14" i="52"/>
  <c r="AA31" i="143"/>
  <c r="AC31" i="143"/>
  <c r="G15" i="97"/>
  <c r="AT15" i="104"/>
  <c r="AT11" i="104"/>
  <c r="K18" i="144"/>
  <c r="Y12" i="152"/>
  <c r="Y13" i="152"/>
  <c r="Y14" i="152"/>
  <c r="AT24" i="104"/>
  <c r="D15" i="45"/>
  <c r="D27" i="45"/>
  <c r="D16" i="45"/>
  <c r="D18" i="45"/>
  <c r="H30" i="45"/>
  <c r="D20" i="45"/>
  <c r="P30" i="45"/>
  <c r="D26" i="45"/>
  <c r="D19" i="45"/>
  <c r="D17" i="45"/>
  <c r="D21" i="45"/>
  <c r="D22" i="45"/>
  <c r="D23" i="45"/>
  <c r="AT14" i="104"/>
  <c r="AT16" i="104"/>
  <c r="E28" i="50"/>
  <c r="E17" i="50"/>
  <c r="E20" i="50"/>
  <c r="E11" i="50"/>
  <c r="E19" i="50"/>
  <c r="E12" i="50"/>
  <c r="E14" i="50"/>
  <c r="E27" i="50"/>
  <c r="E21" i="50"/>
  <c r="M29" i="50"/>
  <c r="E22" i="50"/>
  <c r="E25" i="50"/>
  <c r="AT18" i="104"/>
  <c r="K23" i="95"/>
  <c r="O21" i="97"/>
  <c r="AT12" i="104"/>
  <c r="AT19" i="104"/>
  <c r="AT22" i="104"/>
  <c r="F15" i="145"/>
  <c r="H15" i="145"/>
  <c r="K15" i="145"/>
  <c r="I24" i="106"/>
  <c r="K29" i="146"/>
  <c r="H29" i="146"/>
  <c r="W14" i="34"/>
  <c r="R29" i="57"/>
  <c r="E20" i="57"/>
  <c r="H29" i="56"/>
  <c r="Q14" i="96"/>
  <c r="I14" i="96"/>
  <c r="K14" i="96"/>
  <c r="K30" i="141"/>
  <c r="Q30" i="141"/>
  <c r="O18" i="97"/>
  <c r="AP11" i="103"/>
  <c r="AP26" i="103"/>
  <c r="O12" i="141"/>
  <c r="I19" i="107" l="1"/>
  <c r="G31" i="84"/>
  <c r="T31" i="147"/>
  <c r="K21" i="147"/>
  <c r="D31" i="147"/>
  <c r="F19" i="79"/>
  <c r="AC21" i="79"/>
  <c r="O25" i="97"/>
  <c r="O26" i="96"/>
  <c r="W19" i="152"/>
  <c r="Y17" i="92"/>
  <c r="K23" i="92"/>
  <c r="AB12" i="152"/>
  <c r="AN17" i="104"/>
  <c r="AT17" i="104"/>
  <c r="P22" i="43"/>
  <c r="R22" i="43" s="1"/>
  <c r="C31" i="106"/>
  <c r="I13" i="108"/>
  <c r="I30" i="141"/>
  <c r="AH24" i="105"/>
  <c r="AH13" i="103"/>
  <c r="E31" i="106"/>
  <c r="I31" i="106"/>
  <c r="AN19" i="104"/>
  <c r="H27" i="144"/>
  <c r="AH18" i="103"/>
  <c r="P17" i="43"/>
  <c r="Q17" i="43" s="1"/>
  <c r="G17" i="95"/>
  <c r="E12" i="56"/>
  <c r="I11" i="108"/>
  <c r="E23" i="56"/>
  <c r="E15" i="56"/>
  <c r="M29" i="56"/>
  <c r="M19" i="97"/>
  <c r="I19" i="97"/>
  <c r="G19" i="97"/>
  <c r="K19" i="97"/>
  <c r="E11" i="56"/>
  <c r="O23" i="95"/>
  <c r="F15" i="148"/>
  <c r="E18" i="56"/>
  <c r="G20" i="96"/>
  <c r="AN14" i="104"/>
  <c r="E21" i="56"/>
  <c r="U15" i="79"/>
  <c r="AV24" i="104"/>
  <c r="AN13" i="104"/>
  <c r="AH15" i="103"/>
  <c r="E17" i="56"/>
  <c r="M20" i="96"/>
  <c r="K13" i="96"/>
  <c r="Q13" i="96"/>
  <c r="M13" i="96"/>
  <c r="I13" i="96"/>
  <c r="P15" i="43"/>
  <c r="Q15" i="43" s="1"/>
  <c r="K24" i="146"/>
  <c r="O14" i="96"/>
  <c r="E29" i="56"/>
  <c r="AA15" i="79"/>
  <c r="K20" i="96"/>
  <c r="AN20" i="104"/>
  <c r="AN24" i="104"/>
  <c r="AN27" i="104"/>
  <c r="E27" i="56"/>
  <c r="E19" i="56"/>
  <c r="Q20" i="96"/>
  <c r="G30" i="94"/>
  <c r="L15" i="79"/>
  <c r="AP23" i="103"/>
  <c r="AN15" i="104"/>
  <c r="N30" i="95"/>
  <c r="M30" i="95" s="1"/>
  <c r="W17" i="34"/>
  <c r="W13" i="34"/>
  <c r="G13" i="94"/>
  <c r="G11" i="108"/>
  <c r="K11" i="108"/>
  <c r="E20" i="56"/>
  <c r="E25" i="56"/>
  <c r="K20" i="148"/>
  <c r="H20" i="148"/>
  <c r="F20" i="148"/>
  <c r="H17" i="145"/>
  <c r="F17" i="145"/>
  <c r="K17" i="145"/>
  <c r="E16" i="53"/>
  <c r="O11" i="94"/>
  <c r="K30" i="94"/>
  <c r="E14" i="56"/>
  <c r="F15" i="79"/>
  <c r="M30" i="94"/>
  <c r="O30" i="94" s="1"/>
  <c r="I30" i="94"/>
  <c r="Q22" i="43"/>
  <c r="M30" i="141"/>
  <c r="R15" i="79"/>
  <c r="AP22" i="103"/>
  <c r="I13" i="94"/>
  <c r="O18" i="94"/>
  <c r="H24" i="146"/>
  <c r="AD17" i="79"/>
  <c r="AN12" i="104"/>
  <c r="K27" i="97"/>
  <c r="K13" i="94"/>
  <c r="R29" i="56"/>
  <c r="E26" i="56"/>
  <c r="E16" i="56"/>
  <c r="Q13" i="94"/>
  <c r="E24" i="56"/>
  <c r="I27" i="108"/>
  <c r="G27" i="108"/>
  <c r="O27" i="108" s="1"/>
  <c r="Q30" i="95"/>
  <c r="AH17" i="103"/>
  <c r="Q15" i="97"/>
  <c r="M15" i="97"/>
  <c r="X19" i="152"/>
  <c r="X18" i="152"/>
  <c r="Z17" i="98"/>
  <c r="Z16" i="98"/>
  <c r="AB20" i="92"/>
  <c r="AB17" i="92"/>
  <c r="Q15" i="96"/>
  <c r="K15" i="96"/>
  <c r="G15" i="96"/>
  <c r="Q23" i="96"/>
  <c r="G23" i="96"/>
  <c r="K23" i="96"/>
  <c r="I23" i="96"/>
  <c r="AH24" i="104"/>
  <c r="M15" i="96"/>
  <c r="AD12" i="125"/>
  <c r="AD12" i="79"/>
  <c r="X16" i="98"/>
  <c r="M31" i="145"/>
  <c r="P23" i="43"/>
  <c r="P13" i="43"/>
  <c r="AB18" i="152"/>
  <c r="AB19" i="152"/>
  <c r="M21" i="95"/>
  <c r="G21" i="95"/>
  <c r="Q21" i="95"/>
  <c r="I21" i="95"/>
  <c r="K21" i="95"/>
  <c r="E26" i="50"/>
  <c r="E18" i="50"/>
  <c r="E23" i="50"/>
  <c r="E16" i="50"/>
  <c r="E24" i="50"/>
  <c r="R29" i="50"/>
  <c r="E29" i="50"/>
  <c r="E13" i="50"/>
  <c r="H29" i="50"/>
  <c r="E15" i="50"/>
  <c r="D14" i="45"/>
  <c r="D28" i="45"/>
  <c r="L30" i="45"/>
  <c r="D12" i="45"/>
  <c r="D13" i="45"/>
  <c r="D24" i="45"/>
  <c r="D30" i="45"/>
  <c r="D25" i="45"/>
  <c r="K15" i="141"/>
  <c r="G15" i="141"/>
  <c r="AN21" i="103"/>
  <c r="K15" i="97"/>
  <c r="G13" i="108"/>
  <c r="I16" i="108"/>
  <c r="I15" i="96"/>
  <c r="M20" i="108"/>
  <c r="X17" i="152"/>
  <c r="AD13" i="125"/>
  <c r="M27" i="97"/>
  <c r="I27" i="97"/>
  <c r="Q17" i="94"/>
  <c r="K17" i="94"/>
  <c r="G17" i="94"/>
  <c r="M17" i="94"/>
  <c r="T31" i="145"/>
  <c r="V31" i="145"/>
  <c r="Q26" i="94"/>
  <c r="K26" i="94"/>
  <c r="G26" i="94"/>
  <c r="M26" i="94"/>
  <c r="G26" i="108"/>
  <c r="K26" i="108"/>
  <c r="I26" i="108"/>
  <c r="I30" i="106"/>
  <c r="K19" i="141"/>
  <c r="G19" i="141"/>
  <c r="AN19" i="103"/>
  <c r="AP28" i="103" s="1"/>
  <c r="O17" i="97"/>
  <c r="N30" i="108"/>
  <c r="Q30" i="108" s="1"/>
  <c r="E29" i="102"/>
  <c r="AD16" i="79"/>
  <c r="W18" i="98"/>
  <c r="G21" i="98"/>
  <c r="W16" i="98"/>
  <c r="Q17" i="95"/>
  <c r="I17" i="95"/>
  <c r="K17" i="95"/>
  <c r="I15" i="79"/>
  <c r="O15" i="79"/>
  <c r="G14" i="95"/>
  <c r="Q14" i="95"/>
  <c r="I14" i="95"/>
  <c r="M14" i="95"/>
  <c r="H22" i="143"/>
  <c r="K22" i="143"/>
  <c r="I15" i="97"/>
  <c r="AN26" i="103"/>
  <c r="M12" i="96"/>
  <c r="W10" i="34"/>
  <c r="T31" i="143"/>
  <c r="V31" i="143"/>
  <c r="AN20" i="103"/>
  <c r="Q22" i="95"/>
  <c r="M22" i="95"/>
  <c r="G22" i="95"/>
  <c r="I27" i="141"/>
  <c r="G27" i="141"/>
  <c r="H23" i="142"/>
  <c r="F23" i="142"/>
  <c r="K15" i="148"/>
  <c r="H15" i="148"/>
  <c r="Y14" i="98"/>
  <c r="X15" i="79"/>
  <c r="M23" i="96"/>
  <c r="AD17" i="68"/>
  <c r="P28" i="43"/>
  <c r="R28" i="43" s="1"/>
  <c r="W16" i="34"/>
  <c r="N30" i="97"/>
  <c r="K13" i="141"/>
  <c r="G13" i="141"/>
  <c r="O13" i="141" s="1"/>
  <c r="I19" i="106"/>
  <c r="Q24" i="94"/>
  <c r="I24" i="94"/>
  <c r="M24" i="94"/>
  <c r="G24" i="94"/>
  <c r="K24" i="94"/>
  <c r="W12" i="92"/>
  <c r="AV17" i="104"/>
  <c r="G10" i="141"/>
  <c r="AB19" i="92"/>
  <c r="Z18" i="98"/>
  <c r="AH27" i="105"/>
  <c r="AN30" i="104"/>
  <c r="I16" i="97"/>
  <c r="M16" i="97"/>
  <c r="Q16" i="97"/>
  <c r="K16" i="97"/>
  <c r="G16" i="97"/>
  <c r="K17" i="147"/>
  <c r="Q11" i="97"/>
  <c r="M11" i="97"/>
  <c r="I22" i="106"/>
  <c r="G27" i="94"/>
  <c r="Q27" i="94"/>
  <c r="M27" i="94"/>
  <c r="K27" i="94"/>
  <c r="I22" i="95"/>
  <c r="AN17" i="103"/>
  <c r="AB17" i="152"/>
  <c r="P24" i="43"/>
  <c r="E31" i="43"/>
  <c r="Q27" i="97"/>
  <c r="K26" i="141"/>
  <c r="I26" i="141"/>
  <c r="G26" i="141"/>
  <c r="X15" i="125"/>
  <c r="U15" i="125"/>
  <c r="O15" i="125"/>
  <c r="L15" i="125"/>
  <c r="R15" i="125"/>
  <c r="F15" i="125"/>
  <c r="I15" i="125"/>
  <c r="Z20" i="92"/>
  <c r="M23" i="92"/>
  <c r="Z17" i="92"/>
  <c r="Z18" i="92"/>
  <c r="F21" i="147"/>
  <c r="K11" i="97"/>
  <c r="O11" i="97" s="1"/>
  <c r="K27" i="141"/>
  <c r="G30" i="96"/>
  <c r="M30" i="96"/>
  <c r="K30" i="96"/>
  <c r="Q30" i="96"/>
  <c r="I30" i="96"/>
  <c r="W18" i="92"/>
  <c r="W19" i="92"/>
  <c r="G23" i="92"/>
  <c r="W17" i="92"/>
  <c r="W20" i="92"/>
  <c r="Q22" i="97"/>
  <c r="M22" i="97"/>
  <c r="K22" i="97"/>
  <c r="I22" i="97"/>
  <c r="L27" i="109"/>
  <c r="D27" i="109"/>
  <c r="F27" i="109"/>
  <c r="P27" i="109"/>
  <c r="H27" i="109"/>
  <c r="J27" i="109"/>
  <c r="N27" i="109"/>
  <c r="G25" i="96"/>
  <c r="Q25" i="96"/>
  <c r="I25" i="96"/>
  <c r="K25" i="96"/>
  <c r="M25" i="96"/>
  <c r="H23" i="148"/>
  <c r="K23" i="148"/>
  <c r="H19" i="144"/>
  <c r="F19" i="144"/>
  <c r="K19" i="144"/>
  <c r="K25" i="142"/>
  <c r="H25" i="142"/>
  <c r="F25" i="142"/>
  <c r="AP27" i="103"/>
  <c r="I30" i="95"/>
  <c r="AV12" i="104"/>
  <c r="AX12" i="104" s="1"/>
  <c r="E24" i="53"/>
  <c r="E17" i="53"/>
  <c r="G30" i="108"/>
  <c r="E28" i="53"/>
  <c r="AH21" i="103"/>
  <c r="AC18" i="152"/>
  <c r="AC19" i="152"/>
  <c r="AC17" i="152"/>
  <c r="K23" i="145"/>
  <c r="F23" i="145"/>
  <c r="H23" i="145"/>
  <c r="AH15" i="105"/>
  <c r="K14" i="146"/>
  <c r="F14" i="146"/>
  <c r="AH15" i="104"/>
  <c r="K26" i="143"/>
  <c r="F26" i="143"/>
  <c r="H26" i="143"/>
  <c r="Y17" i="98"/>
  <c r="Y16" i="98"/>
  <c r="K21" i="98"/>
  <c r="Q25" i="94"/>
  <c r="M25" i="94"/>
  <c r="I25" i="94"/>
  <c r="K25" i="94"/>
  <c r="G25" i="94"/>
  <c r="K24" i="144"/>
  <c r="H24" i="144"/>
  <c r="K16" i="142"/>
  <c r="F24" i="144"/>
  <c r="G12" i="108"/>
  <c r="I12" i="108"/>
  <c r="M12" i="108"/>
  <c r="K12" i="108"/>
  <c r="F28" i="144"/>
  <c r="H28" i="144"/>
  <c r="K28" i="144"/>
  <c r="AH26" i="104"/>
  <c r="F26" i="146"/>
  <c r="H26" i="146"/>
  <c r="K26" i="146"/>
  <c r="G21" i="108"/>
  <c r="I21" i="108"/>
  <c r="M21" i="108"/>
  <c r="K21" i="108"/>
  <c r="AC14" i="152"/>
  <c r="S23" i="152"/>
  <c r="AC13" i="152"/>
  <c r="Q18" i="96"/>
  <c r="G18" i="96"/>
  <c r="K18" i="96"/>
  <c r="I18" i="96"/>
  <c r="M18" i="96"/>
  <c r="Z17" i="152"/>
  <c r="Z19" i="152"/>
  <c r="Z18" i="152"/>
  <c r="L26" i="107"/>
  <c r="I26" i="107"/>
  <c r="H23" i="146"/>
  <c r="K23" i="146"/>
  <c r="O31" i="147"/>
  <c r="M31" i="147"/>
  <c r="Q27" i="96"/>
  <c r="K27" i="96"/>
  <c r="I27" i="96"/>
  <c r="M27" i="96"/>
  <c r="G27" i="96"/>
  <c r="Q19" i="95"/>
  <c r="K19" i="95"/>
  <c r="I19" i="95"/>
  <c r="G19" i="95"/>
  <c r="K27" i="142"/>
  <c r="D31" i="143"/>
  <c r="Q12" i="97"/>
  <c r="G12" i="97"/>
  <c r="V14" i="98"/>
  <c r="V13" i="98"/>
  <c r="V12" i="98"/>
  <c r="L27" i="107"/>
  <c r="I27" i="107"/>
  <c r="AD12" i="68"/>
  <c r="Y18" i="98"/>
  <c r="M13" i="95"/>
  <c r="Q13" i="95"/>
  <c r="G13" i="95"/>
  <c r="K13" i="95"/>
  <c r="I13" i="95"/>
  <c r="I25" i="108"/>
  <c r="K22" i="146"/>
  <c r="H22" i="146"/>
  <c r="F22" i="146"/>
  <c r="M31" i="144"/>
  <c r="O31" i="144"/>
  <c r="D31" i="144"/>
  <c r="AH26" i="105"/>
  <c r="O26" i="97"/>
  <c r="L29" i="107"/>
  <c r="I29" i="107"/>
  <c r="V18" i="92"/>
  <c r="V17" i="92"/>
  <c r="V20" i="92"/>
  <c r="V19" i="92"/>
  <c r="H27" i="147"/>
  <c r="F27" i="147"/>
  <c r="K27" i="147"/>
  <c r="F13" i="142"/>
  <c r="K13" i="142"/>
  <c r="Q22" i="94"/>
  <c r="M22" i="94"/>
  <c r="K22" i="94"/>
  <c r="I22" i="94"/>
  <c r="K16" i="145"/>
  <c r="H16" i="145"/>
  <c r="F16" i="145"/>
  <c r="E14" i="53"/>
  <c r="X14" i="92"/>
  <c r="X13" i="92"/>
  <c r="X12" i="92"/>
  <c r="X15" i="92"/>
  <c r="I23" i="92"/>
  <c r="AA31" i="147"/>
  <c r="AC31" i="147"/>
  <c r="AH12" i="104"/>
  <c r="Q10" i="95"/>
  <c r="M10" i="95"/>
  <c r="G10" i="95"/>
  <c r="K10" i="95"/>
  <c r="I10" i="95"/>
  <c r="P27" i="111"/>
  <c r="N27" i="111"/>
  <c r="L27" i="111"/>
  <c r="F27" i="111"/>
  <c r="J27" i="111"/>
  <c r="H27" i="111"/>
  <c r="D27" i="111"/>
  <c r="Q24" i="95"/>
  <c r="I24" i="95"/>
  <c r="K24" i="95"/>
  <c r="M24" i="95"/>
  <c r="AT30" i="105"/>
  <c r="AH20" i="104"/>
  <c r="I23" i="141"/>
  <c r="K23" i="141"/>
  <c r="G23" i="141"/>
  <c r="K16" i="95"/>
  <c r="I16" i="95"/>
  <c r="M16" i="95"/>
  <c r="Q16" i="95"/>
  <c r="AB13" i="92"/>
  <c r="AB15" i="92"/>
  <c r="AB14" i="92"/>
  <c r="Q23" i="92"/>
  <c r="K10" i="108"/>
  <c r="N29" i="108"/>
  <c r="I10" i="108"/>
  <c r="O10" i="108" s="1"/>
  <c r="Z12" i="152"/>
  <c r="Z13" i="152"/>
  <c r="M23" i="152"/>
  <c r="Z14" i="152"/>
  <c r="I24" i="141"/>
  <c r="G24" i="141"/>
  <c r="H31" i="137"/>
  <c r="Q14" i="97"/>
  <c r="M14" i="97"/>
  <c r="I14" i="97"/>
  <c r="K14" i="97"/>
  <c r="AH23" i="104"/>
  <c r="Q15" i="94"/>
  <c r="I15" i="94"/>
  <c r="K15" i="94"/>
  <c r="M15" i="94"/>
  <c r="F12" i="147"/>
  <c r="AH24" i="103"/>
  <c r="AH16" i="103"/>
  <c r="AH26" i="103"/>
  <c r="AH12" i="103"/>
  <c r="AH14" i="103"/>
  <c r="AH11" i="103"/>
  <c r="H16" i="142"/>
  <c r="H18" i="146"/>
  <c r="K18" i="146"/>
  <c r="K13" i="146"/>
  <c r="H13" i="146"/>
  <c r="F13" i="146"/>
  <c r="K30" i="49"/>
  <c r="Y30" i="49"/>
  <c r="I30" i="49"/>
  <c r="Q30" i="49"/>
  <c r="M30" i="49"/>
  <c r="G30" i="49"/>
  <c r="O30" i="49"/>
  <c r="S30" i="49"/>
  <c r="Q16" i="94"/>
  <c r="M16" i="94"/>
  <c r="K16" i="94"/>
  <c r="G16" i="94"/>
  <c r="I16" i="94"/>
  <c r="G30" i="47"/>
  <c r="K30" i="47"/>
  <c r="I30" i="47"/>
  <c r="S30" i="47"/>
  <c r="Y30" i="47"/>
  <c r="M30" i="47"/>
  <c r="O30" i="47"/>
  <c r="U30" i="47"/>
  <c r="Q30" i="47"/>
  <c r="H14" i="145"/>
  <c r="F14" i="145"/>
  <c r="K14" i="145"/>
  <c r="AA13" i="92"/>
  <c r="O23" i="92"/>
  <c r="AA14" i="92"/>
  <c r="AA15" i="92"/>
  <c r="AH13" i="104"/>
  <c r="I28" i="107"/>
  <c r="P30" i="104"/>
  <c r="Q30" i="104" s="1"/>
  <c r="Q11" i="104"/>
  <c r="F21" i="146"/>
  <c r="H21" i="146"/>
  <c r="AT26" i="103"/>
  <c r="AT13" i="103"/>
  <c r="AT24" i="103"/>
  <c r="AT14" i="103"/>
  <c r="AT28" i="103"/>
  <c r="AT19" i="103"/>
  <c r="AT15" i="103"/>
  <c r="AT20" i="103"/>
  <c r="AT17" i="103"/>
  <c r="AT18" i="103"/>
  <c r="AT12" i="103"/>
  <c r="AT25" i="103"/>
  <c r="AT11" i="103"/>
  <c r="AT16" i="103"/>
  <c r="AT27" i="103"/>
  <c r="AT21" i="103"/>
  <c r="AT23" i="103"/>
  <c r="AT22" i="103"/>
  <c r="Q10" i="97"/>
  <c r="G10" i="97"/>
  <c r="K10" i="97"/>
  <c r="I10" i="97"/>
  <c r="F28" i="145"/>
  <c r="K28" i="145"/>
  <c r="H28" i="145"/>
  <c r="H17" i="142"/>
  <c r="F17" i="142"/>
  <c r="K17" i="142"/>
  <c r="F18" i="147"/>
  <c r="H18" i="147"/>
  <c r="K18" i="147"/>
  <c r="R29" i="53"/>
  <c r="E18" i="53"/>
  <c r="E11" i="53"/>
  <c r="E29" i="53"/>
  <c r="H29" i="53"/>
  <c r="AV20" i="104"/>
  <c r="AX20" i="104" s="1"/>
  <c r="E15" i="53"/>
  <c r="AD19" i="79"/>
  <c r="AH20" i="103"/>
  <c r="E23" i="53"/>
  <c r="E26" i="53"/>
  <c r="AH30" i="103"/>
  <c r="K15" i="144"/>
  <c r="H15" i="144"/>
  <c r="F15" i="144"/>
  <c r="L18" i="107"/>
  <c r="I18" i="107"/>
  <c r="H21" i="148"/>
  <c r="K21" i="148"/>
  <c r="V31" i="142"/>
  <c r="D31" i="142"/>
  <c r="H31" i="142" s="1"/>
  <c r="T31" i="142"/>
  <c r="AH17" i="104"/>
  <c r="AT26" i="105"/>
  <c r="AT14" i="105"/>
  <c r="AT12" i="105"/>
  <c r="AT27" i="105"/>
  <c r="AT17" i="105"/>
  <c r="AT19" i="105"/>
  <c r="AT13" i="105"/>
  <c r="AT15" i="105"/>
  <c r="AT25" i="105"/>
  <c r="AT21" i="105"/>
  <c r="AT16" i="105"/>
  <c r="AT20" i="105"/>
  <c r="AT28" i="105"/>
  <c r="AT11" i="105"/>
  <c r="AT24" i="105"/>
  <c r="AT22" i="105"/>
  <c r="AT18" i="105"/>
  <c r="AT23" i="105"/>
  <c r="K21" i="143"/>
  <c r="F21" i="143"/>
  <c r="H21" i="143"/>
  <c r="K22" i="148"/>
  <c r="H22" i="148"/>
  <c r="F22" i="148"/>
  <c r="K13" i="144"/>
  <c r="F13" i="144"/>
  <c r="AH22" i="105"/>
  <c r="I15" i="107"/>
  <c r="F21" i="144"/>
  <c r="K21" i="144"/>
  <c r="H21" i="144"/>
  <c r="K27" i="146"/>
  <c r="F27" i="146"/>
  <c r="F14" i="144"/>
  <c r="K14" i="144"/>
  <c r="H14" i="144"/>
  <c r="L17" i="107"/>
  <c r="I17" i="107"/>
  <c r="M31" i="148"/>
  <c r="O31" i="148"/>
  <c r="D31" i="148"/>
  <c r="V19" i="152"/>
  <c r="V17" i="152"/>
  <c r="V18" i="152"/>
  <c r="E23" i="152"/>
  <c r="K21" i="145"/>
  <c r="H21" i="145"/>
  <c r="I16" i="96"/>
  <c r="G16" i="96"/>
  <c r="M16" i="96"/>
  <c r="O16" i="96" s="1"/>
  <c r="Q16" i="96"/>
  <c r="N16" i="102"/>
  <c r="N23" i="102"/>
  <c r="N21" i="102"/>
  <c r="N27" i="102"/>
  <c r="N25" i="102"/>
  <c r="N18" i="102"/>
  <c r="N15" i="102"/>
  <c r="N24" i="102"/>
  <c r="N26" i="102"/>
  <c r="N19" i="102"/>
  <c r="N13" i="102"/>
  <c r="N12" i="102"/>
  <c r="N17" i="102"/>
  <c r="N29" i="102"/>
  <c r="N22" i="102"/>
  <c r="N20" i="102"/>
  <c r="N11" i="102"/>
  <c r="N10" i="102"/>
  <c r="N14" i="102"/>
  <c r="M21" i="94"/>
  <c r="Q21" i="94"/>
  <c r="G21" i="94"/>
  <c r="I21" i="94"/>
  <c r="K21" i="94"/>
  <c r="F20" i="146"/>
  <c r="H20" i="146"/>
  <c r="K14" i="141"/>
  <c r="G14" i="141"/>
  <c r="H24" i="142"/>
  <c r="F24" i="142"/>
  <c r="K24" i="142"/>
  <c r="Q12" i="103"/>
  <c r="P30" i="103"/>
  <c r="Q30" i="103" s="1"/>
  <c r="H20" i="142"/>
  <c r="F20" i="142"/>
  <c r="K20" i="142"/>
  <c r="AN30" i="105"/>
  <c r="I12" i="97"/>
  <c r="K19" i="145"/>
  <c r="H29" i="148"/>
  <c r="AH28" i="105"/>
  <c r="Q24" i="97"/>
  <c r="G24" i="97"/>
  <c r="K24" i="97"/>
  <c r="M24" i="97"/>
  <c r="AH27" i="104"/>
  <c r="G19" i="108"/>
  <c r="M19" i="108"/>
  <c r="I19" i="108"/>
  <c r="K19" i="108"/>
  <c r="AH16" i="104"/>
  <c r="AH30" i="104"/>
  <c r="AH21" i="104"/>
  <c r="AH11" i="104"/>
  <c r="H27" i="146"/>
  <c r="H12" i="142"/>
  <c r="F12" i="142"/>
  <c r="K12" i="142"/>
  <c r="I17" i="141"/>
  <c r="G17" i="141"/>
  <c r="K17" i="141"/>
  <c r="K28" i="143"/>
  <c r="H28" i="143"/>
  <c r="H21" i="142"/>
  <c r="K21" i="142"/>
  <c r="F21" i="142"/>
  <c r="AH19" i="105"/>
  <c r="AP17" i="103"/>
  <c r="AR17" i="103" s="1"/>
  <c r="P31" i="70"/>
  <c r="AV27" i="104"/>
  <c r="AW27" i="104" s="1"/>
  <c r="G30" i="95"/>
  <c r="M29" i="53"/>
  <c r="E21" i="53"/>
  <c r="AH23" i="103"/>
  <c r="G21" i="141"/>
  <c r="K21" i="141"/>
  <c r="I21" i="141"/>
  <c r="H22" i="142"/>
  <c r="F22" i="144"/>
  <c r="K22" i="144"/>
  <c r="H22" i="144"/>
  <c r="AH18" i="104"/>
  <c r="H16" i="143"/>
  <c r="F16" i="143"/>
  <c r="K16" i="143"/>
  <c r="H15" i="147"/>
  <c r="K15" i="147"/>
  <c r="F15" i="147"/>
  <c r="E29" i="51"/>
  <c r="E25" i="51"/>
  <c r="E17" i="51"/>
  <c r="E14" i="51"/>
  <c r="M29" i="51"/>
  <c r="E18" i="51"/>
  <c r="E13" i="51"/>
  <c r="E16" i="51"/>
  <c r="E11" i="51"/>
  <c r="E27" i="51"/>
  <c r="E12" i="51"/>
  <c r="E15" i="51"/>
  <c r="H29" i="51"/>
  <c r="E23" i="51"/>
  <c r="E28" i="51"/>
  <c r="E26" i="51"/>
  <c r="E22" i="51"/>
  <c r="E19" i="51"/>
  <c r="E24" i="51"/>
  <c r="R29" i="51"/>
  <c r="E20" i="51"/>
  <c r="E21" i="51"/>
  <c r="I23" i="152"/>
  <c r="X13" i="152"/>
  <c r="X14" i="152"/>
  <c r="X12" i="152"/>
  <c r="H16" i="144"/>
  <c r="F16" i="144"/>
  <c r="F23" i="148"/>
  <c r="AA31" i="145"/>
  <c r="AC31" i="145"/>
  <c r="D31" i="145"/>
  <c r="F31" i="137"/>
  <c r="K23" i="108"/>
  <c r="I23" i="108"/>
  <c r="M23" i="108"/>
  <c r="K13" i="108"/>
  <c r="AC12" i="92"/>
  <c r="AC15" i="92"/>
  <c r="S23" i="92"/>
  <c r="AC13" i="92"/>
  <c r="AC14" i="92"/>
  <c r="I14" i="107"/>
  <c r="L14" i="107"/>
  <c r="K32" i="107"/>
  <c r="K13" i="145"/>
  <c r="F13" i="145"/>
  <c r="H13" i="145"/>
  <c r="F23" i="143"/>
  <c r="H23" i="143"/>
  <c r="K23" i="143"/>
  <c r="K20" i="144"/>
  <c r="F20" i="144"/>
  <c r="H20" i="144"/>
  <c r="Q12" i="95"/>
  <c r="G12" i="95"/>
  <c r="K12" i="95"/>
  <c r="M12" i="95"/>
  <c r="K16" i="108"/>
  <c r="M16" i="108"/>
  <c r="I11" i="95"/>
  <c r="K11" i="95"/>
  <c r="M11" i="95"/>
  <c r="Q11" i="95"/>
  <c r="G11" i="95"/>
  <c r="Q12" i="96"/>
  <c r="K12" i="96"/>
  <c r="Q27" i="95"/>
  <c r="I27" i="95"/>
  <c r="M27" i="95"/>
  <c r="K27" i="95"/>
  <c r="T31" i="144"/>
  <c r="V31" i="144"/>
  <c r="L23" i="107"/>
  <c r="I23" i="107"/>
  <c r="Q30" i="97"/>
  <c r="I30" i="97"/>
  <c r="AH22" i="104"/>
  <c r="L25" i="107"/>
  <c r="I25" i="107"/>
  <c r="K27" i="148"/>
  <c r="F27" i="148"/>
  <c r="H27" i="148"/>
  <c r="AH25" i="105"/>
  <c r="AH11" i="105"/>
  <c r="AH16" i="105"/>
  <c r="AH18" i="105"/>
  <c r="AH20" i="105"/>
  <c r="AN11" i="105"/>
  <c r="AN27" i="105"/>
  <c r="AN15" i="105"/>
  <c r="AN24" i="105"/>
  <c r="AN19" i="105"/>
  <c r="AN28" i="105"/>
  <c r="AN13" i="105"/>
  <c r="AN12" i="105"/>
  <c r="AN20" i="105"/>
  <c r="AN21" i="105"/>
  <c r="AN26" i="105"/>
  <c r="AN23" i="105"/>
  <c r="AN18" i="105"/>
  <c r="AN22" i="105"/>
  <c r="AN25" i="105"/>
  <c r="AN14" i="105"/>
  <c r="AN17" i="105"/>
  <c r="AN16" i="105"/>
  <c r="K22" i="96"/>
  <c r="M22" i="96"/>
  <c r="Q22" i="96"/>
  <c r="Q19" i="96"/>
  <c r="M19" i="96"/>
  <c r="I19" i="96"/>
  <c r="K19" i="96"/>
  <c r="G19" i="96"/>
  <c r="R16" i="68"/>
  <c r="AD16" i="68" s="1"/>
  <c r="O16" i="68"/>
  <c r="K29" i="148"/>
  <c r="V14" i="92"/>
  <c r="V13" i="92"/>
  <c r="V15" i="92"/>
  <c r="E23" i="92"/>
  <c r="V12" i="92"/>
  <c r="K10" i="94"/>
  <c r="M10" i="94"/>
  <c r="G10" i="94"/>
  <c r="Q10" i="94"/>
  <c r="I10" i="94"/>
  <c r="M30" i="34"/>
  <c r="U30" i="34"/>
  <c r="O30" i="34"/>
  <c r="I30" i="34"/>
  <c r="S30" i="34"/>
  <c r="Y30" i="34"/>
  <c r="K30" i="34"/>
  <c r="G30" i="34"/>
  <c r="AH28" i="104"/>
  <c r="AH13" i="105"/>
  <c r="Q30" i="34"/>
  <c r="K12" i="145"/>
  <c r="F12" i="145"/>
  <c r="H12" i="145"/>
  <c r="Y31" i="137"/>
  <c r="R31" i="137"/>
  <c r="K31" i="137"/>
  <c r="W13" i="152"/>
  <c r="G23" i="152"/>
  <c r="W14" i="152"/>
  <c r="K20" i="143"/>
  <c r="F20" i="143"/>
  <c r="H20" i="143"/>
  <c r="AC14" i="98"/>
  <c r="S21" i="98"/>
  <c r="AC13" i="98"/>
  <c r="AV25" i="104"/>
  <c r="AX25" i="104" s="1"/>
  <c r="K30" i="95"/>
  <c r="AP15" i="103"/>
  <c r="AR15" i="103" s="1"/>
  <c r="AV22" i="104"/>
  <c r="E27" i="53"/>
  <c r="E25" i="53"/>
  <c r="I30" i="108"/>
  <c r="K29" i="142"/>
  <c r="F29" i="142"/>
  <c r="H29" i="142"/>
  <c r="AA13" i="98"/>
  <c r="AA14" i="98"/>
  <c r="AA12" i="98"/>
  <c r="AA31" i="142"/>
  <c r="AC31" i="142"/>
  <c r="H31" i="144"/>
  <c r="K16" i="144"/>
  <c r="I16" i="107"/>
  <c r="L16" i="107"/>
  <c r="K25" i="143"/>
  <c r="F25" i="143"/>
  <c r="H25" i="143"/>
  <c r="K25" i="148"/>
  <c r="F25" i="148"/>
  <c r="H25" i="148"/>
  <c r="K14" i="147"/>
  <c r="H14" i="147"/>
  <c r="F26" i="145"/>
  <c r="H26" i="145"/>
  <c r="K26" i="145"/>
  <c r="F20" i="145"/>
  <c r="H20" i="145"/>
  <c r="F24" i="148"/>
  <c r="K24" i="148"/>
  <c r="H24" i="148"/>
  <c r="AD18" i="79"/>
  <c r="H26" i="144"/>
  <c r="F26" i="144"/>
  <c r="K26" i="144"/>
  <c r="I24" i="108"/>
  <c r="M24" i="108"/>
  <c r="K24" i="108"/>
  <c r="K24" i="147"/>
  <c r="F24" i="147"/>
  <c r="Q12" i="94"/>
  <c r="M12" i="94"/>
  <c r="K12" i="94"/>
  <c r="G12" i="94"/>
  <c r="I12" i="94"/>
  <c r="AH12" i="105"/>
  <c r="F19" i="142"/>
  <c r="H19" i="142"/>
  <c r="K14" i="94"/>
  <c r="M14" i="94"/>
  <c r="Q14" i="94"/>
  <c r="I14" i="94"/>
  <c r="G14" i="94"/>
  <c r="L30" i="107"/>
  <c r="I30" i="107"/>
  <c r="F27" i="143"/>
  <c r="H27" i="143"/>
  <c r="K27" i="143"/>
  <c r="AH14" i="105"/>
  <c r="F26" i="142"/>
  <c r="K26" i="142"/>
  <c r="H26" i="142"/>
  <c r="H13" i="144"/>
  <c r="H17" i="143"/>
  <c r="F17" i="143"/>
  <c r="K17" i="143"/>
  <c r="K20" i="141"/>
  <c r="G20" i="141"/>
  <c r="I20" i="141"/>
  <c r="AH25" i="103"/>
  <c r="K18" i="148"/>
  <c r="H18" i="148"/>
  <c r="F18" i="148"/>
  <c r="I17" i="108"/>
  <c r="K17" i="108"/>
  <c r="M17" i="108"/>
  <c r="H12" i="143"/>
  <c r="K12" i="143"/>
  <c r="F12" i="143"/>
  <c r="K24" i="143"/>
  <c r="F24" i="143"/>
  <c r="H24" i="143"/>
  <c r="P18" i="43"/>
  <c r="P19" i="43"/>
  <c r="P11" i="43"/>
  <c r="P27" i="43"/>
  <c r="P16" i="43"/>
  <c r="P12" i="43"/>
  <c r="P14" i="43"/>
  <c r="P26" i="43"/>
  <c r="P21" i="43"/>
  <c r="P25" i="43"/>
  <c r="P20" i="43"/>
  <c r="H13" i="147"/>
  <c r="K13" i="147"/>
  <c r="K30" i="97"/>
  <c r="M31" i="146"/>
  <c r="O31" i="146"/>
  <c r="D31" i="146"/>
  <c r="F28" i="143"/>
  <c r="AH17" i="105"/>
  <c r="F12" i="144"/>
  <c r="H12" i="144"/>
  <c r="AH21" i="105"/>
  <c r="F17" i="148"/>
  <c r="H17" i="148"/>
  <c r="K17" i="148"/>
  <c r="M29" i="55"/>
  <c r="E29" i="55"/>
  <c r="E26" i="55"/>
  <c r="E15" i="55"/>
  <c r="E16" i="55"/>
  <c r="E22" i="55"/>
  <c r="E19" i="55"/>
  <c r="E25" i="55"/>
  <c r="E27" i="55"/>
  <c r="E12" i="55"/>
  <c r="E17" i="55"/>
  <c r="R29" i="55"/>
  <c r="E23" i="55"/>
  <c r="E13" i="55"/>
  <c r="E14" i="55"/>
  <c r="E20" i="55"/>
  <c r="E11" i="55"/>
  <c r="I21" i="98"/>
  <c r="X12" i="98"/>
  <c r="X14" i="98"/>
  <c r="X13" i="98"/>
  <c r="E11" i="57"/>
  <c r="E21" i="57"/>
  <c r="E24" i="55"/>
  <c r="G26" i="95"/>
  <c r="I26" i="95"/>
  <c r="K26" i="95"/>
  <c r="M26" i="95"/>
  <c r="Q26" i="95"/>
  <c r="D31" i="36"/>
  <c r="AH19" i="103"/>
  <c r="I12" i="96"/>
  <c r="AH22" i="103"/>
  <c r="F17" i="144"/>
  <c r="H17" i="144"/>
  <c r="K17" i="144"/>
  <c r="I11" i="141"/>
  <c r="K11" i="141"/>
  <c r="AP16" i="103"/>
  <c r="AR16" i="103" s="1"/>
  <c r="AV14" i="104"/>
  <c r="AX14" i="104" s="1"/>
  <c r="AV18" i="104"/>
  <c r="AX18" i="104" s="1"/>
  <c r="P30" i="105"/>
  <c r="Q30" i="105" s="1"/>
  <c r="AB25" i="105" s="1"/>
  <c r="E13" i="53"/>
  <c r="K30" i="108"/>
  <c r="M14" i="108"/>
  <c r="I14" i="108"/>
  <c r="G14" i="108"/>
  <c r="K14" i="108"/>
  <c r="Q19" i="94"/>
  <c r="G19" i="94"/>
  <c r="K19" i="94"/>
  <c r="M19" i="94"/>
  <c r="I19" i="94"/>
  <c r="K18" i="142"/>
  <c r="H18" i="142"/>
  <c r="H19" i="146"/>
  <c r="F19" i="146"/>
  <c r="K19" i="146"/>
  <c r="F21" i="148"/>
  <c r="H29" i="143"/>
  <c r="F29" i="143"/>
  <c r="Q23" i="152"/>
  <c r="AB14" i="152"/>
  <c r="H26" i="147"/>
  <c r="F26" i="147"/>
  <c r="K26" i="147"/>
  <c r="F16" i="142"/>
  <c r="L22" i="107"/>
  <c r="I22" i="107"/>
  <c r="H22" i="147"/>
  <c r="F22" i="147"/>
  <c r="K20" i="108"/>
  <c r="I20" i="108"/>
  <c r="M31" i="36"/>
  <c r="M20" i="36"/>
  <c r="M23" i="36"/>
  <c r="M16" i="36"/>
  <c r="M11" i="36"/>
  <c r="M18" i="36"/>
  <c r="M14" i="36"/>
  <c r="M25" i="36"/>
  <c r="M12" i="36"/>
  <c r="M15" i="36"/>
  <c r="M19" i="36"/>
  <c r="M26" i="36"/>
  <c r="M17" i="36"/>
  <c r="M27" i="36"/>
  <c r="M13" i="36"/>
  <c r="M24" i="36"/>
  <c r="M21" i="36"/>
  <c r="M28" i="36"/>
  <c r="G24" i="108"/>
  <c r="AD19" i="68"/>
  <c r="K27" i="144"/>
  <c r="F27" i="144"/>
  <c r="F16" i="146"/>
  <c r="K16" i="146"/>
  <c r="H16" i="146"/>
  <c r="H18" i="143"/>
  <c r="F18" i="143"/>
  <c r="K18" i="143"/>
  <c r="L24" i="107"/>
  <c r="I24" i="107"/>
  <c r="AN11" i="104"/>
  <c r="AN18" i="104"/>
  <c r="AN23" i="104"/>
  <c r="AN16" i="104"/>
  <c r="AN25" i="104"/>
  <c r="AN28" i="104"/>
  <c r="AN22" i="104"/>
  <c r="M22" i="36"/>
  <c r="G16" i="95"/>
  <c r="O16" i="95" s="1"/>
  <c r="F23" i="144"/>
  <c r="K23" i="144"/>
  <c r="H23" i="144"/>
  <c r="F21" i="145"/>
  <c r="G17" i="108"/>
  <c r="AN26" i="104"/>
  <c r="H17" i="146"/>
  <c r="F17" i="146"/>
  <c r="K17" i="146"/>
  <c r="L31" i="107"/>
  <c r="I31" i="107"/>
  <c r="AD14" i="79"/>
  <c r="H27" i="110"/>
  <c r="D27" i="110"/>
  <c r="N27" i="110"/>
  <c r="P27" i="110"/>
  <c r="J27" i="110"/>
  <c r="F27" i="110"/>
  <c r="L27" i="110"/>
  <c r="AB13" i="98"/>
  <c r="AB12" i="98"/>
  <c r="Q21" i="98"/>
  <c r="AB14" i="98"/>
  <c r="AH23" i="105"/>
  <c r="I24" i="97"/>
  <c r="AN21" i="104"/>
  <c r="AD14" i="68"/>
  <c r="O21" i="98"/>
  <c r="F24" i="146"/>
  <c r="H25" i="146"/>
  <c r="K25" i="146"/>
  <c r="F25" i="146"/>
  <c r="K15" i="95"/>
  <c r="Q15" i="95"/>
  <c r="M15" i="95"/>
  <c r="I15" i="95"/>
  <c r="E19" i="53"/>
  <c r="E20" i="53"/>
  <c r="F18" i="145"/>
  <c r="K18" i="145"/>
  <c r="H18" i="145"/>
  <c r="AT30" i="103"/>
  <c r="Q23" i="94"/>
  <c r="K23" i="94"/>
  <c r="I23" i="94"/>
  <c r="G23" i="94"/>
  <c r="M23" i="94"/>
  <c r="AH25" i="104"/>
  <c r="AH28" i="103"/>
  <c r="AH19" i="104"/>
  <c r="F14" i="142"/>
  <c r="K14" i="142"/>
  <c r="H14" i="142"/>
  <c r="M25" i="108"/>
  <c r="K25" i="108"/>
  <c r="AH14" i="104"/>
  <c r="Y17" i="152"/>
  <c r="Y18" i="152"/>
  <c r="Y19" i="152"/>
  <c r="K23" i="152"/>
  <c r="Q24" i="96"/>
  <c r="K24" i="96"/>
  <c r="M24" i="96"/>
  <c r="I24" i="96"/>
  <c r="G24" i="96"/>
  <c r="K16" i="141"/>
  <c r="I16" i="141"/>
  <c r="G16" i="141"/>
  <c r="W12" i="152"/>
  <c r="Q18" i="95"/>
  <c r="K18" i="95"/>
  <c r="M18" i="95"/>
  <c r="I18" i="95"/>
  <c r="G18" i="95"/>
  <c r="AH27" i="103"/>
  <c r="F16" i="148"/>
  <c r="K16" i="148"/>
  <c r="K25" i="144"/>
  <c r="H25" i="144"/>
  <c r="F25" i="144"/>
  <c r="Q25" i="95"/>
  <c r="K25" i="95"/>
  <c r="M25" i="95"/>
  <c r="I25" i="95"/>
  <c r="F19" i="143"/>
  <c r="H19" i="143"/>
  <c r="K19" i="143"/>
  <c r="F28" i="148"/>
  <c r="K28" i="148"/>
  <c r="H28" i="148"/>
  <c r="F22" i="142"/>
  <c r="L29" i="10"/>
  <c r="I29" i="10"/>
  <c r="O29" i="10"/>
  <c r="R29" i="10"/>
  <c r="I21" i="107"/>
  <c r="K18" i="141"/>
  <c r="G18" i="141"/>
  <c r="I18" i="141"/>
  <c r="G22" i="94"/>
  <c r="AA31" i="146"/>
  <c r="AC31" i="146"/>
  <c r="N29" i="141"/>
  <c r="I10" i="141"/>
  <c r="O10" i="141" s="1"/>
  <c r="K15" i="142"/>
  <c r="H15" i="142"/>
  <c r="K29" i="147"/>
  <c r="Y30" i="48"/>
  <c r="Q30" i="48"/>
  <c r="K30" i="48"/>
  <c r="M30" i="48"/>
  <c r="I30" i="48"/>
  <c r="G30" i="48"/>
  <c r="O30" i="48"/>
  <c r="S30" i="48"/>
  <c r="U30" i="48"/>
  <c r="Q13" i="97"/>
  <c r="K13" i="97"/>
  <c r="I13" i="97"/>
  <c r="G13" i="97"/>
  <c r="M13" i="97"/>
  <c r="F31" i="155"/>
  <c r="G31" i="155" s="1"/>
  <c r="G12" i="155"/>
  <c r="Z14" i="98"/>
  <c r="Z13" i="98"/>
  <c r="Z12" i="98"/>
  <c r="M21" i="98"/>
  <c r="P29" i="43"/>
  <c r="K24" i="145"/>
  <c r="F24" i="145"/>
  <c r="G22" i="97"/>
  <c r="M19" i="95"/>
  <c r="AH30" i="105"/>
  <c r="F15" i="146"/>
  <c r="K15" i="146"/>
  <c r="H15" i="146"/>
  <c r="H27" i="145"/>
  <c r="F27" i="145"/>
  <c r="F13" i="147"/>
  <c r="AV26" i="104"/>
  <c r="AX26" i="104" s="1"/>
  <c r="AV13" i="104"/>
  <c r="AX13" i="104" s="1"/>
  <c r="O25" i="141"/>
  <c r="AV16" i="104"/>
  <c r="AW16" i="104" s="1"/>
  <c r="AV19" i="104"/>
  <c r="AX19" i="104" s="1"/>
  <c r="O23" i="97"/>
  <c r="AV15" i="104"/>
  <c r="AW15" i="104" s="1"/>
  <c r="AV21" i="104"/>
  <c r="AX21" i="104" s="1"/>
  <c r="O18" i="108"/>
  <c r="O20" i="95"/>
  <c r="AV11" i="104"/>
  <c r="AX11" i="104" s="1"/>
  <c r="AV23" i="104"/>
  <c r="AX23" i="104" s="1"/>
  <c r="O17" i="96"/>
  <c r="R21" i="79"/>
  <c r="AA21" i="79"/>
  <c r="X21" i="79"/>
  <c r="O21" i="79"/>
  <c r="F21" i="79"/>
  <c r="L21" i="79"/>
  <c r="I21" i="79"/>
  <c r="U21" i="79"/>
  <c r="AV29" i="104"/>
  <c r="AX29" i="104" s="1"/>
  <c r="AV28" i="104"/>
  <c r="AW28" i="104" s="1"/>
  <c r="K31" i="147"/>
  <c r="R31" i="147"/>
  <c r="F31" i="147"/>
  <c r="Y31" i="147"/>
  <c r="H31" i="147"/>
  <c r="R23" i="68"/>
  <c r="U23" i="68"/>
  <c r="X23" i="68"/>
  <c r="F23" i="68"/>
  <c r="L23" i="68"/>
  <c r="AA23" i="68"/>
  <c r="I23" i="68"/>
  <c r="O23" i="68"/>
  <c r="AD15" i="79"/>
  <c r="O10" i="96"/>
  <c r="AD21" i="68"/>
  <c r="F31" i="106"/>
  <c r="G31" i="106" s="1"/>
  <c r="AQ27" i="103"/>
  <c r="AR27" i="103"/>
  <c r="AQ23" i="103"/>
  <c r="AR23" i="103"/>
  <c r="O20" i="70"/>
  <c r="P20" i="70"/>
  <c r="O21" i="70"/>
  <c r="P21" i="70"/>
  <c r="P15" i="70"/>
  <c r="O15" i="70"/>
  <c r="AW17" i="104"/>
  <c r="AX17" i="104"/>
  <c r="P25" i="70"/>
  <c r="O25" i="70"/>
  <c r="O30" i="70"/>
  <c r="P30" i="70"/>
  <c r="P28" i="70"/>
  <c r="O28" i="70"/>
  <c r="P23" i="70"/>
  <c r="O23" i="70"/>
  <c r="P32" i="70"/>
  <c r="O32" i="70"/>
  <c r="AX22" i="104"/>
  <c r="AW22" i="104"/>
  <c r="AX24" i="104"/>
  <c r="AW24" i="104"/>
  <c r="P13" i="70"/>
  <c r="P22" i="70"/>
  <c r="O22" i="70"/>
  <c r="P26" i="70"/>
  <c r="O26" i="70"/>
  <c r="AR26" i="103"/>
  <c r="AQ26" i="103"/>
  <c r="P19" i="70"/>
  <c r="O19" i="70"/>
  <c r="O29" i="70"/>
  <c r="P29" i="70"/>
  <c r="P17" i="70"/>
  <c r="O17" i="70"/>
  <c r="AW26" i="104"/>
  <c r="AW18" i="104"/>
  <c r="AR22" i="103"/>
  <c r="AQ22" i="103"/>
  <c r="O24" i="70"/>
  <c r="P24" i="70"/>
  <c r="O16" i="70"/>
  <c r="P16" i="70"/>
  <c r="O18" i="70"/>
  <c r="O30" i="141"/>
  <c r="AW29" i="104"/>
  <c r="O27" i="70"/>
  <c r="P27" i="70"/>
  <c r="AQ11" i="103"/>
  <c r="AR11" i="103"/>
  <c r="O14" i="70"/>
  <c r="P14" i="70"/>
  <c r="AW19" i="104"/>
  <c r="O16" i="97" l="1"/>
  <c r="O27" i="97"/>
  <c r="O13" i="96"/>
  <c r="AX27" i="104"/>
  <c r="AW13" i="104"/>
  <c r="O16" i="108"/>
  <c r="O20" i="108"/>
  <c r="O13" i="108"/>
  <c r="O15" i="141"/>
  <c r="O11" i="108"/>
  <c r="O26" i="108"/>
  <c r="AB11" i="105"/>
  <c r="AD13" i="105" s="1"/>
  <c r="AW12" i="104"/>
  <c r="AW25" i="104"/>
  <c r="AB13" i="105"/>
  <c r="AB21" i="105"/>
  <c r="AB19" i="105"/>
  <c r="AP18" i="103"/>
  <c r="AB26" i="105"/>
  <c r="AW20" i="104"/>
  <c r="AB17" i="105"/>
  <c r="AB30" i="103"/>
  <c r="AQ15" i="103"/>
  <c r="AB23" i="105"/>
  <c r="R15" i="43"/>
  <c r="R17" i="43"/>
  <c r="AR18" i="103"/>
  <c r="AQ18" i="103"/>
  <c r="O13" i="94"/>
  <c r="O19" i="97"/>
  <c r="O22" i="96"/>
  <c r="O27" i="141"/>
  <c r="O30" i="95"/>
  <c r="O10" i="97"/>
  <c r="O15" i="94"/>
  <c r="O24" i="95"/>
  <c r="O27" i="94"/>
  <c r="P18" i="70"/>
  <c r="O12" i="96"/>
  <c r="O25" i="94"/>
  <c r="AP12" i="103"/>
  <c r="AR12" i="103" s="1"/>
  <c r="O31" i="70"/>
  <c r="O26" i="141"/>
  <c r="O20" i="96"/>
  <c r="AB16" i="105"/>
  <c r="AB24" i="105"/>
  <c r="O14" i="97"/>
  <c r="O22" i="95"/>
  <c r="O15" i="97"/>
  <c r="O14" i="95"/>
  <c r="AQ28" i="103"/>
  <c r="AR28" i="103"/>
  <c r="O17" i="94"/>
  <c r="O13" i="70"/>
  <c r="O13" i="95"/>
  <c r="Q24" i="43"/>
  <c r="R24" i="43"/>
  <c r="O19" i="141"/>
  <c r="O11" i="141"/>
  <c r="AP21" i="103"/>
  <c r="O24" i="94"/>
  <c r="O23" i="96"/>
  <c r="O26" i="94"/>
  <c r="O21" i="95"/>
  <c r="O15" i="96"/>
  <c r="R23" i="43"/>
  <c r="Q23" i="43"/>
  <c r="AQ16" i="103"/>
  <c r="W30" i="34"/>
  <c r="O27" i="95"/>
  <c r="Q28" i="43"/>
  <c r="AP14" i="103"/>
  <c r="M30" i="108"/>
  <c r="O30" i="108" s="1"/>
  <c r="AX15" i="104"/>
  <c r="O22" i="97"/>
  <c r="AX16" i="104"/>
  <c r="AW14" i="104"/>
  <c r="AW21" i="104"/>
  <c r="AX28" i="104"/>
  <c r="O25" i="95"/>
  <c r="O24" i="96"/>
  <c r="O24" i="108"/>
  <c r="O14" i="108"/>
  <c r="AP20" i="103"/>
  <c r="AP19" i="103"/>
  <c r="AB27" i="103"/>
  <c r="AP29" i="103"/>
  <c r="O17" i="95"/>
  <c r="O18" i="141"/>
  <c r="O26" i="95"/>
  <c r="AW11" i="104"/>
  <c r="AQ17" i="103"/>
  <c r="AP24" i="103"/>
  <c r="AD15" i="125"/>
  <c r="G30" i="97"/>
  <c r="M30" i="97"/>
  <c r="O30" i="97" s="1"/>
  <c r="O22" i="94"/>
  <c r="O25" i="108"/>
  <c r="O15" i="95"/>
  <c r="AB26" i="104"/>
  <c r="O16" i="94"/>
  <c r="O24" i="141"/>
  <c r="AP13" i="103"/>
  <c r="AP25" i="103"/>
  <c r="Q13" i="43"/>
  <c r="R13" i="43"/>
  <c r="AW23" i="104"/>
  <c r="AB14" i="105"/>
  <c r="AB12" i="105"/>
  <c r="R21" i="43"/>
  <c r="Q21" i="43"/>
  <c r="Q18" i="43"/>
  <c r="R18" i="43"/>
  <c r="L32" i="107"/>
  <c r="I32" i="107"/>
  <c r="O10" i="95"/>
  <c r="O19" i="95"/>
  <c r="Q26" i="43"/>
  <c r="R26" i="43"/>
  <c r="AJ17" i="105"/>
  <c r="AJ11" i="105"/>
  <c r="AJ26" i="105"/>
  <c r="AJ28" i="105"/>
  <c r="AJ12" i="105"/>
  <c r="AJ29" i="105"/>
  <c r="AJ16" i="105"/>
  <c r="AJ20" i="105"/>
  <c r="AJ13" i="105"/>
  <c r="AJ22" i="105"/>
  <c r="AJ21" i="105"/>
  <c r="AJ27" i="105"/>
  <c r="AJ24" i="105"/>
  <c r="AJ23" i="105"/>
  <c r="AJ25" i="105"/>
  <c r="AJ15" i="105"/>
  <c r="AJ14" i="105"/>
  <c r="AJ18" i="105"/>
  <c r="AJ19" i="105"/>
  <c r="P25" i="102"/>
  <c r="P18" i="102"/>
  <c r="P23" i="102"/>
  <c r="P27" i="102"/>
  <c r="P11" i="102"/>
  <c r="P17" i="102"/>
  <c r="P12" i="102"/>
  <c r="P28" i="102"/>
  <c r="P26" i="102"/>
  <c r="P21" i="102"/>
  <c r="P24" i="102"/>
  <c r="P16" i="102"/>
  <c r="P10" i="102"/>
  <c r="P13" i="102"/>
  <c r="P14" i="102"/>
  <c r="P20" i="102"/>
  <c r="P15" i="102"/>
  <c r="P22" i="102"/>
  <c r="P19" i="102"/>
  <c r="R31" i="148"/>
  <c r="Y31" i="148"/>
  <c r="H31" i="148"/>
  <c r="F31" i="148"/>
  <c r="K31" i="148"/>
  <c r="O12" i="108"/>
  <c r="O16" i="141"/>
  <c r="O23" i="94"/>
  <c r="R14" i="43"/>
  <c r="Q14" i="43"/>
  <c r="O19" i="96"/>
  <c r="O17" i="141"/>
  <c r="AJ11" i="104"/>
  <c r="AJ29" i="104"/>
  <c r="AJ22" i="104"/>
  <c r="AJ13" i="104"/>
  <c r="AJ21" i="104"/>
  <c r="AJ25" i="104"/>
  <c r="AJ24" i="104"/>
  <c r="AJ27" i="104"/>
  <c r="AJ28" i="104"/>
  <c r="AJ18" i="104"/>
  <c r="AJ26" i="104"/>
  <c r="AJ16" i="104"/>
  <c r="AJ20" i="104"/>
  <c r="AJ12" i="104"/>
  <c r="AJ19" i="104"/>
  <c r="AJ15" i="104"/>
  <c r="AJ14" i="104"/>
  <c r="AJ17" i="104"/>
  <c r="AJ23" i="104"/>
  <c r="W30" i="47"/>
  <c r="W30" i="49"/>
  <c r="AJ27" i="103"/>
  <c r="AJ15" i="103"/>
  <c r="AJ16" i="103"/>
  <c r="AJ19" i="103"/>
  <c r="AJ29" i="103"/>
  <c r="AJ28" i="103"/>
  <c r="AJ23" i="103"/>
  <c r="AJ25" i="103"/>
  <c r="AJ22" i="103"/>
  <c r="AJ11" i="103"/>
  <c r="AJ26" i="103"/>
  <c r="AJ13" i="103"/>
  <c r="AJ18" i="103"/>
  <c r="AJ21" i="103"/>
  <c r="AJ20" i="103"/>
  <c r="AJ24" i="103"/>
  <c r="AJ17" i="103"/>
  <c r="AJ14" i="103"/>
  <c r="AJ12" i="103"/>
  <c r="O12" i="97"/>
  <c r="AB18" i="105"/>
  <c r="O18" i="95"/>
  <c r="O27" i="36"/>
  <c r="O21" i="36"/>
  <c r="O28" i="36"/>
  <c r="O17" i="36"/>
  <c r="O20" i="36"/>
  <c r="O26" i="36"/>
  <c r="O22" i="36"/>
  <c r="O16" i="36"/>
  <c r="O13" i="36"/>
  <c r="O25" i="36"/>
  <c r="O24" i="36"/>
  <c r="O14" i="36"/>
  <c r="O19" i="36"/>
  <c r="O15" i="36"/>
  <c r="O11" i="36"/>
  <c r="O23" i="36"/>
  <c r="O18" i="36"/>
  <c r="O29" i="36"/>
  <c r="O12" i="36"/>
  <c r="O19" i="94"/>
  <c r="Q12" i="43"/>
  <c r="R12" i="43"/>
  <c r="O12" i="94"/>
  <c r="O11" i="95"/>
  <c r="O19" i="108"/>
  <c r="AB28" i="105"/>
  <c r="O30" i="96"/>
  <c r="O29" i="141"/>
  <c r="K29" i="141"/>
  <c r="G29" i="141"/>
  <c r="I29" i="141"/>
  <c r="AP27" i="104"/>
  <c r="AP21" i="104"/>
  <c r="AP12" i="104"/>
  <c r="AP13" i="104"/>
  <c r="AP16" i="104"/>
  <c r="AP24" i="104"/>
  <c r="AP29" i="104"/>
  <c r="AP28" i="104"/>
  <c r="AP14" i="104"/>
  <c r="AP15" i="104"/>
  <c r="AP11" i="104"/>
  <c r="AP20" i="104"/>
  <c r="AP19" i="104"/>
  <c r="AP23" i="104"/>
  <c r="AP26" i="104"/>
  <c r="AP25" i="104"/>
  <c r="AP22" i="104"/>
  <c r="AP17" i="104"/>
  <c r="AP18" i="104"/>
  <c r="Q16" i="43"/>
  <c r="R16" i="43"/>
  <c r="O17" i="108"/>
  <c r="O20" i="141"/>
  <c r="O14" i="94"/>
  <c r="O23" i="108"/>
  <c r="O21" i="141"/>
  <c r="O14" i="141"/>
  <c r="O21" i="94"/>
  <c r="AV11" i="103"/>
  <c r="AV13" i="103"/>
  <c r="AV26" i="103"/>
  <c r="AV25" i="103"/>
  <c r="AV15" i="103"/>
  <c r="AV23" i="103"/>
  <c r="AV19" i="103"/>
  <c r="AV17" i="103"/>
  <c r="AV29" i="103"/>
  <c r="AV12" i="103"/>
  <c r="AV20" i="103"/>
  <c r="AV14" i="103"/>
  <c r="AV21" i="103"/>
  <c r="AV16" i="103"/>
  <c r="AV22" i="103"/>
  <c r="AV18" i="103"/>
  <c r="AV24" i="103"/>
  <c r="AV27" i="103"/>
  <c r="AV28" i="103"/>
  <c r="O29" i="108"/>
  <c r="K29" i="108"/>
  <c r="G29" i="108"/>
  <c r="I29" i="108"/>
  <c r="M29" i="108"/>
  <c r="F31" i="143"/>
  <c r="H31" i="143"/>
  <c r="K31" i="143"/>
  <c r="R31" i="143"/>
  <c r="Y31" i="143"/>
  <c r="O27" i="96"/>
  <c r="Q27" i="43"/>
  <c r="R27" i="43"/>
  <c r="AP11" i="105"/>
  <c r="AP25" i="105"/>
  <c r="AP19" i="105"/>
  <c r="AP27" i="105"/>
  <c r="AP18" i="105"/>
  <c r="AP15" i="105"/>
  <c r="AP26" i="105"/>
  <c r="AP21" i="105"/>
  <c r="AP28" i="105"/>
  <c r="AP13" i="105"/>
  <c r="AP23" i="105"/>
  <c r="AP16" i="105"/>
  <c r="AP22" i="105"/>
  <c r="AP17" i="105"/>
  <c r="AP29" i="105"/>
  <c r="AP12" i="105"/>
  <c r="AP24" i="105"/>
  <c r="AP20" i="105"/>
  <c r="AP14" i="105"/>
  <c r="AB11" i="104"/>
  <c r="AB27" i="104"/>
  <c r="AB14" i="104"/>
  <c r="AB18" i="104"/>
  <c r="AB16" i="104"/>
  <c r="AB20" i="104"/>
  <c r="AB17" i="104"/>
  <c r="AB28" i="104"/>
  <c r="AB13" i="104"/>
  <c r="AB12" i="104"/>
  <c r="AB25" i="104"/>
  <c r="AB22" i="104"/>
  <c r="AB24" i="104"/>
  <c r="AB19" i="104"/>
  <c r="AB15" i="104"/>
  <c r="AB23" i="104"/>
  <c r="AB21" i="104"/>
  <c r="Y31" i="144"/>
  <c r="R31" i="144"/>
  <c r="K31" i="144"/>
  <c r="Q29" i="43"/>
  <c r="R29" i="43"/>
  <c r="O13" i="97"/>
  <c r="AB27" i="105"/>
  <c r="AB30" i="105"/>
  <c r="AB20" i="105"/>
  <c r="AB22" i="105"/>
  <c r="Y31" i="146"/>
  <c r="H31" i="146"/>
  <c r="R31" i="146"/>
  <c r="F31" i="146"/>
  <c r="K31" i="146"/>
  <c r="Q20" i="43"/>
  <c r="R20" i="43"/>
  <c r="R11" i="43"/>
  <c r="Q11" i="43"/>
  <c r="AB24" i="103"/>
  <c r="AB26" i="103"/>
  <c r="AB25" i="103"/>
  <c r="AB19" i="103"/>
  <c r="AB14" i="103"/>
  <c r="AB22" i="103"/>
  <c r="AB11" i="103"/>
  <c r="AB16" i="103"/>
  <c r="AB23" i="103"/>
  <c r="AB18" i="103"/>
  <c r="AB12" i="103"/>
  <c r="AB17" i="103"/>
  <c r="AB15" i="103"/>
  <c r="AB21" i="103"/>
  <c r="AB28" i="103"/>
  <c r="AV29" i="105"/>
  <c r="AV22" i="105"/>
  <c r="AV11" i="105"/>
  <c r="AV18" i="105"/>
  <c r="AV13" i="105"/>
  <c r="AV21" i="105"/>
  <c r="AV19" i="105"/>
  <c r="AV16" i="105"/>
  <c r="AV26" i="105"/>
  <c r="AV23" i="105"/>
  <c r="AV14" i="105"/>
  <c r="AV15" i="105"/>
  <c r="AV12" i="105"/>
  <c r="AV25" i="105"/>
  <c r="AV24" i="105"/>
  <c r="AV27" i="105"/>
  <c r="AV17" i="105"/>
  <c r="AV28" i="105"/>
  <c r="AV20" i="105"/>
  <c r="F31" i="142"/>
  <c r="Y31" i="142"/>
  <c r="K31" i="142"/>
  <c r="AB15" i="105"/>
  <c r="AB30" i="104"/>
  <c r="O23" i="141"/>
  <c r="AB13" i="103"/>
  <c r="W30" i="48"/>
  <c r="R25" i="43"/>
  <c r="Q25" i="43"/>
  <c r="R19" i="43"/>
  <c r="Q19" i="43"/>
  <c r="O10" i="94"/>
  <c r="O12" i="95"/>
  <c r="H31" i="145"/>
  <c r="R31" i="145"/>
  <c r="K31" i="145"/>
  <c r="F31" i="145"/>
  <c r="Y31" i="145"/>
  <c r="O24" i="97"/>
  <c r="R31" i="142"/>
  <c r="O18" i="96"/>
  <c r="O21" i="108"/>
  <c r="F31" i="144"/>
  <c r="O25" i="96"/>
  <c r="AB20" i="103"/>
  <c r="AD15" i="105"/>
  <c r="AE15" i="105" s="1"/>
  <c r="AD16" i="105"/>
  <c r="AE16" i="105" s="1"/>
  <c r="AD21" i="79"/>
  <c r="AD23" i="68"/>
  <c r="AF13" i="105"/>
  <c r="AE13" i="105"/>
  <c r="AF16" i="105" l="1"/>
  <c r="AF15" i="105"/>
  <c r="AQ12" i="103"/>
  <c r="AD29" i="105"/>
  <c r="AF29" i="105" s="1"/>
  <c r="AR19" i="103"/>
  <c r="AQ19" i="103"/>
  <c r="AD12" i="105"/>
  <c r="AD19" i="105"/>
  <c r="AR24" i="103"/>
  <c r="AQ24" i="103"/>
  <c r="AD24" i="105"/>
  <c r="AF24" i="105" s="1"/>
  <c r="AD20" i="105"/>
  <c r="AD21" i="105"/>
  <c r="AD18" i="105"/>
  <c r="AR20" i="103"/>
  <c r="AQ20" i="103"/>
  <c r="AD22" i="105"/>
  <c r="AD11" i="105"/>
  <c r="AR25" i="103"/>
  <c r="AQ25" i="103"/>
  <c r="AQ13" i="103"/>
  <c r="AR13" i="103"/>
  <c r="AR14" i="103"/>
  <c r="AQ14" i="103"/>
  <c r="AQ21" i="103"/>
  <c r="AR21" i="103"/>
  <c r="AD28" i="105"/>
  <c r="AF28" i="105" s="1"/>
  <c r="AQ29" i="103"/>
  <c r="AR29" i="103"/>
  <c r="AE28" i="105"/>
  <c r="AX15" i="105"/>
  <c r="AW15" i="105"/>
  <c r="AW18" i="105"/>
  <c r="AX18" i="105"/>
  <c r="AR20" i="105"/>
  <c r="AQ20" i="105"/>
  <c r="AR13" i="105"/>
  <c r="AQ13" i="105"/>
  <c r="AQ25" i="105"/>
  <c r="AR25" i="105"/>
  <c r="AX27" i="103"/>
  <c r="AW27" i="103"/>
  <c r="AW12" i="103"/>
  <c r="AX12" i="103"/>
  <c r="AX13" i="103"/>
  <c r="AW13" i="103"/>
  <c r="AQ19" i="104"/>
  <c r="AR19" i="104"/>
  <c r="AR16" i="104"/>
  <c r="AQ16" i="104"/>
  <c r="Q19" i="36"/>
  <c r="P19" i="36"/>
  <c r="P20" i="36"/>
  <c r="Q20" i="36"/>
  <c r="AL12" i="103"/>
  <c r="AK12" i="103"/>
  <c r="AK26" i="103"/>
  <c r="AL26" i="103"/>
  <c r="AK16" i="103"/>
  <c r="AL16" i="103"/>
  <c r="AK15" i="104"/>
  <c r="AL15" i="104"/>
  <c r="AK27" i="104"/>
  <c r="AL27" i="104"/>
  <c r="R13" i="102"/>
  <c r="Q13" i="102"/>
  <c r="R17" i="102"/>
  <c r="Q17" i="102"/>
  <c r="AK14" i="105"/>
  <c r="AL14" i="105"/>
  <c r="AK13" i="105"/>
  <c r="AL13" i="105"/>
  <c r="AL17" i="105"/>
  <c r="AK17" i="105"/>
  <c r="AX20" i="105"/>
  <c r="AW20" i="105"/>
  <c r="AX14" i="105"/>
  <c r="AW14" i="105"/>
  <c r="AW11" i="105"/>
  <c r="AX11" i="105"/>
  <c r="AQ24" i="105"/>
  <c r="AR24" i="105"/>
  <c r="AR28" i="105"/>
  <c r="AQ28" i="105"/>
  <c r="AQ11" i="105"/>
  <c r="AR11" i="105"/>
  <c r="AX24" i="103"/>
  <c r="AW24" i="103"/>
  <c r="AX29" i="103"/>
  <c r="AW29" i="103"/>
  <c r="AW11" i="103"/>
  <c r="AX11" i="103"/>
  <c r="AR20" i="104"/>
  <c r="AQ20" i="104"/>
  <c r="AR13" i="104"/>
  <c r="AQ13" i="104"/>
  <c r="P14" i="36"/>
  <c r="Q14" i="36"/>
  <c r="P17" i="36"/>
  <c r="Q17" i="36"/>
  <c r="AK14" i="103"/>
  <c r="AL14" i="103"/>
  <c r="AL11" i="103"/>
  <c r="AK11" i="103"/>
  <c r="AK15" i="103"/>
  <c r="AL15" i="103"/>
  <c r="AK19" i="104"/>
  <c r="AL19" i="104"/>
  <c r="AK24" i="104"/>
  <c r="AL24" i="104"/>
  <c r="R10" i="102"/>
  <c r="Q10" i="102"/>
  <c r="Q11" i="102"/>
  <c r="R11" i="102"/>
  <c r="AL15" i="105"/>
  <c r="AK15" i="105"/>
  <c r="AK20" i="105"/>
  <c r="AL20" i="105"/>
  <c r="AD23" i="105"/>
  <c r="AW28" i="105"/>
  <c r="AX28" i="105"/>
  <c r="AW23" i="105"/>
  <c r="AX23" i="105"/>
  <c r="AX22" i="105"/>
  <c r="AW22" i="105"/>
  <c r="AQ12" i="105"/>
  <c r="AR12" i="105"/>
  <c r="AR21" i="105"/>
  <c r="AQ21" i="105"/>
  <c r="AW18" i="103"/>
  <c r="AX18" i="103"/>
  <c r="AW17" i="103"/>
  <c r="AX17" i="103"/>
  <c r="AQ18" i="104"/>
  <c r="AR18" i="104"/>
  <c r="AR11" i="104"/>
  <c r="AQ11" i="104"/>
  <c r="AQ12" i="104"/>
  <c r="AR12" i="104"/>
  <c r="Q12" i="36"/>
  <c r="P12" i="36"/>
  <c r="Q24" i="36"/>
  <c r="P24" i="36"/>
  <c r="Q28" i="36"/>
  <c r="P28" i="36"/>
  <c r="AL17" i="103"/>
  <c r="AK17" i="103"/>
  <c r="AK22" i="103"/>
  <c r="AL22" i="103"/>
  <c r="AK27" i="103"/>
  <c r="AL27" i="103"/>
  <c r="AK12" i="104"/>
  <c r="AL12" i="104"/>
  <c r="AK25" i="104"/>
  <c r="AL25" i="104"/>
  <c r="R16" i="102"/>
  <c r="Q16" i="102"/>
  <c r="Q27" i="102"/>
  <c r="R27" i="102"/>
  <c r="AK25" i="105"/>
  <c r="AL25" i="105"/>
  <c r="AK16" i="105"/>
  <c r="AL16" i="105"/>
  <c r="AW17" i="105"/>
  <c r="AX17" i="105"/>
  <c r="AX26" i="105"/>
  <c r="AW26" i="105"/>
  <c r="AW29" i="105"/>
  <c r="AX29" i="105"/>
  <c r="AR29" i="105"/>
  <c r="AQ29" i="105"/>
  <c r="AQ26" i="105"/>
  <c r="AR26" i="105"/>
  <c r="AW22" i="103"/>
  <c r="AX22" i="103"/>
  <c r="AX19" i="103"/>
  <c r="AW19" i="103"/>
  <c r="AQ17" i="104"/>
  <c r="AR17" i="104"/>
  <c r="AR15" i="104"/>
  <c r="AQ15" i="104"/>
  <c r="AR21" i="104"/>
  <c r="AQ21" i="104"/>
  <c r="Q29" i="36"/>
  <c r="P29" i="36"/>
  <c r="P25" i="36"/>
  <c r="Q25" i="36"/>
  <c r="P21" i="36"/>
  <c r="Q21" i="36"/>
  <c r="AL24" i="103"/>
  <c r="AK24" i="103"/>
  <c r="AL25" i="103"/>
  <c r="AK25" i="103"/>
  <c r="AK20" i="104"/>
  <c r="AL20" i="104"/>
  <c r="AL21" i="104"/>
  <c r="AK21" i="104"/>
  <c r="R19" i="102"/>
  <c r="Q19" i="102"/>
  <c r="Q24" i="102"/>
  <c r="R24" i="102"/>
  <c r="R23" i="102"/>
  <c r="Q23" i="102"/>
  <c r="AK23" i="105"/>
  <c r="AL23" i="105"/>
  <c r="AL29" i="105"/>
  <c r="AK29" i="105"/>
  <c r="AX27" i="105"/>
  <c r="AW27" i="105"/>
  <c r="AX16" i="105"/>
  <c r="AW16" i="105"/>
  <c r="AD25" i="103"/>
  <c r="AD16" i="103"/>
  <c r="AD28" i="103"/>
  <c r="AD20" i="103"/>
  <c r="AD27" i="103"/>
  <c r="AD24" i="103"/>
  <c r="AD13" i="103"/>
  <c r="AD19" i="103"/>
  <c r="AD18" i="103"/>
  <c r="AD17" i="103"/>
  <c r="AD12" i="103"/>
  <c r="AD26" i="103"/>
  <c r="AD11" i="103"/>
  <c r="AD23" i="103"/>
  <c r="AD14" i="103"/>
  <c r="AD15" i="103"/>
  <c r="AD21" i="103"/>
  <c r="AD29" i="103"/>
  <c r="AD22" i="103"/>
  <c r="AQ17" i="105"/>
  <c r="AR17" i="105"/>
  <c r="AR15" i="105"/>
  <c r="AQ15" i="105"/>
  <c r="AX16" i="103"/>
  <c r="AW16" i="103"/>
  <c r="AW23" i="103"/>
  <c r="AX23" i="103"/>
  <c r="AQ22" i="104"/>
  <c r="AR22" i="104"/>
  <c r="AR14" i="104"/>
  <c r="AQ14" i="104"/>
  <c r="AR27" i="104"/>
  <c r="AQ27" i="104"/>
  <c r="P18" i="36"/>
  <c r="Q18" i="36"/>
  <c r="Q13" i="36"/>
  <c r="P13" i="36"/>
  <c r="Q27" i="36"/>
  <c r="P27" i="36"/>
  <c r="AK20" i="103"/>
  <c r="AL20" i="103"/>
  <c r="AK23" i="103"/>
  <c r="AL23" i="103"/>
  <c r="AK16" i="104"/>
  <c r="AL16" i="104"/>
  <c r="AK13" i="104"/>
  <c r="AL13" i="104"/>
  <c r="Q22" i="102"/>
  <c r="R22" i="102"/>
  <c r="Q21" i="102"/>
  <c r="R21" i="102"/>
  <c r="R18" i="102"/>
  <c r="Q18" i="102"/>
  <c r="AK24" i="105"/>
  <c r="AL24" i="105"/>
  <c r="AL12" i="105"/>
  <c r="AK12" i="105"/>
  <c r="AD25" i="105"/>
  <c r="AX24" i="105"/>
  <c r="AW24" i="105"/>
  <c r="AX19" i="105"/>
  <c r="AW19" i="105"/>
  <c r="AQ22" i="105"/>
  <c r="AR22" i="105"/>
  <c r="AR18" i="105"/>
  <c r="AQ18" i="105"/>
  <c r="AW21" i="103"/>
  <c r="AX21" i="103"/>
  <c r="AW15" i="103"/>
  <c r="AX15" i="103"/>
  <c r="AQ25" i="104"/>
  <c r="AR25" i="104"/>
  <c r="AR28" i="104"/>
  <c r="AQ28" i="104"/>
  <c r="Q23" i="36"/>
  <c r="P23" i="36"/>
  <c r="P16" i="36"/>
  <c r="Q16" i="36"/>
  <c r="AK21" i="103"/>
  <c r="AL21" i="103"/>
  <c r="AL28" i="103"/>
  <c r="AK28" i="103"/>
  <c r="AL23" i="104"/>
  <c r="AK23" i="104"/>
  <c r="AL26" i="104"/>
  <c r="AK26" i="104"/>
  <c r="AK22" i="104"/>
  <c r="AL22" i="104"/>
  <c r="Q15" i="102"/>
  <c r="R15" i="102"/>
  <c r="R26" i="102"/>
  <c r="Q26" i="102"/>
  <c r="R25" i="102"/>
  <c r="Q25" i="102"/>
  <c r="AL27" i="105"/>
  <c r="AK27" i="105"/>
  <c r="AK28" i="105"/>
  <c r="AL28" i="105"/>
  <c r="AD14" i="105"/>
  <c r="AD26" i="105"/>
  <c r="AD27" i="105"/>
  <c r="AD17" i="105"/>
  <c r="AW25" i="105"/>
  <c r="AX25" i="105"/>
  <c r="AX21" i="105"/>
  <c r="AW21" i="105"/>
  <c r="AD25" i="104"/>
  <c r="AD18" i="104"/>
  <c r="AD21" i="104"/>
  <c r="AD22" i="104"/>
  <c r="AD15" i="104"/>
  <c r="AD17" i="104"/>
  <c r="AD16" i="104"/>
  <c r="AD29" i="104"/>
  <c r="AD13" i="104"/>
  <c r="AD23" i="104"/>
  <c r="AD24" i="104"/>
  <c r="AD19" i="104"/>
  <c r="AD26" i="104"/>
  <c r="AD20" i="104"/>
  <c r="AD27" i="104"/>
  <c r="AD28" i="104"/>
  <c r="AD12" i="104"/>
  <c r="AD14" i="104"/>
  <c r="AD11" i="104"/>
  <c r="AQ16" i="105"/>
  <c r="AR16" i="105"/>
  <c r="AR27" i="105"/>
  <c r="AQ27" i="105"/>
  <c r="AX14" i="103"/>
  <c r="AW14" i="103"/>
  <c r="AW25" i="103"/>
  <c r="AX25" i="103"/>
  <c r="AR26" i="104"/>
  <c r="AQ26" i="104"/>
  <c r="AR29" i="104"/>
  <c r="AQ29" i="104"/>
  <c r="P11" i="36"/>
  <c r="Q11" i="36"/>
  <c r="Q22" i="36"/>
  <c r="P22" i="36"/>
  <c r="AL18" i="103"/>
  <c r="AK18" i="103"/>
  <c r="AK29" i="103"/>
  <c r="AL29" i="103"/>
  <c r="AL17" i="104"/>
  <c r="AK17" i="104"/>
  <c r="AL18" i="104"/>
  <c r="AK18" i="104"/>
  <c r="AK29" i="104"/>
  <c r="AL29" i="104"/>
  <c r="Q20" i="102"/>
  <c r="R20" i="102"/>
  <c r="R28" i="102"/>
  <c r="Q28" i="102"/>
  <c r="AK19" i="105"/>
  <c r="AL19" i="105"/>
  <c r="AK21" i="105"/>
  <c r="AL21" i="105"/>
  <c r="AK26" i="105"/>
  <c r="AL26" i="105"/>
  <c r="AW12" i="105"/>
  <c r="AX12" i="105"/>
  <c r="AX13" i="105"/>
  <c r="AW13" i="105"/>
  <c r="AR14" i="105"/>
  <c r="AQ14" i="105"/>
  <c r="AR23" i="105"/>
  <c r="AQ23" i="105"/>
  <c r="AQ19" i="105"/>
  <c r="AR19" i="105"/>
  <c r="AX28" i="103"/>
  <c r="AW28" i="103"/>
  <c r="AX20" i="103"/>
  <c r="AW20" i="103"/>
  <c r="AW26" i="103"/>
  <c r="AX26" i="103"/>
  <c r="AR23" i="104"/>
  <c r="AQ23" i="104"/>
  <c r="AQ24" i="104"/>
  <c r="AR24" i="104"/>
  <c r="P15" i="36"/>
  <c r="Q15" i="36"/>
  <c r="Q26" i="36"/>
  <c r="P26" i="36"/>
  <c r="AK13" i="103"/>
  <c r="AL13" i="103"/>
  <c r="AK19" i="103"/>
  <c r="AL19" i="103"/>
  <c r="AL14" i="104"/>
  <c r="AK14" i="104"/>
  <c r="AL28" i="104"/>
  <c r="AK28" i="104"/>
  <c r="AL11" i="104"/>
  <c r="AK11" i="104"/>
  <c r="Q14" i="102"/>
  <c r="R14" i="102"/>
  <c r="Q12" i="102"/>
  <c r="R12" i="102"/>
  <c r="AL18" i="105"/>
  <c r="AK18" i="105"/>
  <c r="AK22" i="105"/>
  <c r="AL22" i="105"/>
  <c r="AL11" i="105"/>
  <c r="AK11" i="105"/>
  <c r="AE29" i="105"/>
  <c r="AE24" i="105"/>
  <c r="AF12" i="105" l="1"/>
  <c r="AE12" i="105"/>
  <c r="AF18" i="105"/>
  <c r="AE18" i="105"/>
  <c r="AF21" i="105"/>
  <c r="AE21" i="105"/>
  <c r="AE20" i="105"/>
  <c r="AF20" i="105"/>
  <c r="AF11" i="105"/>
  <c r="AE11" i="105"/>
  <c r="AF22" i="105"/>
  <c r="AE22" i="105"/>
  <c r="AF19" i="105"/>
  <c r="AE19" i="105"/>
  <c r="AF26" i="104"/>
  <c r="AE26" i="104"/>
  <c r="AE27" i="104"/>
  <c r="AF27" i="104"/>
  <c r="AF16" i="104"/>
  <c r="AE16" i="104"/>
  <c r="AF21" i="103"/>
  <c r="AE21" i="103"/>
  <c r="AF18" i="103"/>
  <c r="AE18" i="103"/>
  <c r="AF25" i="103"/>
  <c r="AE25" i="103"/>
  <c r="AE20" i="104"/>
  <c r="AF20" i="104"/>
  <c r="AF17" i="104"/>
  <c r="AE17" i="104"/>
  <c r="AE15" i="103"/>
  <c r="AF15" i="103"/>
  <c r="AE19" i="103"/>
  <c r="AF19" i="103"/>
  <c r="AF15" i="104"/>
  <c r="AE15" i="104"/>
  <c r="AE14" i="103"/>
  <c r="AF14" i="103"/>
  <c r="AF13" i="103"/>
  <c r="AE13" i="103"/>
  <c r="AF19" i="104"/>
  <c r="AE19" i="104"/>
  <c r="AE22" i="104"/>
  <c r="AF22" i="104"/>
  <c r="AE17" i="105"/>
  <c r="AF17" i="105"/>
  <c r="AF23" i="103"/>
  <c r="AE23" i="103"/>
  <c r="AE24" i="103"/>
  <c r="AF24" i="103"/>
  <c r="AE11" i="104"/>
  <c r="AF11" i="104"/>
  <c r="AE24" i="104"/>
  <c r="AF24" i="104"/>
  <c r="AE21" i="104"/>
  <c r="AF21" i="104"/>
  <c r="AE27" i="105"/>
  <c r="AF27" i="105"/>
  <c r="AE11" i="103"/>
  <c r="AF11" i="103"/>
  <c r="AE27" i="103"/>
  <c r="AF27" i="103"/>
  <c r="AF14" i="104"/>
  <c r="AE14" i="104"/>
  <c r="AE23" i="104"/>
  <c r="AF23" i="104"/>
  <c r="AF18" i="104"/>
  <c r="AE18" i="104"/>
  <c r="AF26" i="105"/>
  <c r="AE26" i="105"/>
  <c r="AF26" i="103"/>
  <c r="AE26" i="103"/>
  <c r="AF20" i="103"/>
  <c r="AE20" i="103"/>
  <c r="AE23" i="105"/>
  <c r="AF23" i="105"/>
  <c r="AF12" i="104"/>
  <c r="AE12" i="104"/>
  <c r="AF13" i="104"/>
  <c r="AE13" i="104"/>
  <c r="AE25" i="104"/>
  <c r="AF25" i="104"/>
  <c r="AF14" i="105"/>
  <c r="AE14" i="105"/>
  <c r="AF22" i="103"/>
  <c r="AE22" i="103"/>
  <c r="AF12" i="103"/>
  <c r="AE12" i="103"/>
  <c r="AF28" i="103"/>
  <c r="AE28" i="103"/>
  <c r="AF28" i="104"/>
  <c r="AE28" i="104"/>
  <c r="AE29" i="104"/>
  <c r="AF29" i="104"/>
  <c r="AE25" i="105"/>
  <c r="AF25" i="105"/>
  <c r="AE29" i="103"/>
  <c r="AF29" i="103"/>
  <c r="AF17" i="103"/>
  <c r="AE17" i="103"/>
  <c r="AF16" i="103"/>
  <c r="AE16" i="103"/>
  <c r="K27" i="164"/>
  <c r="M19" i="90" l="1"/>
  <c r="M28" i="90"/>
  <c r="M14" i="90"/>
  <c r="M29" i="90"/>
  <c r="M31" i="90"/>
  <c r="M25" i="90"/>
  <c r="M21" i="90"/>
  <c r="M24" i="90"/>
  <c r="M20" i="90"/>
  <c r="M30" i="90"/>
  <c r="M27" i="90"/>
  <c r="M13" i="90"/>
  <c r="M33" i="90"/>
  <c r="M17" i="90"/>
  <c r="M16" i="90"/>
  <c r="M15" i="90"/>
  <c r="M26" i="90"/>
  <c r="M18" i="90"/>
  <c r="M22" i="90"/>
  <c r="M23" i="90"/>
  <c r="O19" i="90" l="1"/>
  <c r="O29" i="90"/>
  <c r="O32" i="90"/>
  <c r="O20" i="90"/>
  <c r="O18" i="90"/>
  <c r="O23" i="90"/>
  <c r="O14" i="90"/>
  <c r="O13" i="90"/>
  <c r="O21" i="90"/>
  <c r="O16" i="90"/>
  <c r="O26" i="90"/>
  <c r="O24" i="90"/>
  <c r="O15" i="90"/>
  <c r="O17" i="90"/>
  <c r="O30" i="90"/>
  <c r="O31" i="90"/>
  <c r="O28" i="90"/>
  <c r="O25" i="90"/>
  <c r="O27" i="90"/>
  <c r="O22" i="90"/>
  <c r="P30" i="90" l="1"/>
  <c r="Q30" i="90"/>
  <c r="Q17" i="90"/>
  <c r="P17" i="90"/>
  <c r="Q23" i="90"/>
  <c r="P23" i="90"/>
  <c r="Q15" i="90"/>
  <c r="P15" i="90"/>
  <c r="P18" i="90"/>
  <c r="Q18" i="90"/>
  <c r="P22" i="90"/>
  <c r="Q22" i="90"/>
  <c r="P24" i="90"/>
  <c r="Q24" i="90"/>
  <c r="Q20" i="90"/>
  <c r="P20" i="90"/>
  <c r="P26" i="90"/>
  <c r="Q26" i="90"/>
  <c r="Q32" i="90"/>
  <c r="P32" i="90"/>
  <c r="P29" i="90"/>
  <c r="Q29" i="90"/>
  <c r="Q27" i="90"/>
  <c r="P27" i="90"/>
  <c r="P25" i="90"/>
  <c r="Q25" i="90"/>
  <c r="Q16" i="90"/>
  <c r="P16" i="90"/>
  <c r="Q28" i="90"/>
  <c r="P28" i="90"/>
  <c r="P21" i="90"/>
  <c r="Q21" i="90"/>
  <c r="P19" i="90"/>
  <c r="Q19" i="90"/>
  <c r="Q31" i="90"/>
  <c r="P31" i="90"/>
  <c r="P13" i="90"/>
  <c r="Q13" i="90"/>
  <c r="P14" i="90"/>
  <c r="Q14" i="90"/>
  <c r="K27" i="159" l="1"/>
  <c r="K27" i="160"/>
  <c r="K27" i="163"/>
  <c r="K27" i="162"/>
  <c r="K27" i="161"/>
  <c r="J27" i="163" l="1"/>
  <c r="X27" i="163" s="1"/>
  <c r="Y27" i="163" l="1"/>
  <c r="AA27" i="161" l="1"/>
  <c r="AA27" i="160"/>
</calcChain>
</file>

<file path=xl/sharedStrings.xml><?xml version="1.0" encoding="utf-8"?>
<sst xmlns="http://schemas.openxmlformats.org/spreadsheetml/2006/main" count="5015" uniqueCount="501">
  <si>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</si>
  <si>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</si>
  <si>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</si>
  <si>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</si>
  <si>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</si>
  <si>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</si>
  <si>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</si>
  <si>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</si>
  <si>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</si>
  <si>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</si>
  <si>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</si>
  <si>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</si>
  <si>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</si>
  <si>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</si>
  <si>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</si>
  <si>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</si>
  <si>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</si>
  <si>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</si>
  <si>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</si>
  <si>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</si>
  <si>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</si>
  <si>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</si>
  <si>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</si>
  <si>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</si>
  <si>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</si>
  <si>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</si>
  <si>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</si>
  <si>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</si>
  <si>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</si>
  <si>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</si>
  <si>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</si>
  <si>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</si>
  <si>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</si>
  <si>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</si>
  <si>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</si>
  <si>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</si>
  <si>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</si>
  <si>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</si>
  <si>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</si>
  <si>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</si>
  <si>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</si>
  <si>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</si>
  <si>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</si>
  <si>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</si>
  <si>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</si>
  <si>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</si>
  <si>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</si>
  <si>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</si>
  <si>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</si>
  <si>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</si>
  <si>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</si>
  <si>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</si>
  <si>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</si>
  <si>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</si>
  <si>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</si>
  <si>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</si>
  <si>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</si>
  <si>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</si>
  <si>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</si>
  <si>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</si>
  <si>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</si>
  <si>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</si>
  <si>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</si>
  <si>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</si>
  <si>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</si>
  <si>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</si>
  <si>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</si>
  <si>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</si>
  <si>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</si>
  <si>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</si>
  <si>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</si>
  <si>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</si>
  <si>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</si>
  <si>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</si>
  <si>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</si>
  <si>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</si>
  <si>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</si>
  <si>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</si>
  <si>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</si>
  <si>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</si>
  <si>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</si>
  <si>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</si>
  <si>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</si>
  <si>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</si>
  <si>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</si>
  <si>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</si>
  <si>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</si>
  <si>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</si>
  <si>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</si>
  <si>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</si>
  <si>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</si>
  <si>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</si>
  <si>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</si>
  <si>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</si>
  <si>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</si>
  <si>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</si>
  <si>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</si>
  <si>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</si>
  <si>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</si>
  <si>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</si>
  <si>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</si>
  <si>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</si>
  <si>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</si>
  <si>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</si>
  <si>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</si>
  <si>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</si>
  <si>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</si>
  <si>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</si>
  <si>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</si>
  <si>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</si>
  <si>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</si>
  <si>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</si>
  <si>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</si>
  <si>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</si>
  <si>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</si>
  <si>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</si>
  <si>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</si>
  <si>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</si>
  <si>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</si>
  <si>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</si>
  <si>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</si>
  <si>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</si>
  <si>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</si>
  <si>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</si>
  <si>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</si>
  <si>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</si>
  <si>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</si>
  <si>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</si>
  <si>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</si>
  <si>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</si>
  <si>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</si>
  <si>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</si>
  <si>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</si>
  <si>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</si>
  <si>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</si>
  <si>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</si>
  <si>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</si>
  <si>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</si>
  <si>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</si>
  <si>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</si>
  <si>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</si>
  <si>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</si>
  <si>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</si>
  <si>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</si>
  <si>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</si>
  <si>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</si>
  <si>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</si>
  <si>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</si>
  <si>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</si>
  <si>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</si>
  <si>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</si>
  <si>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</si>
  <si>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</si>
  <si>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</si>
  <si>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</si>
  <si>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</si>
  <si>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</si>
  <si>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</si>
  <si>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</si>
  <si>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</si>
  <si>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</si>
  <si>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</si>
  <si>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</si>
  <si>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</si>
  <si>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</si>
  <si>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</si>
  <si>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</si>
  <si>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</si>
  <si>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</si>
  <si>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</si>
  <si>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</si>
  <si>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</si>
  <si>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</si>
  <si>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</si>
  <si>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</si>
  <si>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</si>
  <si>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</si>
  <si>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</si>
  <si>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</si>
  <si>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</si>
  <si>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</si>
  <si>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</si>
  <si>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</si>
  <si>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</si>
  <si>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</si>
  <si>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</si>
  <si>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</si>
  <si>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</si>
  <si>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</si>
  <si>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</si>
  <si>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</si>
  <si>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</si>
  <si>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</si>
  <si>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</si>
  <si>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</si>
  <si>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</si>
  <si>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</si>
  <si>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</si>
  <si>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</si>
  <si>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</si>
  <si>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</si>
  <si>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</si>
  <si>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</si>
  <si>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</si>
  <si>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</si>
  <si>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</si>
  <si>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</si>
  <si>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</si>
  <si>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</si>
  <si>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</si>
  <si>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</si>
  <si>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</si>
  <si>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</si>
  <si>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</si>
  <si>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</si>
  <si>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</si>
  <si>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</si>
  <si>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</si>
  <si>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</si>
  <si>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</si>
  <si>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</si>
  <si>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</si>
  <si>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</si>
  <si>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</si>
  <si>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</si>
  <si>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</si>
  <si>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</si>
  <si>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</si>
  <si>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</si>
  <si>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</si>
  <si>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</si>
  <si>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</si>
  <si>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</si>
  <si>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</si>
  <si>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</si>
  <si>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</si>
  <si>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</si>
  <si>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</si>
  <si>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</si>
  <si>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</si>
  <si>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</si>
  <si>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</si>
  <si>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</si>
  <si>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</si>
  <si>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</si>
  <si>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</si>
  <si>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</si>
  <si>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</si>
  <si>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</si>
  <si>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</si>
  <si>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</si>
  <si>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</si>
  <si>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</si>
  <si>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</si>
  <si>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</si>
  <si>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</si>
  <si>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</si>
  <si>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</si>
  <si>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</si>
  <si>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</si>
  <si>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</si>
  <si>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</si>
  <si>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</si>
  <si>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</si>
  <si>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</si>
  <si>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</si>
  <si>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</si>
  <si>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</si>
  <si>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</si>
  <si>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</si>
  <si>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</si>
  <si>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</si>
  <si>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</si>
  <si>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</si>
  <si>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</si>
  <si>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</si>
  <si>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</si>
  <si>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</si>
  <si>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</si>
  <si>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</si>
  <si>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</si>
  <si>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</si>
  <si>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</si>
  <si>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</si>
  <si>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</si>
  <si>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</si>
  <si>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</si>
  <si>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</si>
  <si>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</si>
  <si>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</si>
  <si>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</si>
  <si>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</si>
  <si>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</si>
  <si>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</si>
  <si>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</si>
  <si>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</si>
  <si>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</si>
  <si>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</si>
  <si>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</si>
  <si>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</si>
  <si>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</si>
  <si>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</si>
  <si>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</si>
  <si>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</si>
  <si>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</si>
  <si>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</si>
  <si>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</si>
  <si>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</si>
  <si>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</si>
  <si>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</si>
  <si>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</si>
  <si>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</si>
  <si>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</si>
  <si>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</si>
  <si>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</si>
  <si>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</si>
  <si>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</si>
  <si>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</si>
  <si>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</si>
  <si>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</si>
  <si>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</si>
  <si>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</si>
  <si>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</si>
  <si>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</si>
  <si>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</si>
  <si>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</si>
  <si>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</si>
  <si>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</si>
  <si>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</si>
  <si>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</si>
  <si>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</si>
  <si>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</si>
  <si>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</si>
  <si>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</si>
  <si>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</si>
  <si>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</si>
  <si>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</si>
  <si>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</si>
  <si>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</si>
  <si>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</si>
  <si>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</si>
  <si>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</si>
  <si>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</si>
  <si>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</si>
  <si>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</si>
  <si>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</si>
  <si>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</si>
  <si>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</si>
  <si>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</si>
  <si>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</si>
  <si>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</si>
  <si>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</si>
  <si>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</si>
  <si>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</si>
  <si>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</si>
  <si>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</si>
  <si>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</si>
  <si>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</si>
  <si>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</si>
  <si>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</si>
  <si>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</si>
  <si>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</si>
  <si>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</si>
  <si>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</si>
  <si>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</si>
  <si>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</si>
  <si>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</si>
  <si>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</si>
  <si>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</si>
  <si>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</si>
  <si>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</si>
  <si>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</si>
  <si>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</si>
  <si>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</si>
  <si>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</si>
  <si>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</si>
  <si>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</si>
  <si>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</si>
  <si>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</si>
  <si>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</si>
  <si>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</si>
  <si>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</si>
  <si>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</si>
  <si>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</si>
  <si>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</si>
  <si>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</si>
  <si>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</si>
  <si>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</si>
  <si>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</si>
  <si>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</si>
  <si>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</si>
  <si>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</si>
  <si>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</si>
  <si>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</si>
  <si>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</si>
  <si>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</si>
  <si>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</si>
  <si>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</si>
  <si>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</si>
  <si>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</si>
  <si>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</si>
  <si>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</si>
  <si>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</si>
  <si>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</si>
  <si>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</si>
  <si>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</si>
  <si>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</si>
  <si>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</si>
  <si>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</si>
  <si>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</si>
  <si>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</si>
  <si>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</si>
  <si>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</si>
  <si>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</si>
  <si>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</si>
  <si>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</si>
  <si>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</si>
  <si>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</si>
  <si>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</si>
  <si>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</si>
  <si>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</si>
  <si>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</si>
  <si>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</si>
  <si>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</si>
  <si>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</si>
  <si>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</si>
  <si>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</si>
  <si>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</si>
  <si>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</si>
  <si>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</si>
  <si>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</si>
  <si>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</si>
  <si>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</si>
  <si>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</si>
  <si>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</si>
  <si>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</si>
  <si>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</si>
  <si>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</si>
  <si>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</si>
  <si>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</si>
  <si>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</si>
  <si>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</si>
  <si>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</si>
  <si>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</si>
  <si>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</si>
  <si>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</si>
  <si>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</si>
  <si>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</si>
  <si>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</si>
  <si>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</si>
  <si>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</si>
  <si>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</si>
  <si>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</si>
  <si>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</si>
  <si>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</si>
  <si>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</si>
  <si>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</si>
  <si>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</si>
  <si>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</si>
  <si>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</si>
  <si>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</si>
  <si>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</si>
  <si>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</si>
  <si>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</si>
  <si>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</si>
  <si>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</si>
  <si>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</si>
  <si>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</si>
  <si>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</si>
  <si>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</si>
  <si>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</si>
  <si>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</si>
  <si>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</si>
  <si>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</si>
  <si>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</si>
  <si>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</si>
  <si>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</si>
  <si>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</si>
  <si>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</si>
  <si>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</si>
  <si>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</si>
  <si>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</si>
  <si>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</si>
  <si>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</si>
  <si>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</si>
  <si>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</si>
  <si>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</si>
  <si>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</si>
  <si>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 xml:space="preserve">(1) Cifras INE de población referidas al 01/01/2024. Publicado Censo de Población Anual el 19/12/2024 </t>
  </si>
  <si>
    <t>(1) Cifras INE de población referidas al 01/01/2024. Real Decreto 1210/2024, de 28 de noviembre BOE 12.12.24.</t>
  </si>
  <si>
    <t>12.1. PERSONAS CON RESOLUCIÓN DE PIA Y PRESTACION EFECTIVA. TODOS LOS GRADOS</t>
  </si>
  <si>
    <t>PRESTACIONES EFECTIVAS</t>
  </si>
  <si>
    <t>PERSONAS CON RESOLU-CIÓN DE PIA EFECTIVA</t>
  </si>
  <si>
    <t>RATIO DE PRESTACIO-NES EFECTIVAS POR PERSONA CON RESOLUCION DE PIA EFECTIVA</t>
  </si>
  <si>
    <t>12.1.1 PERSONAS CON RESOLUCIÓN DE PIA Y PRESTACION EFECTIVA. GRADO I</t>
  </si>
  <si>
    <t>12.1.2 PERSONAS CON RESOLUCIÓN DE PIA Y PRESTACION EFECTIVA. GRADO II</t>
  </si>
  <si>
    <t>12.1.3 PERSONAS CON RESOLUCIÓN DE PIA Y PRESTACION EFECTIVA. GRADO III</t>
  </si>
  <si>
    <t>12., 12.1., 12.1.1-12.1.3.PERSONAS CON RESOLUCIÓN DE PIA Y PRESTACIÓN EFECTIVA O NO EFECTIVA POR GRADO</t>
  </si>
  <si>
    <t>* Castilla y León, la Comunidad de Madrid, el Principado de Asturias y el País Vasco tienen un procedimiento de gestión en el que la mayoría de Resoluciones de Grado y Resoluciones de Prestación se realizan de manera conjunta</t>
  </si>
  <si>
    <t>Situación a 31 de marzo de 2025</t>
  </si>
  <si>
    <t>Tiempo de resolución calculado sobre las Resoluciones realizadas entre el 1 de abril de 2024 y el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</si>
</sst>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 #,##0.00\ _€_-;\-* #,##0.00\ _€_-;_-* &quot;-&quot;??\ _€_-;_-@_-"/>
    <numFmt numFmtId="167" formatCode="#,##0.00_ ;\-#,##0.00\ "/>
    <numFmt numFmtId="168" formatCode="#,##0.0"/>
    <numFmt numFmtId="169" formatCode="0.0%"/>
    <numFmt numFmtId="170" formatCode="0.0"/>
  </numFmts>
  <fonts count="22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sz val="10"/>
      <name val="Arial"/>
      <family val="2"/>
    </font>
    <font>
      <b/>
      <i/>
      <sz val="11"/>
      <color theme="1"/>
      <name val="Calibri"/>
      <family val="2"/>
      <scheme val="minor"/>
    </font>
    <font>
      <sz val="10"/>
      <color rgb="FF000000"/>
      <name val="Arial"/>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3">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
      <left style="thin">
        <color theme="4" tint="-0.499984740745262"/>
      </left>
      <right style="thin">
        <color rgb="FF7030A0"/>
      </right>
      <top style="thin">
        <color rgb="FF7030A0"/>
      </top>
      <bottom/>
      <diagonal/>
    </border>
    <border>
      <left/>
      <right style="thin">
        <color theme="0"/>
      </right>
      <top style="thin">
        <color theme="4" tint="-0.499984740745262"/>
      </top>
      <bottom/>
      <diagonal/>
    </border>
    <border>
      <left/>
      <right style="thin">
        <color theme="0"/>
      </right>
      <top/>
      <bottom style="thin">
        <color rgb="FF7030A0"/>
      </bottom>
      <diagonal/>
    </border>
    <border>
      <left style="thin">
        <color theme="0"/>
      </left>
      <right style="thin">
        <color theme="0"/>
      </right>
      <top style="thin">
        <color theme="0"/>
      </top>
      <bottom/>
      <diagonal/>
    </border>
  </borders>
  <cellStyleXfs count="254">
    <xf numFmtId="0" fontId="0" fillId="0" borderId="0" applyBorder="0"/>
    <xf numFmtId="166" fontId="16" fillId="0" borderId="0" applyFont="0" applyFill="0" applyBorder="0" applyAlignment="0" applyProtection="0"/>
    <xf numFmtId="0" fontId="55" fillId="0" borderId="0"/>
    <xf numFmtId="0" fontId="16" fillId="0" borderId="0"/>
    <xf numFmtId="0" fontId="16" fillId="0" borderId="0"/>
    <xf numFmtId="0" fontId="16" fillId="0" borderId="0"/>
    <xf numFmtId="0" fontId="16" fillId="0" borderId="0" applyBorder="0"/>
    <xf numFmtId="0" fontId="16" fillId="0" borderId="0" applyBorder="0"/>
    <xf numFmtId="9" fontId="16" fillId="0" borderId="0" applyFont="0" applyFill="0" applyBorder="0" applyAlignment="0" applyProtection="0"/>
    <xf numFmtId="9" fontId="16" fillId="0" borderId="0" applyFont="0" applyFill="0" applyBorder="0" applyAlignment="0" applyProtection="0"/>
    <xf numFmtId="0" fontId="16" fillId="0" borderId="0"/>
    <xf numFmtId="9" fontId="15"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0" fontId="15" fillId="0" borderId="0"/>
    <xf numFmtId="9" fontId="14" fillId="0" borderId="0" applyFont="0" applyFill="0" applyBorder="0" applyAlignment="0" applyProtection="0"/>
    <xf numFmtId="0" fontId="16" fillId="0" borderId="0" applyBorder="0"/>
    <xf numFmtId="0" fontId="14" fillId="0" borderId="0"/>
    <xf numFmtId="0" fontId="95" fillId="0" borderId="0" applyNumberFormat="0" applyFill="0" applyBorder="0" applyAlignment="0" applyProtection="0"/>
    <xf numFmtId="0" fontId="13" fillId="0" borderId="0"/>
    <xf numFmtId="9" fontId="13" fillId="0" borderId="0" applyFont="0" applyFill="0" applyBorder="0" applyAlignment="0" applyProtection="0"/>
    <xf numFmtId="165" fontId="16" fillId="0" borderId="0" applyFont="0" applyFill="0" applyBorder="0" applyAlignment="0" applyProtection="0"/>
    <xf numFmtId="0" fontId="96" fillId="0" borderId="0"/>
    <xf numFmtId="0" fontId="97" fillId="0" borderId="0" applyNumberFormat="0" applyFill="0" applyBorder="0" applyAlignment="0" applyProtection="0"/>
    <xf numFmtId="0" fontId="98" fillId="0" borderId="21" applyNumberFormat="0" applyFill="0" applyAlignment="0" applyProtection="0"/>
    <xf numFmtId="0" fontId="99" fillId="0" borderId="22" applyNumberFormat="0" applyFill="0" applyAlignment="0" applyProtection="0"/>
    <xf numFmtId="0" fontId="100" fillId="0" borderId="23" applyNumberFormat="0" applyFill="0" applyAlignment="0" applyProtection="0"/>
    <xf numFmtId="0" fontId="100" fillId="0" borderId="0" applyNumberFormat="0" applyFill="0" applyBorder="0" applyAlignment="0" applyProtection="0"/>
    <xf numFmtId="0" fontId="101" fillId="7" borderId="0" applyNumberFormat="0" applyBorder="0" applyAlignment="0" applyProtection="0"/>
    <xf numFmtId="0" fontId="102" fillId="8" borderId="0" applyNumberFormat="0" applyBorder="0" applyAlignment="0" applyProtection="0"/>
    <xf numFmtId="0" fontId="103" fillId="9" borderId="0" applyNumberFormat="0" applyBorder="0" applyAlignment="0" applyProtection="0"/>
    <xf numFmtId="0" fontId="104" fillId="10" borderId="24" applyNumberFormat="0" applyAlignment="0" applyProtection="0"/>
    <xf numFmtId="0" fontId="105" fillId="11" borderId="25" applyNumberFormat="0" applyAlignment="0" applyProtection="0"/>
    <xf numFmtId="0" fontId="106" fillId="11" borderId="24" applyNumberFormat="0" applyAlignment="0" applyProtection="0"/>
    <xf numFmtId="0" fontId="107" fillId="0" borderId="26" applyNumberFormat="0" applyFill="0" applyAlignment="0" applyProtection="0"/>
    <xf numFmtId="0" fontId="54" fillId="12" borderId="27" applyNumberFormat="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10" fillId="0" borderId="29" applyNumberFormat="0" applyFill="0" applyAlignment="0" applyProtection="0"/>
    <xf numFmtId="0" fontId="53"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53"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53"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53"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53"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53"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11" fillId="0" borderId="0"/>
    <xf numFmtId="0" fontId="12" fillId="13" borderId="28" applyNumberFormat="0" applyFont="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0"/>
    <xf numFmtId="0" fontId="115" fillId="0" borderId="0"/>
    <xf numFmtId="0" fontId="11" fillId="13" borderId="28" applyNumberFormat="0" applyFont="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8" fillId="0" borderId="0"/>
    <xf numFmtId="0" fontId="16" fillId="0" borderId="0"/>
    <xf numFmtId="0" fontId="8" fillId="13" borderId="28" applyNumberFormat="0" applyFont="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6"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16" fillId="0" borderId="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16" fillId="0" borderId="0"/>
    <xf numFmtId="0" fontId="6" fillId="13" borderId="28"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218" fillId="0" borderId="0"/>
    <xf numFmtId="0" fontId="16"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0" borderId="0"/>
    <xf numFmtId="164" fontId="16" fillId="0" borderId="0" applyFont="0" applyFill="0" applyBorder="0" applyAlignment="0" applyProtection="0"/>
    <xf numFmtId="9" fontId="5" fillId="0" borderId="0" applyFont="0" applyFill="0" applyBorder="0" applyAlignment="0" applyProtection="0"/>
    <xf numFmtId="0" fontId="219" fillId="9" borderId="0" applyNumberFormat="0" applyBorder="0" applyAlignment="0" applyProtection="0"/>
    <xf numFmtId="0" fontId="16" fillId="0" borderId="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16" fillId="0" borderId="0"/>
    <xf numFmtId="0" fontId="16" fillId="0" borderId="0"/>
    <xf numFmtId="0" fontId="112" fillId="0" borderId="0" applyNumberFormat="0" applyFill="0" applyBorder="0" applyAlignment="0" applyProtection="0"/>
    <xf numFmtId="0" fontId="113" fillId="0" borderId="0" applyNumberFormat="0" applyFill="0" applyBorder="0" applyAlignment="0" applyProtection="0"/>
    <xf numFmtId="0" fontId="16" fillId="0" borderId="0" applyBorder="0"/>
    <xf numFmtId="0" fontId="55" fillId="0" borderId="0"/>
    <xf numFmtId="9" fontId="16" fillId="0" borderId="0" applyFont="0" applyFill="0" applyBorder="0" applyAlignment="0" applyProtection="0"/>
    <xf numFmtId="9" fontId="5" fillId="0" borderId="0" applyFont="0" applyFill="0" applyBorder="0" applyAlignment="0" applyProtection="0"/>
    <xf numFmtId="164" fontId="16"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95" fillId="0" borderId="0" applyNumberFormat="0" applyFill="0" applyBorder="0" applyAlignment="0" applyProtection="0"/>
    <xf numFmtId="0" fontId="5" fillId="0" borderId="0"/>
    <xf numFmtId="9" fontId="5" fillId="0" borderId="0" applyFont="0" applyFill="0" applyBorder="0" applyAlignment="0" applyProtection="0"/>
    <xf numFmtId="165" fontId="16" fillId="0" borderId="0" applyFont="0" applyFill="0" applyBorder="0" applyAlignment="0" applyProtection="0"/>
    <xf numFmtId="0" fontId="55" fillId="0" borderId="0"/>
    <xf numFmtId="0" fontId="103" fillId="9"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16" fillId="0" borderId="0"/>
    <xf numFmtId="0" fontId="5" fillId="13" borderId="28" applyNumberFormat="0" applyFont="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55" fillId="0" borderId="0"/>
    <xf numFmtId="0" fontId="220"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6" fillId="0" borderId="0"/>
    <xf numFmtId="0" fontId="3" fillId="13" borderId="28" applyNumberFormat="0" applyFont="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22" fillId="0" borderId="0"/>
  </cellStyleXfs>
  <cellXfs count="1767">
    <xf numFmtId="0" fontId="0" fillId="0" borderId="0" xfId="0"/>
    <xf numFmtId="0" fontId="17" fillId="0" borderId="0" xfId="0" applyFont="1" applyAlignment="1">
      <alignment vertical="center" wrapText="1"/>
    </xf>
    <xf numFmtId="0" fontId="0" fillId="0" borderId="0" xfId="0" applyAlignment="1">
      <alignment vertical="center"/>
    </xf>
    <xf numFmtId="0" fontId="18" fillId="0" borderId="0" xfId="0" applyFont="1" applyAlignment="1">
      <alignment vertical="center" wrapText="1"/>
    </xf>
    <xf numFmtId="0" fontId="18" fillId="0" borderId="0" xfId="0" applyFont="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3" fontId="17" fillId="0" borderId="0" xfId="0" applyNumberFormat="1" applyFont="1" applyAlignment="1">
      <alignment vertical="center" wrapText="1"/>
    </xf>
    <xf numFmtId="0" fontId="21" fillId="0" borderId="0" xfId="0" applyFont="1" applyBorder="1" applyAlignment="1">
      <alignment vertical="center" wrapText="1"/>
    </xf>
    <xf numFmtId="0" fontId="18" fillId="0" borderId="0" xfId="0" applyFont="1" applyBorder="1" applyAlignment="1">
      <alignment vertical="center" wrapText="1"/>
    </xf>
    <xf numFmtId="0" fontId="17" fillId="0" borderId="0" xfId="0" applyFont="1" applyAlignment="1">
      <alignment horizontal="left" vertical="center"/>
    </xf>
    <xf numFmtId="0" fontId="34" fillId="0" borderId="0" xfId="0" applyFont="1" applyAlignment="1">
      <alignment horizontal="center"/>
    </xf>
    <xf numFmtId="0" fontId="35" fillId="0" borderId="0" xfId="0" applyFont="1" applyAlignment="1">
      <alignment horizontal="right" vertical="center"/>
    </xf>
    <xf numFmtId="0" fontId="37" fillId="0" borderId="0" xfId="0" applyFont="1" applyAlignment="1">
      <alignment vertical="center" wrapText="1"/>
    </xf>
    <xf numFmtId="2" fontId="39" fillId="0" borderId="0" xfId="0" applyNumberFormat="1" applyFont="1" applyAlignment="1">
      <alignment horizontal="left" vertical="center" wrapText="1"/>
    </xf>
    <xf numFmtId="3" fontId="17" fillId="0" borderId="0" xfId="0" applyNumberFormat="1" applyFont="1" applyAlignment="1">
      <alignment horizontal="left" vertical="center"/>
    </xf>
    <xf numFmtId="0" fontId="17" fillId="0" borderId="0" xfId="0" applyFont="1" applyBorder="1" applyAlignment="1">
      <alignment horizontal="left" vertical="center"/>
    </xf>
    <xf numFmtId="0" fontId="34" fillId="0" borderId="0" xfId="0" applyFont="1"/>
    <xf numFmtId="0" fontId="18" fillId="0" borderId="0" xfId="0" applyFont="1" applyAlignment="1">
      <alignment horizontal="center" vertical="center"/>
    </xf>
    <xf numFmtId="0" fontId="18" fillId="0" borderId="0" xfId="0" applyFont="1" applyBorder="1" applyAlignment="1">
      <alignment horizontal="center" vertical="center"/>
    </xf>
    <xf numFmtId="0" fontId="43" fillId="0" borderId="0" xfId="0" applyFont="1" applyBorder="1" applyAlignment="1">
      <alignment vertical="center" wrapText="1"/>
    </xf>
    <xf numFmtId="0" fontId="17" fillId="0" borderId="0" xfId="0" applyFont="1" applyBorder="1" applyAlignment="1">
      <alignment vertical="center" wrapText="1"/>
    </xf>
    <xf numFmtId="0" fontId="56" fillId="0" borderId="0" xfId="0" applyFont="1" applyAlignment="1">
      <alignment vertical="center"/>
    </xf>
    <xf numFmtId="0" fontId="0" fillId="0" borderId="0" xfId="0" applyBorder="1" applyAlignment="1">
      <alignment vertical="center"/>
    </xf>
    <xf numFmtId="0" fontId="47" fillId="0" borderId="0" xfId="0" applyFont="1" applyAlignment="1">
      <alignment vertical="center" wrapText="1"/>
    </xf>
    <xf numFmtId="0" fontId="58" fillId="0" borderId="0" xfId="0" applyFont="1" applyAlignment="1">
      <alignment vertical="center"/>
    </xf>
    <xf numFmtId="0" fontId="60" fillId="0" borderId="0" xfId="0" applyFont="1"/>
    <xf numFmtId="4" fontId="50" fillId="0" borderId="9" xfId="0" applyNumberFormat="1" applyFont="1" applyBorder="1" applyAlignment="1">
      <alignment horizontal="center" vertical="center"/>
    </xf>
    <xf numFmtId="4" fontId="50" fillId="0" borderId="11" xfId="0" applyNumberFormat="1" applyFont="1" applyBorder="1" applyAlignment="1">
      <alignment horizontal="center" vertical="center"/>
    </xf>
    <xf numFmtId="4" fontId="50" fillId="0" borderId="11" xfId="0" applyNumberFormat="1" applyFont="1" applyBorder="1" applyAlignment="1">
      <alignment horizontal="center" vertical="center" wrapText="1"/>
    </xf>
    <xf numFmtId="4" fontId="50" fillId="0" borderId="6" xfId="0" applyNumberFormat="1" applyFont="1" applyBorder="1" applyAlignment="1">
      <alignment horizontal="center" vertical="center" wrapText="1"/>
    </xf>
    <xf numFmtId="0" fontId="55" fillId="0" borderId="0" xfId="2" applyAlignment="1">
      <alignment vertical="center"/>
    </xf>
    <xf numFmtId="0" fontId="19" fillId="0" borderId="0" xfId="2" applyFont="1" applyAlignment="1">
      <alignment vertical="center"/>
    </xf>
    <xf numFmtId="0" fontId="35" fillId="0" borderId="0" xfId="2" applyFont="1" applyAlignment="1">
      <alignment horizontal="right" vertical="center"/>
    </xf>
    <xf numFmtId="0" fontId="41" fillId="0" borderId="0" xfId="2" applyFont="1" applyAlignment="1">
      <alignment vertical="center"/>
    </xf>
    <xf numFmtId="0" fontId="17" fillId="0" borderId="0" xfId="2" applyFont="1" applyAlignment="1">
      <alignment horizontal="left" vertical="center"/>
    </xf>
    <xf numFmtId="0" fontId="36" fillId="0" borderId="0" xfId="2" applyFont="1" applyAlignment="1">
      <alignment horizontal="left" vertical="center"/>
    </xf>
    <xf numFmtId="0" fontId="18" fillId="0" borderId="0" xfId="2" applyFont="1" applyAlignment="1">
      <alignment horizontal="left" vertical="center"/>
    </xf>
    <xf numFmtId="0" fontId="33" fillId="0" borderId="0" xfId="2" applyFont="1" applyAlignment="1">
      <alignment horizontal="center" vertical="center" wrapText="1"/>
    </xf>
    <xf numFmtId="0" fontId="23" fillId="0" borderId="0" xfId="2" applyFont="1" applyAlignment="1">
      <alignment vertical="center" wrapText="1"/>
    </xf>
    <xf numFmtId="0" fontId="33" fillId="0" borderId="0" xfId="2" applyFont="1" applyAlignment="1">
      <alignment vertical="center" wrapText="1"/>
    </xf>
    <xf numFmtId="0" fontId="31" fillId="0" borderId="0" xfId="2" applyFont="1" applyAlignment="1">
      <alignment horizontal="center" vertical="center" wrapText="1"/>
    </xf>
    <xf numFmtId="0" fontId="32" fillId="0" borderId="0" xfId="2" applyFont="1" applyAlignment="1">
      <alignment vertical="center" wrapText="1"/>
    </xf>
    <xf numFmtId="0" fontId="32" fillId="0" borderId="7" xfId="2" applyFont="1" applyBorder="1" applyAlignment="1">
      <alignment horizontal="center" vertical="center" wrapText="1"/>
    </xf>
    <xf numFmtId="0" fontId="32" fillId="0" borderId="6" xfId="2" applyFont="1" applyBorder="1" applyAlignment="1">
      <alignment horizontal="center" vertical="center" wrapText="1"/>
    </xf>
    <xf numFmtId="0" fontId="31"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4" fillId="0" borderId="0" xfId="2" applyFont="1" applyAlignment="1">
      <alignment vertical="center" wrapText="1"/>
    </xf>
    <xf numFmtId="0" fontId="27" fillId="0" borderId="0" xfId="2" applyFont="1" applyAlignment="1">
      <alignment horizontal="center" vertical="center" wrapText="1"/>
    </xf>
    <xf numFmtId="0" fontId="29" fillId="0" borderId="5" xfId="2" applyFont="1" applyBorder="1" applyAlignment="1">
      <alignment horizontal="left" vertical="center" wrapText="1"/>
    </xf>
    <xf numFmtId="3" fontId="28" fillId="0" borderId="0" xfId="2" applyNumberFormat="1" applyFont="1" applyAlignment="1">
      <alignment vertical="center" wrapText="1"/>
    </xf>
    <xf numFmtId="3" fontId="28" fillId="0" borderId="10" xfId="2" applyNumberFormat="1" applyFont="1" applyBorder="1" applyAlignment="1" applyProtection="1">
      <alignment horizontal="center" vertical="center"/>
      <protection locked="0"/>
    </xf>
    <xf numFmtId="4" fontId="50" fillId="0" borderId="9" xfId="2" applyNumberFormat="1" applyFont="1" applyBorder="1" applyAlignment="1">
      <alignment horizontal="center" vertical="center"/>
    </xf>
    <xf numFmtId="3" fontId="28" fillId="3" borderId="10" xfId="2" applyNumberFormat="1" applyFont="1" applyFill="1" applyBorder="1" applyAlignment="1" applyProtection="1">
      <alignment horizontal="center" vertical="center"/>
      <protection locked="0"/>
    </xf>
    <xf numFmtId="167" fontId="50" fillId="0" borderId="9" xfId="1" applyNumberFormat="1" applyFont="1" applyBorder="1" applyAlignment="1">
      <alignment horizontal="center" vertical="center"/>
    </xf>
    <xf numFmtId="0" fontId="46" fillId="0" borderId="0" xfId="2" applyFont="1" applyAlignment="1">
      <alignment vertical="center" wrapText="1"/>
    </xf>
    <xf numFmtId="0" fontId="27" fillId="0" borderId="0" xfId="2" applyFont="1" applyAlignment="1">
      <alignment vertical="center" wrapText="1"/>
    </xf>
    <xf numFmtId="0" fontId="29" fillId="0" borderId="4" xfId="2" applyFont="1" applyBorder="1" applyAlignment="1">
      <alignment horizontal="left" vertical="center" wrapText="1"/>
    </xf>
    <xf numFmtId="3" fontId="28" fillId="0" borderId="12" xfId="2" applyNumberFormat="1" applyFont="1" applyBorder="1" applyAlignment="1" applyProtection="1">
      <alignment horizontal="center" vertical="center"/>
      <protection locked="0"/>
    </xf>
    <xf numFmtId="4" fontId="50" fillId="0" borderId="11" xfId="2" applyNumberFormat="1" applyFont="1" applyBorder="1" applyAlignment="1">
      <alignment horizontal="center" vertical="center"/>
    </xf>
    <xf numFmtId="3" fontId="28" fillId="3" borderId="12" xfId="2" applyNumberFormat="1" applyFont="1" applyFill="1" applyBorder="1" applyAlignment="1" applyProtection="1">
      <alignment horizontal="center" vertical="center"/>
      <protection locked="0"/>
    </xf>
    <xf numFmtId="167" fontId="50" fillId="0" borderId="11" xfId="1" applyNumberFormat="1" applyFont="1" applyBorder="1" applyAlignment="1">
      <alignment horizontal="center" vertical="center"/>
    </xf>
    <xf numFmtId="3" fontId="28" fillId="0" borderId="12" xfId="2" applyNumberFormat="1" applyFont="1" applyBorder="1" applyAlignment="1" applyProtection="1">
      <alignment horizontal="center" vertical="center" wrapText="1"/>
      <protection locked="0"/>
    </xf>
    <xf numFmtId="0" fontId="30" fillId="0" borderId="0" xfId="2" applyFont="1" applyAlignment="1">
      <alignment horizontal="center" vertical="center" wrapText="1"/>
    </xf>
    <xf numFmtId="0" fontId="30" fillId="0" borderId="0" xfId="2" applyFont="1" applyAlignment="1">
      <alignment vertical="center" wrapText="1"/>
    </xf>
    <xf numFmtId="3" fontId="28" fillId="3" borderId="12" xfId="2" applyNumberFormat="1" applyFont="1" applyFill="1" applyBorder="1" applyAlignment="1" applyProtection="1">
      <alignment horizontal="center" vertical="center" wrapText="1"/>
      <protection locked="0"/>
    </xf>
    <xf numFmtId="4" fontId="50" fillId="0" borderId="11" xfId="2" applyNumberFormat="1" applyFont="1" applyBorder="1" applyAlignment="1">
      <alignment horizontal="center" vertical="center" wrapText="1"/>
    </xf>
    <xf numFmtId="167" fontId="50" fillId="0" borderId="11" xfId="1" applyNumberFormat="1" applyFont="1" applyBorder="1" applyAlignment="1">
      <alignment horizontal="center" vertical="center" wrapText="1"/>
    </xf>
    <xf numFmtId="0" fontId="29" fillId="0" borderId="3" xfId="2" applyFont="1" applyBorder="1" applyAlignment="1">
      <alignment horizontal="left" vertical="center" wrapText="1"/>
    </xf>
    <xf numFmtId="3" fontId="28" fillId="0" borderId="7" xfId="2" applyNumberFormat="1" applyFont="1" applyBorder="1" applyAlignment="1" applyProtection="1">
      <alignment horizontal="center" vertical="center" wrapText="1"/>
      <protection locked="0"/>
    </xf>
    <xf numFmtId="4" fontId="50" fillId="0" borderId="6" xfId="2" applyNumberFormat="1" applyFont="1" applyBorder="1" applyAlignment="1">
      <alignment horizontal="center" vertical="center" wrapText="1"/>
    </xf>
    <xf numFmtId="3" fontId="28" fillId="3" borderId="7" xfId="2" applyNumberFormat="1" applyFont="1" applyFill="1" applyBorder="1" applyAlignment="1" applyProtection="1">
      <alignment horizontal="center" vertical="center" wrapText="1"/>
      <protection locked="0"/>
    </xf>
    <xf numFmtId="167" fontId="50" fillId="0" borderId="6" xfId="1" applyNumberFormat="1" applyFont="1" applyBorder="1" applyAlignment="1">
      <alignment horizontal="center" vertical="center" wrapText="1"/>
    </xf>
    <xf numFmtId="0" fontId="52" fillId="0" borderId="0" xfId="2" applyFont="1" applyAlignment="1">
      <alignment horizontal="center" vertical="center" wrapText="1"/>
    </xf>
    <xf numFmtId="167" fontId="52" fillId="0" borderId="0" xfId="1" applyNumberFormat="1" applyFont="1" applyBorder="1" applyAlignment="1">
      <alignment horizontal="center" vertical="center" wrapText="1"/>
    </xf>
    <xf numFmtId="0" fontId="18" fillId="0" borderId="0" xfId="2" applyFont="1" applyAlignment="1">
      <alignment vertical="center" wrapText="1"/>
    </xf>
    <xf numFmtId="0" fontId="23" fillId="0" borderId="2" xfId="2" applyFont="1" applyBorder="1" applyAlignment="1">
      <alignment horizontal="left" vertical="center" wrapText="1"/>
    </xf>
    <xf numFmtId="3" fontId="23" fillId="0" borderId="1" xfId="2" applyNumberFormat="1" applyFont="1" applyBorder="1" applyAlignment="1">
      <alignment horizontal="center" vertical="center" wrapText="1"/>
    </xf>
    <xf numFmtId="4" fontId="51" fillId="0" borderId="8" xfId="2" applyNumberFormat="1" applyFont="1" applyBorder="1" applyAlignment="1">
      <alignment horizontal="center" vertical="center" wrapText="1"/>
    </xf>
    <xf numFmtId="167" fontId="51" fillId="0" borderId="8" xfId="1" applyNumberFormat="1" applyFont="1" applyBorder="1" applyAlignment="1">
      <alignment horizontal="center" vertical="center" wrapText="1"/>
    </xf>
    <xf numFmtId="0" fontId="21" fillId="0" borderId="0" xfId="2" applyFont="1" applyAlignment="1">
      <alignment vertical="center" wrapText="1"/>
    </xf>
    <xf numFmtId="0" fontId="58" fillId="0" borderId="0" xfId="2" applyFont="1" applyAlignment="1">
      <alignment vertical="center" wrapText="1"/>
    </xf>
    <xf numFmtId="2" fontId="39" fillId="0" borderId="0" xfId="2" applyNumberFormat="1" applyFont="1" applyAlignment="1">
      <alignment vertical="center" wrapText="1"/>
    </xf>
    <xf numFmtId="0" fontId="36" fillId="0" borderId="0" xfId="2" applyFont="1" applyAlignment="1">
      <alignment vertical="center" wrapText="1"/>
    </xf>
    <xf numFmtId="2" fontId="38" fillId="0" borderId="0" xfId="2" applyNumberFormat="1" applyFont="1" applyAlignment="1">
      <alignment vertical="center" wrapText="1"/>
    </xf>
    <xf numFmtId="0" fontId="17" fillId="0" borderId="0" xfId="2" applyFont="1" applyAlignment="1">
      <alignment vertical="center" wrapText="1"/>
    </xf>
    <xf numFmtId="0" fontId="37" fillId="0" borderId="0" xfId="2" applyFont="1" applyAlignment="1">
      <alignment vertical="center" wrapText="1"/>
    </xf>
    <xf numFmtId="10" fontId="17" fillId="0" borderId="0" xfId="2" applyNumberFormat="1" applyFont="1" applyAlignment="1">
      <alignment vertical="center" wrapText="1"/>
    </xf>
    <xf numFmtId="0" fontId="40" fillId="0" borderId="6" xfId="2" applyFont="1" applyBorder="1" applyAlignment="1">
      <alignment horizontal="center" vertical="center" wrapText="1"/>
    </xf>
    <xf numFmtId="0" fontId="48" fillId="0" borderId="0" xfId="2" applyFont="1"/>
    <xf numFmtId="0" fontId="48" fillId="0" borderId="0" xfId="2" applyFont="1" applyAlignment="1">
      <alignment horizontal="left" vertical="center" wrapText="1"/>
    </xf>
    <xf numFmtId="0" fontId="48" fillId="0" borderId="0" xfId="2" applyFont="1" applyAlignment="1">
      <alignment vertical="center" wrapText="1"/>
    </xf>
    <xf numFmtId="0" fontId="0" fillId="4" borderId="0" xfId="0" applyFill="1" applyBorder="1"/>
    <xf numFmtId="0" fontId="61" fillId="0" borderId="0" xfId="0" applyFont="1"/>
    <xf numFmtId="0" fontId="64" fillId="0" borderId="0" xfId="0" applyFont="1" applyAlignment="1">
      <alignment horizontal="left" vertical="center"/>
    </xf>
    <xf numFmtId="0" fontId="63" fillId="0" borderId="0" xfId="0" applyFont="1"/>
    <xf numFmtId="0" fontId="62" fillId="0" borderId="0" xfId="0" applyFont="1" applyAlignment="1">
      <alignment vertical="center"/>
    </xf>
    <xf numFmtId="0" fontId="61" fillId="4" borderId="0" xfId="0" applyFont="1" applyFill="1" applyBorder="1"/>
    <xf numFmtId="0" fontId="53" fillId="4" borderId="0" xfId="0" applyFont="1" applyFill="1" applyBorder="1"/>
    <xf numFmtId="3" fontId="61" fillId="4" borderId="0" xfId="0" applyNumberFormat="1" applyFont="1" applyFill="1" applyBorder="1"/>
    <xf numFmtId="10" fontId="61" fillId="4" borderId="0" xfId="0" applyNumberFormat="1" applyFont="1" applyFill="1" applyBorder="1"/>
    <xf numFmtId="0" fontId="54" fillId="4" borderId="0" xfId="0" applyFont="1" applyFill="1" applyBorder="1"/>
    <xf numFmtId="3" fontId="54" fillId="4" borderId="0" xfId="0" applyNumberFormat="1" applyFont="1" applyFill="1" applyBorder="1"/>
    <xf numFmtId="10" fontId="54" fillId="4" borderId="0" xfId="0" applyNumberFormat="1" applyFont="1" applyFill="1" applyBorder="1"/>
    <xf numFmtId="0" fontId="22" fillId="0" borderId="0" xfId="0" applyFont="1" applyBorder="1" applyAlignment="1">
      <alignment horizontal="left" vertical="center" wrapText="1"/>
    </xf>
    <xf numFmtId="3" fontId="28" fillId="0" borderId="10" xfId="0" applyNumberFormat="1" applyFont="1" applyBorder="1" applyAlignment="1" applyProtection="1">
      <alignment horizontal="center" vertical="center"/>
      <protection locked="0"/>
    </xf>
    <xf numFmtId="3" fontId="28" fillId="0" borderId="12" xfId="0" applyNumberFormat="1" applyFont="1" applyBorder="1" applyAlignment="1" applyProtection="1">
      <alignment horizontal="center" vertical="center"/>
      <protection locked="0"/>
    </xf>
    <xf numFmtId="3" fontId="28" fillId="0" borderId="12" xfId="0" applyNumberFormat="1" applyFont="1" applyBorder="1" applyAlignment="1" applyProtection="1">
      <alignment horizontal="center" vertical="center" wrapText="1"/>
      <protection locked="0"/>
    </xf>
    <xf numFmtId="3" fontId="28" fillId="0" borderId="7" xfId="0" applyNumberFormat="1" applyFont="1" applyBorder="1" applyAlignment="1" applyProtection="1">
      <alignment horizontal="center" vertical="center" wrapText="1"/>
      <protection locked="0"/>
    </xf>
    <xf numFmtId="0" fontId="43" fillId="0" borderId="0" xfId="0" applyFont="1" applyAlignment="1">
      <alignment horizontal="left" vertical="center"/>
    </xf>
    <xf numFmtId="0" fontId="69" fillId="4" borderId="0" xfId="0" applyFont="1" applyFill="1" applyBorder="1"/>
    <xf numFmtId="3" fontId="0" fillId="4" borderId="0" xfId="0" applyNumberFormat="1" applyFill="1" applyBorder="1"/>
    <xf numFmtId="10" fontId="0" fillId="4" borderId="0" xfId="0" applyNumberFormat="1" applyFill="1" applyBorder="1"/>
    <xf numFmtId="0" fontId="65" fillId="0" borderId="0" xfId="2" applyFont="1" applyAlignment="1">
      <alignment horizontal="center" vertical="center" wrapText="1"/>
    </xf>
    <xf numFmtId="0" fontId="45" fillId="0" borderId="0" xfId="2" applyFont="1" applyAlignment="1">
      <alignment vertical="center" wrapText="1"/>
    </xf>
    <xf numFmtId="3" fontId="45" fillId="0" borderId="0" xfId="2" applyNumberFormat="1" applyFont="1" applyAlignment="1">
      <alignment vertical="center" wrapText="1"/>
    </xf>
    <xf numFmtId="0" fontId="70" fillId="0" borderId="0" xfId="2" applyFont="1" applyAlignment="1">
      <alignment horizontal="center" vertical="center" wrapText="1"/>
    </xf>
    <xf numFmtId="0" fontId="48" fillId="0" borderId="0" xfId="2" applyFont="1" applyAlignment="1">
      <alignment horizontal="center" vertical="center" wrapText="1"/>
    </xf>
    <xf numFmtId="0" fontId="44" fillId="0" borderId="0" xfId="2" applyFont="1" applyAlignment="1">
      <alignment vertical="center" wrapText="1"/>
    </xf>
    <xf numFmtId="2" fontId="48" fillId="0" borderId="0" xfId="1" applyNumberFormat="1" applyFont="1" applyBorder="1" applyAlignment="1">
      <alignment horizontal="center" vertical="center"/>
    </xf>
    <xf numFmtId="2" fontId="48" fillId="0" borderId="0" xfId="1" applyNumberFormat="1" applyFont="1" applyBorder="1" applyAlignment="1">
      <alignment horizontal="center" vertical="center" wrapText="1"/>
    </xf>
    <xf numFmtId="2" fontId="48" fillId="0" borderId="0" xfId="2" applyNumberFormat="1" applyFont="1" applyAlignment="1">
      <alignment vertical="center" wrapText="1"/>
    </xf>
    <xf numFmtId="0" fontId="43" fillId="0" borderId="0" xfId="2" applyFont="1" applyAlignment="1">
      <alignment vertical="center" wrapText="1"/>
    </xf>
    <xf numFmtId="0" fontId="53" fillId="4" borderId="0" xfId="16" applyFont="1" applyFill="1" applyBorder="1"/>
    <xf numFmtId="0" fontId="69" fillId="0" borderId="0" xfId="16" applyFont="1" applyBorder="1"/>
    <xf numFmtId="0" fontId="53" fillId="0" borderId="0" xfId="16" applyFont="1" applyBorder="1"/>
    <xf numFmtId="169" fontId="53" fillId="4" borderId="0" xfId="0" applyNumberFormat="1" applyFont="1" applyFill="1" applyBorder="1"/>
    <xf numFmtId="0" fontId="23" fillId="0" borderId="4" xfId="2" applyFont="1" applyBorder="1" applyAlignment="1">
      <alignment vertical="center" wrapText="1"/>
    </xf>
    <xf numFmtId="3" fontId="51" fillId="0" borderId="8" xfId="2" applyNumberFormat="1" applyFont="1" applyBorder="1" applyAlignment="1">
      <alignment horizontal="center" vertical="center" wrapText="1"/>
    </xf>
    <xf numFmtId="0" fontId="43" fillId="0" borderId="0" xfId="0" applyFont="1" applyBorder="1" applyAlignment="1">
      <alignment horizontal="left" vertical="center"/>
    </xf>
    <xf numFmtId="0" fontId="57" fillId="0" borderId="0" xfId="0" applyFont="1" applyBorder="1" applyAlignment="1">
      <alignment horizontal="left" vertical="center"/>
    </xf>
    <xf numFmtId="0" fontId="72" fillId="0" borderId="0" xfId="0" applyFont="1" applyBorder="1" applyAlignment="1">
      <alignment vertical="center" wrapText="1"/>
    </xf>
    <xf numFmtId="0" fontId="75" fillId="0" borderId="0" xfId="0" applyFont="1" applyBorder="1" applyAlignment="1">
      <alignment horizontal="center" vertical="center" wrapText="1"/>
    </xf>
    <xf numFmtId="0" fontId="68" fillId="0" borderId="0" xfId="0" applyFont="1" applyBorder="1" applyAlignment="1">
      <alignment vertical="center" wrapText="1"/>
    </xf>
    <xf numFmtId="0" fontId="76" fillId="0" borderId="0" xfId="0" applyFont="1" applyBorder="1" applyAlignment="1">
      <alignment horizontal="center" vertical="center" wrapText="1"/>
    </xf>
    <xf numFmtId="0" fontId="77" fillId="0" borderId="0" xfId="0" applyFont="1" applyBorder="1" applyAlignment="1">
      <alignment horizontal="center" vertical="center" wrapText="1"/>
    </xf>
    <xf numFmtId="0" fontId="78" fillId="0" borderId="0" xfId="0" applyFont="1" applyBorder="1" applyAlignment="1">
      <alignment vertical="center" wrapText="1"/>
    </xf>
    <xf numFmtId="0" fontId="71" fillId="0" borderId="0" xfId="0" applyFont="1" applyBorder="1" applyAlignment="1">
      <alignment vertical="center" wrapText="1"/>
    </xf>
    <xf numFmtId="10" fontId="71" fillId="0" borderId="0" xfId="7" applyNumberFormat="1" applyFont="1" applyBorder="1" applyAlignment="1">
      <alignment vertical="center" wrapText="1"/>
    </xf>
    <xf numFmtId="3" fontId="71" fillId="0" borderId="0" xfId="7" applyNumberFormat="1" applyFont="1" applyBorder="1" applyAlignment="1" applyProtection="1">
      <alignment horizontal="center" vertical="center"/>
      <protection locked="0"/>
    </xf>
    <xf numFmtId="10" fontId="71" fillId="0" borderId="0" xfId="6" applyNumberFormat="1" applyFont="1" applyBorder="1" applyAlignment="1">
      <alignment vertical="center" wrapText="1"/>
    </xf>
    <xf numFmtId="9" fontId="71" fillId="0" borderId="0" xfId="8" applyFont="1" applyBorder="1" applyAlignment="1">
      <alignment vertical="center" wrapText="1"/>
    </xf>
    <xf numFmtId="10" fontId="79" fillId="0" borderId="0" xfId="7" applyNumberFormat="1" applyFont="1" applyBorder="1" applyAlignment="1">
      <alignment vertical="center" wrapText="1"/>
    </xf>
    <xf numFmtId="0" fontId="72" fillId="0" borderId="0" xfId="0" applyFont="1" applyBorder="1" applyAlignment="1">
      <alignment horizontal="left" vertical="center" wrapText="1"/>
    </xf>
    <xf numFmtId="3" fontId="79" fillId="0" borderId="0" xfId="0" applyNumberFormat="1" applyFont="1" applyBorder="1" applyAlignment="1">
      <alignment horizontal="center" vertical="center" wrapText="1"/>
    </xf>
    <xf numFmtId="0" fontId="61" fillId="0" borderId="0" xfId="0" applyFont="1" applyBorder="1" applyAlignment="1">
      <alignment vertical="center" wrapText="1"/>
    </xf>
    <xf numFmtId="2" fontId="77" fillId="0" borderId="0" xfId="0" applyNumberFormat="1" applyFont="1" applyBorder="1" applyAlignment="1">
      <alignment vertical="center" wrapText="1"/>
    </xf>
    <xf numFmtId="2" fontId="77" fillId="0" borderId="0" xfId="0" applyNumberFormat="1" applyFont="1" applyBorder="1" applyAlignment="1">
      <alignment horizontal="left" vertical="center" wrapText="1"/>
    </xf>
    <xf numFmtId="0" fontId="57" fillId="0" borderId="0" xfId="0" applyFont="1" applyBorder="1" applyAlignment="1">
      <alignment vertical="center" wrapText="1"/>
    </xf>
    <xf numFmtId="2" fontId="44" fillId="0" borderId="0" xfId="0" applyNumberFormat="1" applyFont="1" applyAlignment="1">
      <alignment horizontal="left" vertical="center" wrapText="1"/>
    </xf>
    <xf numFmtId="2" fontId="59" fillId="0" borderId="0" xfId="0" applyNumberFormat="1" applyFont="1" applyBorder="1" applyAlignment="1">
      <alignment vertical="center" wrapText="1"/>
    </xf>
    <xf numFmtId="0" fontId="80" fillId="0" borderId="0" xfId="0" applyFont="1" applyBorder="1" applyAlignment="1">
      <alignment horizontal="center" vertical="center"/>
    </xf>
    <xf numFmtId="0" fontId="79" fillId="0" borderId="0" xfId="0" applyFont="1" applyBorder="1" applyAlignment="1">
      <alignment vertical="center" wrapText="1"/>
    </xf>
    <xf numFmtId="0" fontId="81" fillId="0" borderId="0" xfId="0" applyFont="1" applyBorder="1" applyAlignment="1">
      <alignment horizontal="center" vertical="center" wrapText="1"/>
    </xf>
    <xf numFmtId="0" fontId="75" fillId="0" borderId="0" xfId="0" applyFont="1" applyBorder="1" applyAlignment="1">
      <alignment vertical="center" wrapText="1"/>
    </xf>
    <xf numFmtId="0" fontId="82" fillId="0" borderId="0" xfId="0" applyFont="1" applyBorder="1" applyAlignment="1">
      <alignment horizontal="center" vertical="center" wrapText="1"/>
    </xf>
    <xf numFmtId="0" fontId="83" fillId="0" borderId="0" xfId="0" applyFont="1" applyBorder="1" applyAlignment="1">
      <alignment vertical="center" wrapText="1"/>
    </xf>
    <xf numFmtId="0" fontId="77" fillId="0" borderId="0" xfId="0" applyFont="1" applyBorder="1" applyAlignment="1">
      <alignment vertical="center" wrapText="1"/>
    </xf>
    <xf numFmtId="0" fontId="84" fillId="0" borderId="0" xfId="0" applyFont="1" applyBorder="1" applyAlignment="1">
      <alignment horizontal="center" vertical="center" wrapText="1"/>
    </xf>
    <xf numFmtId="0" fontId="85" fillId="0" borderId="0" xfId="0" applyFont="1" applyBorder="1" applyAlignment="1">
      <alignment vertical="center" wrapText="1"/>
    </xf>
    <xf numFmtId="3" fontId="71" fillId="0" borderId="0" xfId="0" applyNumberFormat="1" applyFont="1" applyBorder="1" applyAlignment="1">
      <alignment horizontal="center" vertical="center" wrapText="1"/>
    </xf>
    <xf numFmtId="3" fontId="71" fillId="0" borderId="0" xfId="0" applyNumberFormat="1" applyFont="1" applyBorder="1" applyAlignment="1">
      <alignment horizontal="center" vertical="center"/>
    </xf>
    <xf numFmtId="4" fontId="86" fillId="0" borderId="0" xfId="0" applyNumberFormat="1" applyFont="1" applyBorder="1" applyAlignment="1">
      <alignment horizontal="center" vertical="center"/>
    </xf>
    <xf numFmtId="4" fontId="71" fillId="0" borderId="0" xfId="0" applyNumberFormat="1" applyFont="1" applyBorder="1" applyAlignment="1">
      <alignment horizontal="center" vertical="center"/>
    </xf>
    <xf numFmtId="4" fontId="86" fillId="0" borderId="0" xfId="0" applyNumberFormat="1" applyFont="1" applyBorder="1" applyAlignment="1">
      <alignment horizontal="center" vertical="center" wrapText="1"/>
    </xf>
    <xf numFmtId="0" fontId="87" fillId="0" borderId="0" xfId="0" applyFont="1" applyBorder="1" applyAlignment="1">
      <alignment horizontal="left" vertical="center" wrapText="1"/>
    </xf>
    <xf numFmtId="0" fontId="71" fillId="0" borderId="0" xfId="0" applyFont="1" applyBorder="1" applyAlignment="1">
      <alignment horizontal="center" vertical="center" wrapText="1"/>
    </xf>
    <xf numFmtId="4" fontId="71" fillId="0" borderId="0" xfId="0" applyNumberFormat="1" applyFont="1" applyBorder="1" applyAlignment="1">
      <alignment horizontal="center" vertical="center" wrapText="1"/>
    </xf>
    <xf numFmtId="3" fontId="71" fillId="0" borderId="0" xfId="0" applyNumberFormat="1" applyFont="1" applyBorder="1" applyAlignment="1">
      <alignment vertical="center" wrapText="1"/>
    </xf>
    <xf numFmtId="0" fontId="79" fillId="0" borderId="0" xfId="0" applyFont="1" applyBorder="1" applyAlignment="1">
      <alignment horizontal="center" vertical="center" wrapText="1"/>
    </xf>
    <xf numFmtId="0" fontId="82" fillId="0" borderId="0" xfId="0" applyFont="1" applyBorder="1" applyAlignment="1">
      <alignment vertical="center" wrapText="1"/>
    </xf>
    <xf numFmtId="0" fontId="73" fillId="0" borderId="0" xfId="0" applyFont="1" applyBorder="1" applyAlignment="1">
      <alignment vertical="center" wrapText="1"/>
    </xf>
    <xf numFmtId="4" fontId="88" fillId="0" borderId="0" xfId="0" applyNumberFormat="1" applyFont="1" applyBorder="1" applyAlignment="1">
      <alignment horizontal="center" vertical="center" wrapText="1"/>
    </xf>
    <xf numFmtId="4" fontId="79" fillId="0" borderId="0" xfId="0" applyNumberFormat="1" applyFont="1" applyBorder="1" applyAlignment="1">
      <alignment horizontal="center" vertical="center" wrapText="1"/>
    </xf>
    <xf numFmtId="2" fontId="78" fillId="0" borderId="0" xfId="0" applyNumberFormat="1" applyFont="1" applyBorder="1" applyAlignment="1">
      <alignment vertical="center" wrapText="1"/>
    </xf>
    <xf numFmtId="0" fontId="57" fillId="0" borderId="0" xfId="0" applyFont="1" applyAlignment="1">
      <alignment horizontal="left" vertical="center"/>
    </xf>
    <xf numFmtId="0" fontId="57" fillId="0" borderId="0" xfId="0" applyFont="1" applyAlignment="1">
      <alignment horizontal="center" vertical="center"/>
    </xf>
    <xf numFmtId="0" fontId="57" fillId="0" borderId="0" xfId="0" applyFont="1" applyBorder="1" applyAlignment="1">
      <alignment horizontal="center" vertical="center"/>
    </xf>
    <xf numFmtId="0" fontId="23" fillId="0" borderId="13" xfId="2" applyFont="1" applyBorder="1" applyAlignment="1">
      <alignment vertical="center" wrapText="1"/>
    </xf>
    <xf numFmtId="168" fontId="50" fillId="0" borderId="9" xfId="2" applyNumberFormat="1" applyFont="1" applyBorder="1" applyAlignment="1">
      <alignment horizontal="center" vertical="center"/>
    </xf>
    <xf numFmtId="168" fontId="50" fillId="0" borderId="11" xfId="2" applyNumberFormat="1" applyFont="1" applyBorder="1" applyAlignment="1">
      <alignment horizontal="center" vertical="center"/>
    </xf>
    <xf numFmtId="168" fontId="50" fillId="0" borderId="11" xfId="2" applyNumberFormat="1" applyFont="1" applyBorder="1" applyAlignment="1">
      <alignment horizontal="center" vertical="center" wrapText="1"/>
    </xf>
    <xf numFmtId="168" fontId="50" fillId="0" borderId="6" xfId="2" applyNumberFormat="1" applyFont="1" applyBorder="1" applyAlignment="1">
      <alignment horizontal="center" vertical="center" wrapText="1"/>
    </xf>
    <xf numFmtId="168" fontId="52" fillId="0" borderId="0" xfId="2" applyNumberFormat="1" applyFont="1" applyAlignment="1">
      <alignment horizontal="center" vertical="center" wrapText="1"/>
    </xf>
    <xf numFmtId="4" fontId="52" fillId="0" borderId="0" xfId="2" applyNumberFormat="1" applyFont="1" applyAlignment="1">
      <alignment horizontal="center" vertical="center" wrapText="1"/>
    </xf>
    <xf numFmtId="9" fontId="16" fillId="0" borderId="0" xfId="8" applyFont="1" applyBorder="1" applyAlignment="1">
      <alignment horizontal="center" vertical="center"/>
    </xf>
    <xf numFmtId="0" fontId="74" fillId="0" borderId="0" xfId="0" applyFont="1" applyBorder="1" applyAlignment="1">
      <alignment vertical="center" wrapText="1"/>
    </xf>
    <xf numFmtId="0" fontId="49" fillId="0" borderId="0" xfId="0" applyFont="1" applyBorder="1" applyAlignment="1">
      <alignment vertical="center" wrapText="1"/>
    </xf>
    <xf numFmtId="0" fontId="19" fillId="0" borderId="0" xfId="0" applyFont="1" applyBorder="1" applyAlignment="1">
      <alignment vertical="center" wrapText="1"/>
    </xf>
    <xf numFmtId="0" fontId="89" fillId="0" borderId="0" xfId="0" applyFont="1" applyBorder="1" applyAlignment="1">
      <alignment horizontal="center" vertical="center"/>
    </xf>
    <xf numFmtId="0" fontId="61" fillId="0" borderId="0" xfId="2" applyFont="1" applyAlignment="1">
      <alignment vertical="center"/>
    </xf>
    <xf numFmtId="0" fontId="93" fillId="0" borderId="0" xfId="0" applyFont="1" applyBorder="1" applyAlignment="1">
      <alignment vertical="center" wrapText="1"/>
    </xf>
    <xf numFmtId="2" fontId="44" fillId="0" borderId="0" xfId="0" applyNumberFormat="1" applyFont="1" applyBorder="1" applyAlignment="1">
      <alignment vertical="center" wrapText="1"/>
    </xf>
    <xf numFmtId="2" fontId="44" fillId="0" borderId="0" xfId="0" applyNumberFormat="1" applyFont="1" applyBorder="1" applyAlignment="1">
      <alignment horizontal="left" vertical="center" wrapText="1"/>
    </xf>
    <xf numFmtId="2" fontId="93" fillId="0" borderId="0" xfId="0" applyNumberFormat="1" applyFont="1" applyAlignment="1">
      <alignment horizontal="left" vertical="center" wrapText="1"/>
    </xf>
    <xf numFmtId="0" fontId="93" fillId="0" borderId="0" xfId="0" applyFont="1" applyAlignment="1">
      <alignment horizontal="left" vertical="center" wrapText="1"/>
    </xf>
    <xf numFmtId="3" fontId="93" fillId="0" borderId="0" xfId="0" applyNumberFormat="1" applyFont="1" applyAlignment="1">
      <alignment horizontal="left" vertical="center" wrapText="1"/>
    </xf>
    <xf numFmtId="0" fontId="69" fillId="0" borderId="0" xfId="16" applyFont="1" applyBorder="1" applyAlignment="1">
      <alignment horizontal="center"/>
    </xf>
    <xf numFmtId="0" fontId="69" fillId="4" borderId="0" xfId="16" applyFont="1" applyFill="1" applyBorder="1"/>
    <xf numFmtId="0" fontId="94" fillId="0" borderId="0" xfId="16" applyFont="1" applyBorder="1" applyAlignment="1">
      <alignment horizontal="center"/>
    </xf>
    <xf numFmtId="0" fontId="94" fillId="4" borderId="0" xfId="16" applyFont="1" applyFill="1" applyBorder="1"/>
    <xf numFmtId="0" fontId="69" fillId="4" borderId="0" xfId="16" applyFont="1" applyFill="1" applyBorder="1" applyAlignment="1">
      <alignment horizontal="center"/>
    </xf>
    <xf numFmtId="3" fontId="69" fillId="0" borderId="0" xfId="17" applyNumberFormat="1" applyFont="1"/>
    <xf numFmtId="9" fontId="69" fillId="0" borderId="0" xfId="15" applyFont="1" applyFill="1" applyBorder="1"/>
    <xf numFmtId="0" fontId="69" fillId="0" borderId="0" xfId="16" applyFont="1" applyBorder="1" applyAlignment="1">
      <alignment vertical="center"/>
    </xf>
    <xf numFmtId="0" fontId="73" fillId="0" borderId="2" xfId="0" applyFont="1" applyBorder="1" applyAlignment="1">
      <alignment horizontal="left" vertical="center" wrapText="1"/>
    </xf>
    <xf numFmtId="0" fontId="119" fillId="0" borderId="0" xfId="0" applyFont="1" applyAlignment="1">
      <alignment vertical="center"/>
    </xf>
    <xf numFmtId="0" fontId="120" fillId="0" borderId="0" xfId="0" applyFont="1"/>
    <xf numFmtId="0" fontId="120" fillId="0" borderId="0" xfId="0" applyFont="1" applyAlignment="1">
      <alignment horizontal="left"/>
    </xf>
    <xf numFmtId="0" fontId="120" fillId="0" borderId="0" xfId="0" applyFont="1" applyAlignment="1">
      <alignment vertical="center" wrapText="1"/>
    </xf>
    <xf numFmtId="0" fontId="121" fillId="0" borderId="0" xfId="0" applyFont="1" applyAlignment="1">
      <alignment horizontal="justify" vertical="center" wrapText="1"/>
    </xf>
    <xf numFmtId="0" fontId="123" fillId="0" borderId="0" xfId="18" applyFont="1" applyAlignment="1">
      <alignment horizontal="left" vertical="center" wrapText="1"/>
    </xf>
    <xf numFmtId="0" fontId="123" fillId="0" borderId="0" xfId="0" applyFont="1" applyAlignment="1">
      <alignment vertical="center"/>
    </xf>
    <xf numFmtId="0" fontId="90" fillId="0" borderId="0" xfId="0" applyFont="1" applyAlignment="1">
      <alignment vertical="center"/>
    </xf>
    <xf numFmtId="0" fontId="90" fillId="0" borderId="0" xfId="0" applyFont="1" applyAlignment="1">
      <alignment horizontal="left" vertical="center"/>
    </xf>
    <xf numFmtId="0" fontId="124" fillId="0" borderId="0" xfId="0" applyFont="1" applyAlignment="1">
      <alignment vertical="center"/>
    </xf>
    <xf numFmtId="0" fontId="10" fillId="4" borderId="0" xfId="19" applyFont="1" applyFill="1"/>
    <xf numFmtId="0" fontId="10" fillId="0" borderId="0" xfId="19" applyFont="1"/>
    <xf numFmtId="14" fontId="10" fillId="0" borderId="0" xfId="19" applyNumberFormat="1" applyFont="1"/>
    <xf numFmtId="0" fontId="10" fillId="4" borderId="88" xfId="19" applyFont="1" applyFill="1" applyBorder="1"/>
    <xf numFmtId="0" fontId="10" fillId="4" borderId="101" xfId="19" applyFont="1" applyFill="1" applyBorder="1"/>
    <xf numFmtId="3" fontId="10" fillId="0" borderId="0" xfId="19" applyNumberFormat="1" applyFont="1"/>
    <xf numFmtId="0" fontId="54" fillId="6" borderId="0" xfId="19" applyFont="1" applyFill="1" applyAlignment="1">
      <alignment horizontal="center" vertical="center"/>
    </xf>
    <xf numFmtId="14" fontId="54" fillId="38" borderId="98" xfId="19" applyNumberFormat="1" applyFont="1" applyFill="1" applyBorder="1" applyAlignment="1">
      <alignment horizontal="center" vertical="center"/>
    </xf>
    <xf numFmtId="14" fontId="54" fillId="38" borderId="0" xfId="19" applyNumberFormat="1" applyFont="1" applyFill="1" applyAlignment="1">
      <alignment horizontal="center" vertical="center"/>
    </xf>
    <xf numFmtId="14" fontId="54" fillId="38" borderId="100" xfId="19" applyNumberFormat="1" applyFont="1" applyFill="1" applyBorder="1" applyAlignment="1">
      <alignment horizontal="center" vertical="center"/>
    </xf>
    <xf numFmtId="14" fontId="54" fillId="38" borderId="99" xfId="19" applyNumberFormat="1" applyFont="1" applyFill="1" applyBorder="1" applyAlignment="1">
      <alignment horizontal="center" vertical="center"/>
    </xf>
    <xf numFmtId="14" fontId="54" fillId="38" borderId="39" xfId="19" applyNumberFormat="1" applyFont="1" applyFill="1" applyBorder="1" applyAlignment="1">
      <alignment horizontal="center" vertical="center"/>
    </xf>
    <xf numFmtId="14" fontId="54" fillId="38" borderId="109" xfId="19" applyNumberFormat="1" applyFont="1" applyFill="1" applyBorder="1" applyAlignment="1">
      <alignment horizontal="center" vertical="center"/>
    </xf>
    <xf numFmtId="14" fontId="54" fillId="38" borderId="110" xfId="19" applyNumberFormat="1" applyFont="1" applyFill="1" applyBorder="1" applyAlignment="1">
      <alignment horizontal="center" vertical="center"/>
    </xf>
    <xf numFmtId="14" fontId="54" fillId="38" borderId="111" xfId="19" applyNumberFormat="1" applyFont="1" applyFill="1" applyBorder="1" applyAlignment="1">
      <alignment horizontal="center" vertical="center"/>
    </xf>
    <xf numFmtId="14" fontId="129" fillId="6" borderId="37" xfId="19" applyNumberFormat="1" applyFont="1" applyFill="1" applyBorder="1" applyAlignment="1">
      <alignment horizontal="center" vertical="center"/>
    </xf>
    <xf numFmtId="0" fontId="110" fillId="5" borderId="80" xfId="19" applyFont="1" applyFill="1" applyBorder="1"/>
    <xf numFmtId="3" fontId="110" fillId="5" borderId="102" xfId="19" applyNumberFormat="1" applyFont="1" applyFill="1" applyBorder="1"/>
    <xf numFmtId="3" fontId="110" fillId="5" borderId="33" xfId="19" applyNumberFormat="1" applyFont="1" applyFill="1" applyBorder="1"/>
    <xf numFmtId="3" fontId="110" fillId="5" borderId="84" xfId="19" applyNumberFormat="1" applyFont="1" applyFill="1" applyBorder="1"/>
    <xf numFmtId="0" fontId="10" fillId="0" borderId="33" xfId="19" applyFont="1" applyBorder="1"/>
    <xf numFmtId="169" fontId="110" fillId="4" borderId="32" xfId="20" applyNumberFormat="1" applyFont="1" applyFill="1" applyBorder="1"/>
    <xf numFmtId="3" fontId="110" fillId="4" borderId="35" xfId="19" applyNumberFormat="1" applyFont="1" applyFill="1" applyBorder="1"/>
    <xf numFmtId="169" fontId="110" fillId="0" borderId="32" xfId="19" applyNumberFormat="1" applyFont="1" applyBorder="1"/>
    <xf numFmtId="3" fontId="110" fillId="5" borderId="35" xfId="19" applyNumberFormat="1" applyFont="1" applyFill="1" applyBorder="1"/>
    <xf numFmtId="0" fontId="110" fillId="4" borderId="81" xfId="19" applyFont="1" applyFill="1" applyBorder="1"/>
    <xf numFmtId="3" fontId="110" fillId="4" borderId="96" xfId="19" applyNumberFormat="1" applyFont="1" applyFill="1" applyBorder="1"/>
    <xf numFmtId="3" fontId="110" fillId="4" borderId="37" xfId="19" applyNumberFormat="1" applyFont="1" applyFill="1" applyBorder="1"/>
    <xf numFmtId="3" fontId="110" fillId="4" borderId="85" xfId="19" applyNumberFormat="1" applyFont="1" applyFill="1" applyBorder="1"/>
    <xf numFmtId="0" fontId="10" fillId="0" borderId="112" xfId="19" applyFont="1" applyBorder="1"/>
    <xf numFmtId="169" fontId="110" fillId="4" borderId="36" xfId="20" applyNumberFormat="1" applyFont="1" applyFill="1" applyBorder="1"/>
    <xf numFmtId="3" fontId="110" fillId="4" borderId="38" xfId="19" applyNumberFormat="1" applyFont="1" applyFill="1" applyBorder="1"/>
    <xf numFmtId="169" fontId="110" fillId="0" borderId="36" xfId="19" applyNumberFormat="1" applyFont="1" applyBorder="1"/>
    <xf numFmtId="0" fontId="10" fillId="4" borderId="82" xfId="19" applyFont="1" applyFill="1" applyBorder="1"/>
    <xf numFmtId="3" fontId="10" fillId="4" borderId="101" xfId="19" applyNumberFormat="1" applyFont="1" applyFill="1" applyBorder="1"/>
    <xf numFmtId="3" fontId="10" fillId="4" borderId="0" xfId="19" applyNumberFormat="1" applyFont="1" applyFill="1"/>
    <xf numFmtId="3" fontId="10" fillId="4" borderId="86" xfId="19" applyNumberFormat="1" applyFont="1" applyFill="1" applyBorder="1"/>
    <xf numFmtId="169" fontId="69" fillId="4" borderId="39" xfId="20" applyNumberFormat="1" applyFont="1" applyFill="1" applyBorder="1"/>
    <xf numFmtId="3" fontId="10" fillId="4" borderId="40" xfId="19" applyNumberFormat="1" applyFont="1" applyFill="1" applyBorder="1"/>
    <xf numFmtId="169" fontId="10" fillId="4" borderId="39" xfId="19" applyNumberFormat="1" applyFont="1" applyFill="1" applyBorder="1"/>
    <xf numFmtId="0" fontId="10" fillId="4" borderId="83" xfId="19" applyFont="1" applyFill="1" applyBorder="1"/>
    <xf numFmtId="3" fontId="10" fillId="4" borderId="103" xfId="19" applyNumberFormat="1" applyFont="1" applyFill="1" applyBorder="1"/>
    <xf numFmtId="3" fontId="10" fillId="4" borderId="42" xfId="19" applyNumberFormat="1" applyFont="1" applyFill="1" applyBorder="1"/>
    <xf numFmtId="3" fontId="10" fillId="4" borderId="87" xfId="19" applyNumberFormat="1" applyFont="1" applyFill="1" applyBorder="1"/>
    <xf numFmtId="0" fontId="10" fillId="0" borderId="42" xfId="19" applyFont="1" applyBorder="1"/>
    <xf numFmtId="169" fontId="69" fillId="4" borderId="41" xfId="20" applyNumberFormat="1" applyFont="1" applyFill="1" applyBorder="1"/>
    <xf numFmtId="3" fontId="10" fillId="4" borderId="43" xfId="19" applyNumberFormat="1" applyFont="1" applyFill="1" applyBorder="1"/>
    <xf numFmtId="169" fontId="10" fillId="4" borderId="41" xfId="19" applyNumberFormat="1" applyFont="1" applyFill="1" applyBorder="1"/>
    <xf numFmtId="0" fontId="10" fillId="0" borderId="37" xfId="19" applyFont="1" applyBorder="1"/>
    <xf numFmtId="169" fontId="110" fillId="4" borderId="36" xfId="19" applyNumberFormat="1" applyFont="1" applyFill="1" applyBorder="1"/>
    <xf numFmtId="0" fontId="10" fillId="0" borderId="113" xfId="19" applyFont="1" applyBorder="1"/>
    <xf numFmtId="0" fontId="10" fillId="0" borderId="114" xfId="19" applyFont="1" applyBorder="1"/>
    <xf numFmtId="169" fontId="110" fillId="4" borderId="102" xfId="20" applyNumberFormat="1" applyFont="1" applyFill="1" applyBorder="1"/>
    <xf numFmtId="3" fontId="110" fillId="4" borderId="33" xfId="19" applyNumberFormat="1" applyFont="1" applyFill="1" applyBorder="1"/>
    <xf numFmtId="169" fontId="110" fillId="0" borderId="102" xfId="19" applyNumberFormat="1" applyFont="1" applyBorder="1"/>
    <xf numFmtId="0" fontId="10" fillId="4" borderId="81" xfId="19" applyFont="1" applyFill="1" applyBorder="1" applyAlignment="1">
      <alignment wrapText="1"/>
    </xf>
    <xf numFmtId="3" fontId="10" fillId="4" borderId="96" xfId="19" applyNumberFormat="1" applyFont="1" applyFill="1" applyBorder="1"/>
    <xf numFmtId="3" fontId="10" fillId="4" borderId="37" xfId="19" applyNumberFormat="1" applyFont="1" applyFill="1" applyBorder="1"/>
    <xf numFmtId="3" fontId="10" fillId="4" borderId="85" xfId="19" applyNumberFormat="1" applyFont="1" applyFill="1" applyBorder="1"/>
    <xf numFmtId="169" fontId="69" fillId="4" borderId="36" xfId="20" applyNumberFormat="1" applyFont="1" applyFill="1" applyBorder="1"/>
    <xf numFmtId="3" fontId="10" fillId="4" borderId="38" xfId="19" applyNumberFormat="1" applyFont="1" applyFill="1" applyBorder="1"/>
    <xf numFmtId="169" fontId="10" fillId="4" borderId="36" xfId="19" applyNumberFormat="1" applyFont="1" applyFill="1" applyBorder="1"/>
    <xf numFmtId="169" fontId="10" fillId="4" borderId="37" xfId="19" applyNumberFormat="1" applyFont="1" applyFill="1" applyBorder="1"/>
    <xf numFmtId="169" fontId="10" fillId="4" borderId="0" xfId="19" applyNumberFormat="1" applyFont="1" applyFill="1"/>
    <xf numFmtId="169" fontId="10" fillId="4" borderId="39" xfId="19" applyNumberFormat="1" applyFont="1" applyFill="1" applyBorder="1" applyAlignment="1">
      <alignment horizontal="center"/>
    </xf>
    <xf numFmtId="169" fontId="10" fillId="4" borderId="0" xfId="19" applyNumberFormat="1" applyFont="1" applyFill="1" applyAlignment="1">
      <alignment horizontal="center"/>
    </xf>
    <xf numFmtId="169" fontId="10" fillId="4" borderId="42" xfId="19" applyNumberFormat="1" applyFont="1" applyFill="1" applyBorder="1"/>
    <xf numFmtId="169" fontId="69" fillId="0" borderId="0" xfId="20" applyNumberFormat="1" applyFont="1"/>
    <xf numFmtId="0" fontId="110" fillId="4" borderId="80" xfId="19" applyFont="1" applyFill="1" applyBorder="1"/>
    <xf numFmtId="4" fontId="110" fillId="4" borderId="115" xfId="19" applyNumberFormat="1" applyFont="1" applyFill="1" applyBorder="1"/>
    <xf numFmtId="4" fontId="110" fillId="4" borderId="116" xfId="19" applyNumberFormat="1" applyFont="1" applyFill="1" applyBorder="1"/>
    <xf numFmtId="169" fontId="110" fillId="4" borderId="102" xfId="19" applyNumberFormat="1" applyFont="1" applyFill="1" applyBorder="1" applyAlignment="1">
      <alignment horizontal="right"/>
    </xf>
    <xf numFmtId="4" fontId="110" fillId="4" borderId="33" xfId="19" applyNumberFormat="1" applyFont="1" applyFill="1" applyBorder="1" applyAlignment="1">
      <alignment horizontal="right"/>
    </xf>
    <xf numFmtId="4" fontId="110" fillId="4" borderId="84" xfId="19" applyNumberFormat="1" applyFont="1" applyFill="1" applyBorder="1" applyAlignment="1">
      <alignment horizontal="right"/>
    </xf>
    <xf numFmtId="169" fontId="110" fillId="4" borderId="33" xfId="19" applyNumberFormat="1" applyFont="1" applyFill="1" applyBorder="1" applyAlignment="1">
      <alignment horizontal="right"/>
    </xf>
    <xf numFmtId="169" fontId="110" fillId="4" borderId="34" xfId="19" applyNumberFormat="1" applyFont="1" applyFill="1" applyBorder="1" applyAlignment="1">
      <alignment horizontal="right"/>
    </xf>
    <xf numFmtId="4" fontId="110" fillId="4" borderId="35" xfId="19" applyNumberFormat="1" applyFont="1" applyFill="1" applyBorder="1" applyAlignment="1">
      <alignment horizontal="right"/>
    </xf>
    <xf numFmtId="0" fontId="10" fillId="0" borderId="117" xfId="19" applyFont="1" applyBorder="1"/>
    <xf numFmtId="14" fontId="129" fillId="6" borderId="119" xfId="19" applyNumberFormat="1" applyFont="1" applyFill="1" applyBorder="1" applyAlignment="1">
      <alignment horizontal="center" vertical="center"/>
    </xf>
    <xf numFmtId="0" fontId="110" fillId="4" borderId="81" xfId="19" applyFont="1" applyFill="1" applyBorder="1" applyAlignment="1">
      <alignment wrapText="1"/>
    </xf>
    <xf numFmtId="3" fontId="10" fillId="4" borderId="120" xfId="19" applyNumberFormat="1" applyFont="1" applyFill="1" applyBorder="1"/>
    <xf numFmtId="3" fontId="10" fillId="4" borderId="117" xfId="19" applyNumberFormat="1" applyFont="1" applyFill="1" applyBorder="1"/>
    <xf numFmtId="3" fontId="10" fillId="4" borderId="121" xfId="19" applyNumberFormat="1" applyFont="1" applyFill="1" applyBorder="1"/>
    <xf numFmtId="0" fontId="10" fillId="0" borderId="122" xfId="19" applyFont="1" applyBorder="1"/>
    <xf numFmtId="0" fontId="110" fillId="4" borderId="82" xfId="19" applyFont="1" applyFill="1" applyBorder="1"/>
    <xf numFmtId="0" fontId="10" fillId="0" borderId="82" xfId="19" applyFont="1" applyBorder="1"/>
    <xf numFmtId="0" fontId="110" fillId="4" borderId="83" xfId="19" applyFont="1" applyFill="1" applyBorder="1"/>
    <xf numFmtId="3" fontId="110" fillId="5" borderId="118" xfId="19" applyNumberFormat="1" applyFont="1" applyFill="1" applyBorder="1"/>
    <xf numFmtId="3" fontId="110" fillId="5" borderId="96" xfId="19" applyNumberFormat="1" applyFont="1" applyFill="1" applyBorder="1"/>
    <xf numFmtId="0" fontId="10" fillId="0" borderId="96" xfId="19" applyFont="1" applyBorder="1"/>
    <xf numFmtId="169" fontId="110" fillId="0" borderId="33" xfId="19" applyNumberFormat="1" applyFont="1" applyBorder="1"/>
    <xf numFmtId="0" fontId="131" fillId="0" borderId="0" xfId="2" applyFont="1" applyAlignment="1">
      <alignment vertical="center"/>
    </xf>
    <xf numFmtId="0" fontId="69" fillId="0" borderId="0" xfId="2" applyFont="1" applyAlignment="1">
      <alignment vertical="center"/>
    </xf>
    <xf numFmtId="0" fontId="132" fillId="0" borderId="0" xfId="2" applyFont="1" applyAlignment="1">
      <alignment horizontal="right" vertical="center"/>
    </xf>
    <xf numFmtId="0" fontId="127" fillId="0" borderId="0" xfId="2" applyFont="1" applyAlignment="1">
      <alignment vertical="center"/>
    </xf>
    <xf numFmtId="0" fontId="133" fillId="0" borderId="0" xfId="2" applyFont="1" applyAlignment="1">
      <alignment horizontal="left" vertical="center"/>
    </xf>
    <xf numFmtId="0" fontId="135" fillId="0" borderId="0" xfId="2" applyFont="1" applyAlignment="1">
      <alignment horizontal="left" vertical="center"/>
    </xf>
    <xf numFmtId="0" fontId="137" fillId="0" borderId="0" xfId="2" applyFont="1" applyAlignment="1">
      <alignment horizontal="center" vertical="center" wrapText="1"/>
    </xf>
    <xf numFmtId="0" fontId="129" fillId="0" borderId="0" xfId="2" applyFont="1" applyAlignment="1">
      <alignment vertical="center" wrapText="1"/>
    </xf>
    <xf numFmtId="0" fontId="129" fillId="0" borderId="37" xfId="2" applyFont="1" applyBorder="1" applyAlignment="1">
      <alignment vertical="center" wrapText="1"/>
    </xf>
    <xf numFmtId="0" fontId="94" fillId="0" borderId="0" xfId="2" applyFont="1" applyAlignment="1">
      <alignment horizontal="center" vertical="center" wrapText="1"/>
    </xf>
    <xf numFmtId="0" fontId="94" fillId="0" borderId="0" xfId="2" applyFont="1" applyAlignment="1">
      <alignment vertical="center" wrapText="1"/>
    </xf>
    <xf numFmtId="3" fontId="94" fillId="0" borderId="0" xfId="2" applyNumberFormat="1" applyFont="1" applyAlignment="1">
      <alignment vertical="center" wrapText="1"/>
    </xf>
    <xf numFmtId="0" fontId="137" fillId="0" borderId="0" xfId="2" applyFont="1" applyAlignment="1">
      <alignment vertical="center" wrapText="1"/>
    </xf>
    <xf numFmtId="0" fontId="129" fillId="0" borderId="88" xfId="2" applyFont="1" applyBorder="1" applyAlignment="1">
      <alignment vertical="center" wrapText="1"/>
    </xf>
    <xf numFmtId="0" fontId="138" fillId="0" borderId="0" xfId="2" applyFont="1" applyAlignment="1">
      <alignment horizontal="center" vertical="center" wrapText="1"/>
    </xf>
    <xf numFmtId="0" fontId="139" fillId="0" borderId="0" xfId="2" applyFont="1" applyAlignment="1">
      <alignment vertical="center" wrapText="1"/>
    </xf>
    <xf numFmtId="0" fontId="140" fillId="0" borderId="0" xfId="2" applyFont="1" applyAlignment="1">
      <alignment horizontal="center" vertical="center" wrapText="1"/>
    </xf>
    <xf numFmtId="0" fontId="141" fillId="0" borderId="0" xfId="2" applyFont="1" applyAlignment="1">
      <alignment horizontal="center" vertical="center" wrapText="1"/>
    </xf>
    <xf numFmtId="0" fontId="140" fillId="0" borderId="0" xfId="2" applyFont="1" applyAlignment="1">
      <alignment vertical="center" wrapText="1"/>
    </xf>
    <xf numFmtId="0" fontId="69" fillId="0" borderId="0" xfId="2" applyFont="1" applyAlignment="1">
      <alignment vertical="center" wrapText="1"/>
    </xf>
    <xf numFmtId="0" fontId="142" fillId="0" borderId="0" xfId="2" applyFont="1" applyAlignment="1">
      <alignment horizontal="center" vertical="center" wrapText="1"/>
    </xf>
    <xf numFmtId="0" fontId="142" fillId="0" borderId="0" xfId="2" applyFont="1" applyAlignment="1">
      <alignment vertical="center" wrapText="1"/>
    </xf>
    <xf numFmtId="0" fontId="143" fillId="0" borderId="0" xfId="2" applyFont="1" applyAlignment="1">
      <alignment horizontal="center" vertical="center" wrapText="1"/>
    </xf>
    <xf numFmtId="0" fontId="143" fillId="0" borderId="0" xfId="2" applyFont="1" applyAlignment="1">
      <alignment vertical="center" wrapText="1"/>
    </xf>
    <xf numFmtId="167" fontId="144" fillId="0" borderId="0" xfId="1" applyNumberFormat="1" applyFont="1" applyBorder="1" applyAlignment="1">
      <alignment horizontal="center" vertical="center" wrapText="1"/>
    </xf>
    <xf numFmtId="4" fontId="144" fillId="0" borderId="0" xfId="2" applyNumberFormat="1" applyFont="1" applyAlignment="1">
      <alignment horizontal="center" vertical="center" wrapText="1"/>
    </xf>
    <xf numFmtId="0" fontId="146" fillId="0" borderId="0" xfId="2" applyFont="1" applyAlignment="1">
      <alignment vertical="center" wrapText="1"/>
    </xf>
    <xf numFmtId="0" fontId="147" fillId="0" borderId="0" xfId="2" applyFont="1" applyAlignment="1">
      <alignment vertical="center" wrapText="1"/>
    </xf>
    <xf numFmtId="0" fontId="91" fillId="0" borderId="0" xfId="2" applyFont="1" applyAlignment="1">
      <alignment vertical="center" wrapText="1"/>
    </xf>
    <xf numFmtId="0" fontId="133" fillId="0" borderId="0" xfId="2" applyFont="1" applyAlignment="1">
      <alignment vertical="center" wrapText="1"/>
    </xf>
    <xf numFmtId="0" fontId="150" fillId="0" borderId="0" xfId="2" applyFont="1" applyAlignment="1">
      <alignment vertical="center"/>
    </xf>
    <xf numFmtId="0" fontId="141" fillId="0" borderId="0" xfId="2" applyFont="1" applyAlignment="1">
      <alignment horizontal="right" vertical="center"/>
    </xf>
    <xf numFmtId="0" fontId="53" fillId="0" borderId="0" xfId="2" applyFont="1" applyAlignment="1">
      <alignment vertical="center"/>
    </xf>
    <xf numFmtId="0" fontId="143" fillId="0" borderId="0" xfId="2" applyFont="1" applyAlignment="1">
      <alignment horizontal="left" vertical="center"/>
    </xf>
    <xf numFmtId="0" fontId="151" fillId="0" borderId="0" xfId="2" applyFont="1" applyAlignment="1">
      <alignment horizontal="center"/>
    </xf>
    <xf numFmtId="0" fontId="152" fillId="0" borderId="0" xfId="2" applyFont="1" applyAlignment="1">
      <alignment horizontal="left" vertical="center"/>
    </xf>
    <xf numFmtId="0" fontId="129" fillId="0" borderId="89" xfId="2" applyFont="1" applyBorder="1" applyAlignment="1">
      <alignment vertical="center" wrapText="1"/>
    </xf>
    <xf numFmtId="0" fontId="129" fillId="0" borderId="42" xfId="2" applyFont="1" applyBorder="1" applyAlignment="1">
      <alignment vertical="center" wrapText="1"/>
    </xf>
    <xf numFmtId="0" fontId="69" fillId="0" borderId="0" xfId="2" applyFont="1" applyAlignment="1">
      <alignment horizontal="center" vertical="center" wrapText="1"/>
    </xf>
    <xf numFmtId="0" fontId="153" fillId="0" borderId="31" xfId="2" applyFont="1" applyBorder="1" applyAlignment="1">
      <alignment horizontal="left" vertical="center" wrapText="1"/>
    </xf>
    <xf numFmtId="3" fontId="142" fillId="0" borderId="0" xfId="2" applyNumberFormat="1" applyFont="1" applyAlignment="1">
      <alignment vertical="center" wrapText="1"/>
    </xf>
    <xf numFmtId="3" fontId="142" fillId="3" borderId="49" xfId="2" applyNumberFormat="1" applyFont="1" applyFill="1" applyBorder="1" applyAlignment="1" applyProtection="1">
      <alignment horizontal="center" vertical="center"/>
      <protection locked="0"/>
    </xf>
    <xf numFmtId="3" fontId="142" fillId="3" borderId="37" xfId="2" applyNumberFormat="1" applyFont="1" applyFill="1" applyBorder="1" applyAlignment="1" applyProtection="1">
      <alignment horizontal="center" vertical="center"/>
      <protection locked="0"/>
    </xf>
    <xf numFmtId="4" fontId="154" fillId="0" borderId="37" xfId="2" applyNumberFormat="1" applyFont="1" applyBorder="1" applyAlignment="1" applyProtection="1">
      <alignment horizontal="center" vertical="center"/>
      <protection locked="0"/>
    </xf>
    <xf numFmtId="167" fontId="154" fillId="0" borderId="38" xfId="1" applyNumberFormat="1" applyFont="1" applyBorder="1" applyAlignment="1">
      <alignment horizontal="center" vertical="center"/>
    </xf>
    <xf numFmtId="3" fontId="142" fillId="0" borderId="36" xfId="2" applyNumberFormat="1" applyFont="1" applyBorder="1" applyAlignment="1" applyProtection="1">
      <alignment horizontal="center" vertical="center"/>
      <protection locked="0"/>
    </xf>
    <xf numFmtId="4" fontId="154" fillId="0" borderId="50" xfId="2" applyNumberFormat="1" applyFont="1" applyBorder="1" applyAlignment="1" applyProtection="1">
      <alignment horizontal="center" vertical="center"/>
      <protection locked="0"/>
    </xf>
    <xf numFmtId="3" fontId="142" fillId="0" borderId="37" xfId="2" applyNumberFormat="1" applyFont="1" applyBorder="1" applyAlignment="1" applyProtection="1">
      <alignment horizontal="center" vertical="center"/>
      <protection locked="0"/>
    </xf>
    <xf numFmtId="4" fontId="154" fillId="0" borderId="38" xfId="2" applyNumberFormat="1" applyFont="1" applyBorder="1" applyAlignment="1">
      <alignment horizontal="center" vertical="center"/>
    </xf>
    <xf numFmtId="9" fontId="69" fillId="0" borderId="0" xfId="8" applyFont="1" applyBorder="1" applyAlignment="1">
      <alignment horizontal="center" vertical="center"/>
    </xf>
    <xf numFmtId="0" fontId="69" fillId="0" borderId="0" xfId="2" applyFont="1"/>
    <xf numFmtId="0" fontId="69" fillId="0" borderId="0" xfId="2" applyFont="1" applyAlignment="1">
      <alignment horizontal="left" vertical="center" wrapText="1"/>
    </xf>
    <xf numFmtId="2" fontId="69" fillId="0" borderId="0" xfId="1" applyNumberFormat="1" applyFont="1" applyBorder="1" applyAlignment="1">
      <alignment horizontal="center" vertical="center"/>
    </xf>
    <xf numFmtId="0" fontId="153" fillId="0" borderId="44" xfId="2" applyFont="1" applyBorder="1" applyAlignment="1">
      <alignment horizontal="left" vertical="center" wrapText="1"/>
    </xf>
    <xf numFmtId="3" fontId="142" fillId="3" borderId="46" xfId="2" applyNumberFormat="1" applyFont="1" applyFill="1" applyBorder="1" applyAlignment="1" applyProtection="1">
      <alignment horizontal="center" vertical="center"/>
      <protection locked="0"/>
    </xf>
    <xf numFmtId="3" fontId="142" fillId="3" borderId="0" xfId="2" applyNumberFormat="1" applyFont="1" applyFill="1" applyAlignment="1" applyProtection="1">
      <alignment horizontal="center" vertical="center"/>
      <protection locked="0"/>
    </xf>
    <xf numFmtId="4" fontId="154" fillId="3" borderId="0" xfId="2" applyNumberFormat="1" applyFont="1" applyFill="1" applyAlignment="1" applyProtection="1">
      <alignment horizontal="center" vertical="center"/>
      <protection locked="0"/>
    </xf>
    <xf numFmtId="167" fontId="154" fillId="0" borderId="40" xfId="1" applyNumberFormat="1" applyFont="1" applyBorder="1" applyAlignment="1">
      <alignment horizontal="center" vertical="center"/>
    </xf>
    <xf numFmtId="3" fontId="142" fillId="0" borderId="39" xfId="2" applyNumberFormat="1" applyFont="1" applyBorder="1" applyAlignment="1" applyProtection="1">
      <alignment horizontal="center" vertical="center"/>
      <protection locked="0"/>
    </xf>
    <xf numFmtId="4" fontId="154" fillId="0" borderId="20" xfId="2" applyNumberFormat="1" applyFont="1" applyBorder="1" applyAlignment="1" applyProtection="1">
      <alignment horizontal="center" vertical="center"/>
      <protection locked="0"/>
    </xf>
    <xf numFmtId="3" fontId="142" fillId="0" borderId="0" xfId="2" applyNumberFormat="1" applyFont="1" applyAlignment="1" applyProtection="1">
      <alignment horizontal="center" vertical="center"/>
      <protection locked="0"/>
    </xf>
    <xf numFmtId="4" fontId="154" fillId="0" borderId="0" xfId="2" applyNumberFormat="1" applyFont="1" applyAlignment="1" applyProtection="1">
      <alignment horizontal="center" vertical="center"/>
      <protection locked="0"/>
    </xf>
    <xf numFmtId="4" fontId="154" fillId="0" borderId="40" xfId="2" applyNumberFormat="1" applyFont="1" applyBorder="1" applyAlignment="1">
      <alignment horizontal="center" vertical="center"/>
    </xf>
    <xf numFmtId="2" fontId="69" fillId="0" borderId="0" xfId="1" applyNumberFormat="1" applyFont="1" applyBorder="1" applyAlignment="1">
      <alignment horizontal="center" vertical="center" wrapText="1"/>
    </xf>
    <xf numFmtId="3" fontId="142" fillId="0" borderId="46" xfId="2" applyNumberFormat="1" applyFont="1" applyBorder="1" applyAlignment="1" applyProtection="1">
      <alignment horizontal="center" vertical="center" wrapText="1"/>
      <protection locked="0"/>
    </xf>
    <xf numFmtId="3" fontId="142" fillId="0" borderId="0" xfId="2" applyNumberFormat="1" applyFont="1" applyAlignment="1" applyProtection="1">
      <alignment horizontal="center" vertical="center" wrapText="1"/>
      <protection locked="0"/>
    </xf>
    <xf numFmtId="4" fontId="154" fillId="0" borderId="0" xfId="2" applyNumberFormat="1" applyFont="1" applyAlignment="1" applyProtection="1">
      <alignment horizontal="center" vertical="center" wrapText="1"/>
      <protection locked="0"/>
    </xf>
    <xf numFmtId="3" fontId="142" fillId="0" borderId="39" xfId="2" applyNumberFormat="1" applyFont="1" applyBorder="1" applyAlignment="1" applyProtection="1">
      <alignment horizontal="center" vertical="center" wrapText="1"/>
      <protection locked="0"/>
    </xf>
    <xf numFmtId="4" fontId="154" fillId="0" borderId="20" xfId="2" applyNumberFormat="1" applyFont="1" applyBorder="1" applyAlignment="1" applyProtection="1">
      <alignment horizontal="center" vertical="center" wrapText="1"/>
      <protection locked="0"/>
    </xf>
    <xf numFmtId="3" fontId="142" fillId="3" borderId="46" xfId="2" applyNumberFormat="1" applyFont="1" applyFill="1" applyBorder="1" applyAlignment="1" applyProtection="1">
      <alignment horizontal="center" vertical="center" wrapText="1"/>
      <protection locked="0"/>
    </xf>
    <xf numFmtId="3" fontId="142" fillId="3" borderId="0" xfId="2" applyNumberFormat="1" applyFont="1" applyFill="1" applyAlignment="1" applyProtection="1">
      <alignment horizontal="center" vertical="center" wrapText="1"/>
      <protection locked="0"/>
    </xf>
    <xf numFmtId="4" fontId="154" fillId="3" borderId="0" xfId="2" applyNumberFormat="1" applyFont="1" applyFill="1" applyAlignment="1" applyProtection="1">
      <alignment horizontal="center" vertical="center" wrapText="1"/>
      <protection locked="0"/>
    </xf>
    <xf numFmtId="167" fontId="154" fillId="0" borderId="40" xfId="1" applyNumberFormat="1" applyFont="1" applyBorder="1" applyAlignment="1">
      <alignment horizontal="center" vertical="center" wrapText="1"/>
    </xf>
    <xf numFmtId="4" fontId="154" fillId="0" borderId="40" xfId="2" applyNumberFormat="1" applyFont="1" applyBorder="1" applyAlignment="1">
      <alignment horizontal="center" vertical="center" wrapText="1"/>
    </xf>
    <xf numFmtId="0" fontId="153" fillId="0" borderId="45" xfId="2" applyFont="1" applyBorder="1" applyAlignment="1">
      <alignment horizontal="left" vertical="center" wrapText="1"/>
    </xf>
    <xf numFmtId="3" fontId="142" fillId="3" borderId="47" xfId="2" applyNumberFormat="1" applyFont="1" applyFill="1" applyBorder="1" applyAlignment="1" applyProtection="1">
      <alignment horizontal="center" vertical="center" wrapText="1"/>
      <protection locked="0"/>
    </xf>
    <xf numFmtId="3" fontId="142" fillId="3" borderId="42" xfId="2" applyNumberFormat="1" applyFont="1" applyFill="1" applyBorder="1" applyAlignment="1" applyProtection="1">
      <alignment horizontal="center" vertical="center" wrapText="1"/>
      <protection locked="0"/>
    </xf>
    <xf numFmtId="4" fontId="154" fillId="3" borderId="42" xfId="2" applyNumberFormat="1" applyFont="1" applyFill="1" applyBorder="1" applyAlignment="1" applyProtection="1">
      <alignment horizontal="center" vertical="center" wrapText="1"/>
      <protection locked="0"/>
    </xf>
    <xf numFmtId="167" fontId="154" fillId="0" borderId="43" xfId="1" applyNumberFormat="1" applyFont="1" applyBorder="1" applyAlignment="1">
      <alignment horizontal="center" vertical="center" wrapText="1"/>
    </xf>
    <xf numFmtId="3" fontId="142" fillId="0" borderId="41" xfId="2" applyNumberFormat="1" applyFont="1" applyBorder="1" applyAlignment="1" applyProtection="1">
      <alignment horizontal="center" vertical="center" wrapText="1"/>
      <protection locked="0"/>
    </xf>
    <xf numFmtId="4" fontId="154" fillId="0" borderId="48" xfId="2" applyNumberFormat="1" applyFont="1" applyBorder="1" applyAlignment="1" applyProtection="1">
      <alignment horizontal="center" vertical="center" wrapText="1"/>
      <protection locked="0"/>
    </xf>
    <xf numFmtId="3" fontId="142" fillId="0" borderId="42" xfId="2" applyNumberFormat="1" applyFont="1" applyBorder="1" applyAlignment="1" applyProtection="1">
      <alignment horizontal="center" vertical="center" wrapText="1"/>
      <protection locked="0"/>
    </xf>
    <xf numFmtId="4" fontId="154" fillId="0" borderId="42" xfId="2" applyNumberFormat="1" applyFont="1" applyBorder="1" applyAlignment="1" applyProtection="1">
      <alignment horizontal="center" vertical="center" wrapText="1"/>
      <protection locked="0"/>
    </xf>
    <xf numFmtId="4" fontId="154" fillId="0" borderId="43" xfId="2" applyNumberFormat="1" applyFont="1" applyBorder="1" applyAlignment="1">
      <alignment horizontal="center" vertical="center" wrapText="1"/>
    </xf>
    <xf numFmtId="0" fontId="152" fillId="0" borderId="0" xfId="2" applyFont="1" applyAlignment="1">
      <alignment vertical="center" wrapText="1"/>
    </xf>
    <xf numFmtId="2" fontId="69" fillId="0" borderId="0" xfId="2" applyNumberFormat="1" applyFont="1" applyAlignment="1">
      <alignment vertical="center" wrapText="1"/>
    </xf>
    <xf numFmtId="0" fontId="53" fillId="0" borderId="0" xfId="2" applyFont="1" applyAlignment="1">
      <alignment vertical="center" wrapText="1"/>
    </xf>
    <xf numFmtId="0" fontId="155" fillId="0" borderId="0" xfId="2" applyFont="1" applyAlignment="1">
      <alignment vertical="center" wrapText="1"/>
    </xf>
    <xf numFmtId="2" fontId="54" fillId="0" borderId="0" xfId="2" applyNumberFormat="1" applyFont="1" applyAlignment="1">
      <alignment vertical="center" wrapText="1"/>
    </xf>
    <xf numFmtId="2" fontId="94" fillId="0" borderId="0" xfId="2" applyNumberFormat="1" applyFont="1" applyAlignment="1">
      <alignment horizontal="left" vertical="center" wrapText="1"/>
    </xf>
    <xf numFmtId="0" fontId="54" fillId="39" borderId="41" xfId="2" applyFont="1" applyFill="1" applyBorder="1" applyAlignment="1">
      <alignment horizontal="center" vertical="center" wrapText="1"/>
    </xf>
    <xf numFmtId="0" fontId="54" fillId="39" borderId="43" xfId="2" applyFont="1" applyFill="1" applyBorder="1" applyAlignment="1">
      <alignment horizontal="center" vertical="center" wrapText="1"/>
    </xf>
    <xf numFmtId="0" fontId="126" fillId="39" borderId="43" xfId="2" applyFont="1" applyFill="1" applyBorder="1" applyAlignment="1">
      <alignment horizontal="center" vertical="center" wrapText="1"/>
    </xf>
    <xf numFmtId="0" fontId="126" fillId="39" borderId="42" xfId="2" applyFont="1" applyFill="1" applyBorder="1" applyAlignment="1">
      <alignment horizontal="center" vertical="center" wrapText="1"/>
    </xf>
    <xf numFmtId="0" fontId="54" fillId="39" borderId="123" xfId="2" applyFont="1" applyFill="1" applyBorder="1" applyAlignment="1">
      <alignment horizontal="center" vertical="center" wrapText="1"/>
    </xf>
    <xf numFmtId="0" fontId="54" fillId="39" borderId="124" xfId="2" applyFont="1" applyFill="1" applyBorder="1" applyAlignment="1">
      <alignment horizontal="center" vertical="center" wrapText="1"/>
    </xf>
    <xf numFmtId="0" fontId="54" fillId="39" borderId="100" xfId="2" applyFont="1" applyFill="1" applyBorder="1" applyAlignment="1">
      <alignment horizontal="center" vertical="center" wrapText="1"/>
    </xf>
    <xf numFmtId="0" fontId="54" fillId="39" borderId="109" xfId="2" applyFont="1" applyFill="1" applyBorder="1" applyAlignment="1">
      <alignment horizontal="center" vertical="center" wrapText="1"/>
    </xf>
    <xf numFmtId="0" fontId="130" fillId="0" borderId="0" xfId="0" applyFont="1" applyAlignment="1">
      <alignment vertical="center"/>
    </xf>
    <xf numFmtId="0" fontId="129" fillId="0" borderId="0" xfId="0" applyFont="1" applyBorder="1" applyAlignment="1">
      <alignment vertical="center" wrapText="1"/>
    </xf>
    <xf numFmtId="0" fontId="129" fillId="0" borderId="0" xfId="0" applyFont="1" applyAlignment="1">
      <alignment vertical="center" wrapText="1"/>
    </xf>
    <xf numFmtId="0" fontId="129" fillId="0" borderId="0" xfId="0" applyFont="1" applyBorder="1" applyAlignment="1">
      <alignment horizontal="center" vertical="center" wrapText="1"/>
    </xf>
    <xf numFmtId="0" fontId="130" fillId="0" borderId="0" xfId="0" applyFont="1" applyBorder="1" applyAlignment="1">
      <alignment vertical="center" wrapText="1"/>
    </xf>
    <xf numFmtId="0" fontId="130" fillId="0" borderId="0" xfId="0" applyFont="1" applyAlignment="1">
      <alignment vertical="center" wrapText="1"/>
    </xf>
    <xf numFmtId="3" fontId="130" fillId="0" borderId="0" xfId="0" applyNumberFormat="1" applyFont="1" applyAlignment="1">
      <alignment vertical="center" wrapText="1"/>
    </xf>
    <xf numFmtId="0" fontId="145" fillId="0" borderId="0" xfId="0" applyFont="1" applyBorder="1" applyAlignment="1">
      <alignment horizontal="center" vertical="center" wrapText="1"/>
    </xf>
    <xf numFmtId="0" fontId="155" fillId="4" borderId="0" xfId="0" applyFont="1" applyFill="1" applyAlignment="1">
      <alignment vertical="center" wrapText="1"/>
    </xf>
    <xf numFmtId="0" fontId="53" fillId="4" borderId="0" xfId="0" applyFont="1" applyFill="1" applyAlignment="1">
      <alignment vertical="center" wrapText="1"/>
    </xf>
    <xf numFmtId="0" fontId="129" fillId="0" borderId="0" xfId="0" applyFont="1" applyAlignment="1">
      <alignment horizontal="right" vertical="center"/>
    </xf>
    <xf numFmtId="0" fontId="130" fillId="0" borderId="0" xfId="0" applyFont="1" applyAlignment="1">
      <alignment horizontal="left" vertical="center"/>
    </xf>
    <xf numFmtId="0" fontId="129" fillId="0" borderId="0" xfId="0" applyFont="1" applyAlignment="1" applyProtection="1">
      <alignment vertical="center" wrapText="1"/>
      <protection locked="0"/>
    </xf>
    <xf numFmtId="0" fontId="130" fillId="0" borderId="0" xfId="0" applyFont="1"/>
    <xf numFmtId="0" fontId="54" fillId="39" borderId="98" xfId="0" applyFont="1" applyFill="1" applyBorder="1" applyAlignment="1">
      <alignment horizontal="center" vertical="center" wrapText="1"/>
    </xf>
    <xf numFmtId="0" fontId="54" fillId="39" borderId="99" xfId="0" applyFont="1" applyFill="1" applyBorder="1" applyAlignment="1">
      <alignment horizontal="center" vertical="center" wrapText="1"/>
    </xf>
    <xf numFmtId="3" fontId="129" fillId="0" borderId="0" xfId="0" applyNumberFormat="1" applyFont="1" applyAlignment="1">
      <alignment vertical="center" wrapText="1"/>
    </xf>
    <xf numFmtId="0" fontId="94" fillId="0" borderId="31" xfId="0" applyFont="1" applyBorder="1" applyAlignment="1">
      <alignment horizontal="left" vertical="center" wrapText="1"/>
    </xf>
    <xf numFmtId="3" fontId="69" fillId="3" borderId="36" xfId="0" applyNumberFormat="1" applyFont="1" applyFill="1" applyBorder="1" applyAlignment="1" applyProtection="1">
      <alignment horizontal="center" vertical="center"/>
      <protection locked="0"/>
    </xf>
    <xf numFmtId="4" fontId="160" fillId="0" borderId="38" xfId="0" applyNumberFormat="1" applyFont="1" applyBorder="1" applyAlignment="1">
      <alignment horizontal="center" vertical="center"/>
    </xf>
    <xf numFmtId="0" fontId="94" fillId="0" borderId="44" xfId="0" applyFont="1" applyBorder="1" applyAlignment="1">
      <alignment horizontal="left" vertical="center" wrapText="1"/>
    </xf>
    <xf numFmtId="3" fontId="69" fillId="3" borderId="39" xfId="0" applyNumberFormat="1" applyFont="1" applyFill="1" applyBorder="1" applyAlignment="1" applyProtection="1">
      <alignment horizontal="center" vertical="center"/>
      <protection locked="0"/>
    </xf>
    <xf numFmtId="4" fontId="160" fillId="0" borderId="40" xfId="0" applyNumberFormat="1" applyFont="1" applyBorder="1" applyAlignment="1">
      <alignment horizontal="center" vertical="center"/>
    </xf>
    <xf numFmtId="4" fontId="160" fillId="0" borderId="40" xfId="0" applyNumberFormat="1" applyFont="1" applyBorder="1" applyAlignment="1">
      <alignment horizontal="center" vertical="center" wrapText="1"/>
    </xf>
    <xf numFmtId="0" fontId="94" fillId="0" borderId="45" xfId="0" applyFont="1" applyBorder="1" applyAlignment="1">
      <alignment horizontal="left" vertical="center" wrapText="1"/>
    </xf>
    <xf numFmtId="3" fontId="69" fillId="3" borderId="41" xfId="0" applyNumberFormat="1" applyFont="1" applyFill="1" applyBorder="1" applyAlignment="1" applyProtection="1">
      <alignment horizontal="center" vertical="center"/>
      <protection locked="0"/>
    </xf>
    <xf numFmtId="4" fontId="160" fillId="0" borderId="43" xfId="0" applyNumberFormat="1" applyFont="1" applyBorder="1" applyAlignment="1">
      <alignment horizontal="center" vertical="center" wrapText="1"/>
    </xf>
    <xf numFmtId="0" fontId="161" fillId="0" borderId="0" xfId="2" applyFont="1" applyAlignment="1">
      <alignment vertical="center"/>
    </xf>
    <xf numFmtId="0" fontId="162" fillId="0" borderId="0" xfId="2" applyFont="1" applyAlignment="1">
      <alignment horizontal="left" vertical="center"/>
    </xf>
    <xf numFmtId="0" fontId="165" fillId="0" borderId="0" xfId="2" applyFont="1" applyAlignment="1">
      <alignment vertical="center" wrapText="1"/>
    </xf>
    <xf numFmtId="0" fontId="144" fillId="0" borderId="0" xfId="2" applyFont="1" applyAlignment="1">
      <alignment horizontal="center" vertical="center" wrapText="1"/>
    </xf>
    <xf numFmtId="0" fontId="165" fillId="0" borderId="30" xfId="2" applyFont="1" applyBorder="1" applyAlignment="1">
      <alignment horizontal="left" vertical="center" wrapText="1"/>
    </xf>
    <xf numFmtId="3" fontId="165" fillId="0" borderId="32" xfId="2" applyNumberFormat="1" applyFont="1" applyBorder="1" applyAlignment="1">
      <alignment horizontal="center" vertical="center" wrapText="1"/>
    </xf>
    <xf numFmtId="4" fontId="167" fillId="0" borderId="35" xfId="2" applyNumberFormat="1" applyFont="1" applyBorder="1" applyAlignment="1">
      <alignment horizontal="center" vertical="center" wrapText="1"/>
    </xf>
    <xf numFmtId="0" fontId="162" fillId="0" borderId="0" xfId="2" applyFont="1" applyAlignment="1">
      <alignment vertical="center" wrapText="1"/>
    </xf>
    <xf numFmtId="0" fontId="168" fillId="0" borderId="0" xfId="2" applyFont="1" applyAlignment="1">
      <alignment vertical="center"/>
    </xf>
    <xf numFmtId="0" fontId="168" fillId="0" borderId="0" xfId="2" applyFont="1" applyAlignment="1">
      <alignment horizontal="left" vertical="center"/>
    </xf>
    <xf numFmtId="0" fontId="165" fillId="0" borderId="37" xfId="2" applyFont="1" applyBorder="1" applyAlignment="1">
      <alignment horizontal="center" vertical="center" wrapText="1"/>
    </xf>
    <xf numFmtId="4" fontId="154" fillId="0" borderId="38" xfId="0" applyNumberFormat="1" applyFont="1" applyBorder="1" applyAlignment="1">
      <alignment horizontal="center" vertical="center"/>
    </xf>
    <xf numFmtId="1" fontId="69" fillId="0" borderId="0" xfId="1" applyNumberFormat="1" applyFont="1" applyBorder="1" applyAlignment="1">
      <alignment horizontal="center" vertical="center"/>
    </xf>
    <xf numFmtId="4" fontId="154" fillId="0" borderId="0" xfId="2" applyNumberFormat="1" applyFont="1" applyAlignment="1">
      <alignment horizontal="center" vertical="center" wrapText="1"/>
    </xf>
    <xf numFmtId="2" fontId="151" fillId="0" borderId="0" xfId="2" applyNumberFormat="1" applyFont="1" applyAlignment="1">
      <alignment vertical="center" wrapText="1"/>
    </xf>
    <xf numFmtId="0" fontId="168" fillId="0" borderId="0" xfId="2" applyFont="1" applyAlignment="1">
      <alignment vertical="center" wrapText="1"/>
    </xf>
    <xf numFmtId="2" fontId="137" fillId="0" borderId="0" xfId="2" applyNumberFormat="1" applyFont="1" applyAlignment="1">
      <alignment vertical="center" wrapText="1"/>
    </xf>
    <xf numFmtId="2" fontId="137" fillId="0" borderId="0" xfId="2" applyNumberFormat="1" applyFont="1" applyAlignment="1">
      <alignment horizontal="left" vertical="center" wrapText="1"/>
    </xf>
    <xf numFmtId="10" fontId="143" fillId="0" borderId="0" xfId="2" applyNumberFormat="1" applyFont="1" applyAlignment="1">
      <alignment vertical="center" wrapText="1"/>
    </xf>
    <xf numFmtId="0" fontId="54" fillId="39" borderId="139" xfId="2" applyFont="1" applyFill="1" applyBorder="1" applyAlignment="1">
      <alignment horizontal="center" vertical="center" wrapText="1"/>
    </xf>
    <xf numFmtId="0" fontId="54" fillId="39" borderId="98" xfId="2" applyFont="1" applyFill="1" applyBorder="1" applyAlignment="1">
      <alignment horizontal="center" vertical="center" wrapText="1"/>
    </xf>
    <xf numFmtId="3" fontId="142" fillId="0" borderId="36" xfId="0" applyNumberFormat="1" applyFont="1" applyBorder="1" applyAlignment="1" applyProtection="1">
      <alignment horizontal="right" vertical="center"/>
      <protection locked="0"/>
    </xf>
    <xf numFmtId="3" fontId="142" fillId="0" borderId="39" xfId="0" applyNumberFormat="1" applyFont="1" applyBorder="1" applyAlignment="1" applyProtection="1">
      <alignment horizontal="right" vertical="center"/>
      <protection locked="0"/>
    </xf>
    <xf numFmtId="3" fontId="142" fillId="0" borderId="39" xfId="0" applyNumberFormat="1" applyFont="1" applyBorder="1" applyAlignment="1" applyProtection="1">
      <alignment horizontal="right" vertical="center" wrapText="1"/>
      <protection locked="0"/>
    </xf>
    <xf numFmtId="3" fontId="142" fillId="0" borderId="41" xfId="0" applyNumberFormat="1" applyFont="1" applyBorder="1" applyAlignment="1" applyProtection="1">
      <alignment horizontal="right" vertical="center" wrapText="1"/>
      <protection locked="0"/>
    </xf>
    <xf numFmtId="0" fontId="141" fillId="0" borderId="0" xfId="2" applyFont="1" applyAlignment="1">
      <alignment horizontal="right" vertical="center" wrapText="1"/>
    </xf>
    <xf numFmtId="3" fontId="142" fillId="0" borderId="36" xfId="2" applyNumberFormat="1" applyFont="1" applyBorder="1" applyAlignment="1" applyProtection="1">
      <alignment horizontal="right" vertical="center"/>
      <protection locked="0"/>
    </xf>
    <xf numFmtId="3" fontId="142" fillId="0" borderId="39" xfId="2" applyNumberFormat="1" applyFont="1" applyBorder="1" applyAlignment="1" applyProtection="1">
      <alignment horizontal="right" vertical="center"/>
      <protection locked="0"/>
    </xf>
    <xf numFmtId="3" fontId="142" fillId="0" borderId="39" xfId="2" applyNumberFormat="1" applyFont="1" applyBorder="1" applyAlignment="1" applyProtection="1">
      <alignment horizontal="right" vertical="center" wrapText="1"/>
      <protection locked="0"/>
    </xf>
    <xf numFmtId="3" fontId="142" fillId="0" borderId="41" xfId="2" applyNumberFormat="1" applyFont="1" applyBorder="1" applyAlignment="1" applyProtection="1">
      <alignment horizontal="right" vertical="center" wrapText="1"/>
      <protection locked="0"/>
    </xf>
    <xf numFmtId="4" fontId="154" fillId="0" borderId="38" xfId="0" applyNumberFormat="1" applyFont="1" applyBorder="1" applyAlignment="1">
      <alignment horizontal="right" vertical="center"/>
    </xf>
    <xf numFmtId="4" fontId="154" fillId="0" borderId="40" xfId="0" applyNumberFormat="1" applyFont="1" applyBorder="1" applyAlignment="1">
      <alignment horizontal="right" vertical="center"/>
    </xf>
    <xf numFmtId="4" fontId="154" fillId="0" borderId="40" xfId="0" applyNumberFormat="1" applyFont="1" applyBorder="1" applyAlignment="1">
      <alignment horizontal="right" vertical="center" wrapText="1"/>
    </xf>
    <xf numFmtId="4" fontId="154" fillId="0" borderId="43" xfId="0" applyNumberFormat="1" applyFont="1" applyBorder="1" applyAlignment="1">
      <alignment horizontal="right" vertical="center" wrapText="1"/>
    </xf>
    <xf numFmtId="4" fontId="154" fillId="0" borderId="38" xfId="2" applyNumberFormat="1" applyFont="1" applyBorder="1" applyAlignment="1">
      <alignment horizontal="right" vertical="center"/>
    </xf>
    <xf numFmtId="4" fontId="154" fillId="0" borderId="40" xfId="2" applyNumberFormat="1" applyFont="1" applyBorder="1" applyAlignment="1">
      <alignment horizontal="right" vertical="center"/>
    </xf>
    <xf numFmtId="4" fontId="154" fillId="0" borderId="40" xfId="2" applyNumberFormat="1" applyFont="1" applyBorder="1" applyAlignment="1">
      <alignment horizontal="right" vertical="center" wrapText="1"/>
    </xf>
    <xf numFmtId="4" fontId="154" fillId="0" borderId="43" xfId="2" applyNumberFormat="1" applyFont="1" applyBorder="1" applyAlignment="1">
      <alignment horizontal="right" vertical="center" wrapText="1"/>
    </xf>
    <xf numFmtId="3" fontId="142" fillId="3" borderId="36" xfId="2" applyNumberFormat="1" applyFont="1" applyFill="1" applyBorder="1" applyAlignment="1">
      <alignment horizontal="right" vertical="center"/>
    </xf>
    <xf numFmtId="3" fontId="142" fillId="3" borderId="39" xfId="2" applyNumberFormat="1" applyFont="1" applyFill="1" applyBorder="1" applyAlignment="1">
      <alignment horizontal="right" vertical="center"/>
    </xf>
    <xf numFmtId="3" fontId="142" fillId="0" borderId="39" xfId="2" applyNumberFormat="1" applyFont="1" applyBorder="1" applyAlignment="1">
      <alignment horizontal="right" vertical="center" wrapText="1"/>
    </xf>
    <xf numFmtId="3" fontId="142" fillId="3" borderId="39" xfId="2" applyNumberFormat="1" applyFont="1" applyFill="1" applyBorder="1" applyAlignment="1">
      <alignment horizontal="right" vertical="center" wrapText="1"/>
    </xf>
    <xf numFmtId="3" fontId="142" fillId="3" borderId="41" xfId="2" applyNumberFormat="1" applyFont="1" applyFill="1" applyBorder="1" applyAlignment="1">
      <alignment horizontal="right" vertical="center" wrapText="1"/>
    </xf>
    <xf numFmtId="4" fontId="154" fillId="3" borderId="37" xfId="2" applyNumberFormat="1" applyFont="1" applyFill="1" applyBorder="1" applyAlignment="1">
      <alignment horizontal="right" vertical="center"/>
    </xf>
    <xf numFmtId="167" fontId="154" fillId="0" borderId="38" xfId="1" applyNumberFormat="1" applyFont="1" applyBorder="1" applyAlignment="1">
      <alignment horizontal="right" vertical="center"/>
    </xf>
    <xf numFmtId="4" fontId="154" fillId="3" borderId="0" xfId="2" applyNumberFormat="1" applyFont="1" applyFill="1" applyAlignment="1">
      <alignment horizontal="right" vertical="center"/>
    </xf>
    <xf numFmtId="167" fontId="154" fillId="0" borderId="40" xfId="1" applyNumberFormat="1" applyFont="1" applyBorder="1" applyAlignment="1">
      <alignment horizontal="right" vertical="center"/>
    </xf>
    <xf numFmtId="4" fontId="154" fillId="0" borderId="0" xfId="2" applyNumberFormat="1" applyFont="1" applyAlignment="1">
      <alignment horizontal="right" vertical="center" wrapText="1"/>
    </xf>
    <xf numFmtId="4" fontId="154" fillId="3" borderId="0" xfId="2" applyNumberFormat="1" applyFont="1" applyFill="1" applyAlignment="1">
      <alignment horizontal="right" vertical="center" wrapText="1"/>
    </xf>
    <xf numFmtId="167" fontId="154" fillId="0" borderId="40" xfId="1" applyNumberFormat="1" applyFont="1" applyBorder="1" applyAlignment="1">
      <alignment horizontal="right" vertical="center" wrapText="1"/>
    </xf>
    <xf numFmtId="4" fontId="154" fillId="3" borderId="42" xfId="2" applyNumberFormat="1" applyFont="1" applyFill="1" applyBorder="1" applyAlignment="1">
      <alignment horizontal="right" vertical="center" wrapText="1"/>
    </xf>
    <xf numFmtId="167" fontId="154" fillId="0" borderId="43" xfId="1" applyNumberFormat="1" applyFont="1" applyBorder="1" applyAlignment="1">
      <alignment horizontal="right" vertical="center" wrapText="1"/>
    </xf>
    <xf numFmtId="0" fontId="152" fillId="2" borderId="0" xfId="5" applyFont="1" applyFill="1" applyAlignment="1">
      <alignment horizontal="center" vertical="center"/>
    </xf>
    <xf numFmtId="0" fontId="165" fillId="0" borderId="0" xfId="2" applyFont="1" applyAlignment="1">
      <alignment horizontal="center" vertical="center" wrapText="1"/>
    </xf>
    <xf numFmtId="0" fontId="165" fillId="0" borderId="37" xfId="2" applyFont="1" applyBorder="1" applyAlignment="1">
      <alignment vertical="center" wrapText="1"/>
    </xf>
    <xf numFmtId="3" fontId="165" fillId="0" borderId="0" xfId="2" applyNumberFormat="1" applyFont="1" applyAlignment="1">
      <alignment vertical="center" wrapText="1"/>
    </xf>
    <xf numFmtId="0" fontId="165" fillId="0" borderId="88" xfId="2" applyFont="1" applyBorder="1" applyAlignment="1">
      <alignment vertical="center" wrapText="1"/>
    </xf>
    <xf numFmtId="0" fontId="169" fillId="0" borderId="0" xfId="2" applyFont="1" applyAlignment="1">
      <alignment horizontal="left" vertical="center"/>
    </xf>
    <xf numFmtId="0" fontId="165" fillId="0" borderId="89" xfId="2" applyFont="1" applyBorder="1" applyAlignment="1">
      <alignment vertical="center" wrapText="1"/>
    </xf>
    <xf numFmtId="0" fontId="165" fillId="0" borderId="42" xfId="2" applyFont="1" applyBorder="1" applyAlignment="1">
      <alignment vertical="center" wrapText="1"/>
    </xf>
    <xf numFmtId="0" fontId="169" fillId="0" borderId="0" xfId="2" applyFont="1" applyAlignment="1">
      <alignment horizontal="center" vertical="center" wrapText="1"/>
    </xf>
    <xf numFmtId="0" fontId="169" fillId="0" borderId="0" xfId="2" applyFont="1" applyAlignment="1">
      <alignment vertical="center" wrapText="1"/>
    </xf>
    <xf numFmtId="3" fontId="142" fillId="3" borderId="36" xfId="2" applyNumberFormat="1" applyFont="1" applyFill="1" applyBorder="1" applyAlignment="1" applyProtection="1">
      <alignment horizontal="center" vertical="center"/>
      <protection locked="0"/>
    </xf>
    <xf numFmtId="4" fontId="154" fillId="0" borderId="38" xfId="2" applyNumberFormat="1" applyFont="1" applyBorder="1" applyAlignment="1" applyProtection="1">
      <alignment horizontal="center" vertical="center"/>
      <protection locked="0"/>
    </xf>
    <xf numFmtId="3" fontId="142" fillId="3" borderId="39" xfId="2" applyNumberFormat="1" applyFont="1" applyFill="1" applyBorder="1" applyAlignment="1" applyProtection="1">
      <alignment horizontal="center" vertical="center"/>
      <protection locked="0"/>
    </xf>
    <xf numFmtId="4" fontId="154" fillId="3" borderId="40" xfId="2" applyNumberFormat="1" applyFont="1" applyFill="1" applyBorder="1" applyAlignment="1" applyProtection="1">
      <alignment horizontal="center" vertical="center"/>
      <protection locked="0"/>
    </xf>
    <xf numFmtId="4" fontId="154" fillId="0" borderId="40" xfId="2" applyNumberFormat="1" applyFont="1" applyBorder="1" applyAlignment="1" applyProtection="1">
      <alignment horizontal="center" vertical="center"/>
      <protection locked="0"/>
    </xf>
    <xf numFmtId="4" fontId="154" fillId="0" borderId="40" xfId="2" applyNumberFormat="1" applyFont="1" applyBorder="1" applyAlignment="1" applyProtection="1">
      <alignment horizontal="center" vertical="center" wrapText="1"/>
      <protection locked="0"/>
    </xf>
    <xf numFmtId="3" fontId="142" fillId="3" borderId="39" xfId="2" applyNumberFormat="1" applyFont="1" applyFill="1" applyBorder="1" applyAlignment="1" applyProtection="1">
      <alignment horizontal="center" vertical="center" wrapText="1"/>
      <protection locked="0"/>
    </xf>
    <xf numFmtId="4" fontId="154" fillId="3" borderId="40" xfId="2" applyNumberFormat="1" applyFont="1" applyFill="1" applyBorder="1" applyAlignment="1" applyProtection="1">
      <alignment horizontal="center" vertical="center" wrapText="1"/>
      <protection locked="0"/>
    </xf>
    <xf numFmtId="3" fontId="142" fillId="3" borderId="41" xfId="2" applyNumberFormat="1" applyFont="1" applyFill="1" applyBorder="1" applyAlignment="1" applyProtection="1">
      <alignment horizontal="center" vertical="center" wrapText="1"/>
      <protection locked="0"/>
    </xf>
    <xf numFmtId="4" fontId="154" fillId="3" borderId="43" xfId="2" applyNumberFormat="1" applyFont="1" applyFill="1" applyBorder="1" applyAlignment="1" applyProtection="1">
      <alignment horizontal="center" vertical="center" wrapText="1"/>
      <protection locked="0"/>
    </xf>
    <xf numFmtId="4" fontId="154" fillId="0" borderId="43" xfId="2" applyNumberFormat="1" applyFont="1" applyBorder="1" applyAlignment="1" applyProtection="1">
      <alignment horizontal="center" vertical="center" wrapText="1"/>
      <protection locked="0"/>
    </xf>
    <xf numFmtId="0" fontId="169" fillId="0" borderId="0" xfId="2" applyFont="1"/>
    <xf numFmtId="2" fontId="165" fillId="0" borderId="0" xfId="2" applyNumberFormat="1" applyFont="1" applyAlignment="1">
      <alignment vertical="center" wrapText="1"/>
    </xf>
    <xf numFmtId="49" fontId="152" fillId="0" borderId="0" xfId="2" applyNumberFormat="1" applyFont="1" applyAlignment="1">
      <alignment horizontal="left" vertical="center" wrapText="1"/>
    </xf>
    <xf numFmtId="0" fontId="147" fillId="0" borderId="0" xfId="2" applyFont="1" applyAlignment="1">
      <alignment horizontal="left" vertical="center"/>
    </xf>
    <xf numFmtId="0" fontId="54" fillId="0" borderId="0" xfId="2" applyFont="1" applyAlignment="1">
      <alignment horizontal="center" vertical="center" wrapText="1"/>
    </xf>
    <xf numFmtId="0" fontId="54" fillId="0" borderId="0" xfId="2" applyFont="1" applyAlignment="1">
      <alignment vertical="center" wrapText="1"/>
    </xf>
    <xf numFmtId="3" fontId="54" fillId="0" borderId="0" xfId="2" applyNumberFormat="1" applyFont="1" applyAlignment="1">
      <alignment vertical="center" wrapText="1"/>
    </xf>
    <xf numFmtId="0" fontId="148" fillId="0" borderId="0" xfId="2" applyFont="1" applyAlignment="1">
      <alignment vertical="center" wrapText="1"/>
    </xf>
    <xf numFmtId="0" fontId="149" fillId="0" borderId="0" xfId="2" applyFont="1" applyAlignment="1">
      <alignment horizontal="center" vertical="center" wrapText="1"/>
    </xf>
    <xf numFmtId="0" fontId="174" fillId="0" borderId="0" xfId="2" applyFont="1" applyAlignment="1">
      <alignment horizontal="center" vertical="center" wrapText="1"/>
    </xf>
    <xf numFmtId="0" fontId="174" fillId="0" borderId="0" xfId="2" applyFont="1" applyAlignment="1">
      <alignment vertical="center" wrapText="1"/>
    </xf>
    <xf numFmtId="0" fontId="53" fillId="0" borderId="0" xfId="2" applyFont="1" applyAlignment="1">
      <alignment horizontal="center" vertical="center" wrapText="1"/>
    </xf>
    <xf numFmtId="4" fontId="60" fillId="0" borderId="0" xfId="2" applyNumberFormat="1" applyFont="1" applyAlignment="1">
      <alignment horizontal="center" vertical="center"/>
    </xf>
    <xf numFmtId="9" fontId="127" fillId="0" borderId="0" xfId="8" applyFont="1" applyBorder="1" applyAlignment="1">
      <alignment horizontal="center" vertical="center"/>
    </xf>
    <xf numFmtId="0" fontId="174" fillId="0" borderId="0" xfId="2" applyFont="1"/>
    <xf numFmtId="0" fontId="174" fillId="0" borderId="0" xfId="2" applyFont="1" applyAlignment="1">
      <alignment horizontal="left" vertical="center" wrapText="1"/>
    </xf>
    <xf numFmtId="2" fontId="174" fillId="0" borderId="0" xfId="1" applyNumberFormat="1" applyFont="1" applyBorder="1" applyAlignment="1">
      <alignment horizontal="center" vertical="center"/>
    </xf>
    <xf numFmtId="2" fontId="174" fillId="0" borderId="0" xfId="1" applyNumberFormat="1" applyFont="1" applyBorder="1" applyAlignment="1">
      <alignment horizontal="center" vertical="center" wrapText="1"/>
    </xf>
    <xf numFmtId="0" fontId="158" fillId="0" borderId="0" xfId="2" applyFont="1" applyAlignment="1">
      <alignment horizontal="left" vertical="center" wrapText="1"/>
    </xf>
    <xf numFmtId="3" fontId="128" fillId="0" borderId="0" xfId="2" applyNumberFormat="1" applyFont="1" applyAlignment="1">
      <alignment vertical="center" wrapText="1"/>
    </xf>
    <xf numFmtId="3" fontId="128" fillId="0" borderId="0" xfId="0" applyNumberFormat="1" applyFont="1" applyBorder="1" applyAlignment="1" applyProtection="1">
      <alignment horizontal="center" vertical="center"/>
      <protection locked="0"/>
    </xf>
    <xf numFmtId="4" fontId="159" fillId="0" borderId="0" xfId="0" applyNumberFormat="1" applyFont="1" applyBorder="1" applyAlignment="1">
      <alignment horizontal="center" vertical="center"/>
    </xf>
    <xf numFmtId="3" fontId="128" fillId="0" borderId="0" xfId="2" applyNumberFormat="1" applyFont="1" applyAlignment="1" applyProtection="1">
      <alignment horizontal="center" vertical="center"/>
      <protection locked="0"/>
    </xf>
    <xf numFmtId="168" fontId="159" fillId="0" borderId="0" xfId="2" applyNumberFormat="1" applyFont="1" applyAlignment="1">
      <alignment horizontal="center" vertical="center"/>
    </xf>
    <xf numFmtId="3" fontId="128" fillId="3" borderId="0" xfId="2" applyNumberFormat="1" applyFont="1" applyFill="1" applyAlignment="1" applyProtection="1">
      <alignment horizontal="center" vertical="center"/>
      <protection locked="0"/>
    </xf>
    <xf numFmtId="167" fontId="159" fillId="0" borderId="0" xfId="1" applyNumberFormat="1" applyFont="1" applyBorder="1" applyAlignment="1">
      <alignment horizontal="center" vertical="center"/>
    </xf>
    <xf numFmtId="4" fontId="159" fillId="0" borderId="0" xfId="2" applyNumberFormat="1" applyFont="1" applyAlignment="1">
      <alignment horizontal="center" vertical="center"/>
    </xf>
    <xf numFmtId="3" fontId="128" fillId="0" borderId="0" xfId="0" applyNumberFormat="1" applyFont="1" applyBorder="1" applyAlignment="1" applyProtection="1">
      <alignment horizontal="center" vertical="center" wrapText="1"/>
      <protection locked="0"/>
    </xf>
    <xf numFmtId="3" fontId="128" fillId="0" borderId="0" xfId="2" applyNumberFormat="1" applyFont="1" applyAlignment="1" applyProtection="1">
      <alignment horizontal="center" vertical="center" wrapText="1"/>
      <protection locked="0"/>
    </xf>
    <xf numFmtId="3" fontId="128" fillId="3" borderId="0" xfId="2" applyNumberFormat="1" applyFont="1" applyFill="1" applyAlignment="1" applyProtection="1">
      <alignment horizontal="center" vertical="center" wrapText="1"/>
      <protection locked="0"/>
    </xf>
    <xf numFmtId="4" fontId="159" fillId="0" borderId="0" xfId="0" applyNumberFormat="1" applyFont="1" applyBorder="1" applyAlignment="1">
      <alignment horizontal="center" vertical="center" wrapText="1"/>
    </xf>
    <xf numFmtId="168" fontId="159" fillId="0" borderId="0" xfId="2" applyNumberFormat="1" applyFont="1" applyAlignment="1">
      <alignment horizontal="center" vertical="center" wrapText="1"/>
    </xf>
    <xf numFmtId="167" fontId="159" fillId="0" borderId="0" xfId="1" applyNumberFormat="1" applyFont="1" applyBorder="1" applyAlignment="1">
      <alignment horizontal="center" vertical="center" wrapText="1"/>
    </xf>
    <xf numFmtId="4" fontId="159" fillId="0" borderId="0" xfId="2" applyNumberFormat="1" applyFont="1" applyAlignment="1">
      <alignment horizontal="center" vertical="center" wrapText="1"/>
    </xf>
    <xf numFmtId="4" fontId="60" fillId="0" borderId="0" xfId="2" applyNumberFormat="1" applyFont="1" applyAlignment="1">
      <alignment horizontal="center" vertical="center" wrapText="1"/>
    </xf>
    <xf numFmtId="0" fontId="175" fillId="0" borderId="0" xfId="2" applyFont="1" applyAlignment="1">
      <alignment horizontal="center" vertical="center" wrapText="1"/>
    </xf>
    <xf numFmtId="168" fontId="175" fillId="0" borderId="0" xfId="2" applyNumberFormat="1" applyFont="1" applyAlignment="1">
      <alignment horizontal="center" vertical="center" wrapText="1"/>
    </xf>
    <xf numFmtId="167" fontId="175" fillId="0" borderId="0" xfId="1" applyNumberFormat="1" applyFont="1" applyBorder="1" applyAlignment="1">
      <alignment horizontal="center" vertical="center" wrapText="1"/>
    </xf>
    <xf numFmtId="4" fontId="175" fillId="0" borderId="0" xfId="2" applyNumberFormat="1" applyFont="1" applyAlignment="1">
      <alignment horizontal="center" vertical="center" wrapText="1"/>
    </xf>
    <xf numFmtId="168" fontId="176" fillId="0" borderId="0" xfId="2" applyNumberFormat="1" applyFont="1" applyAlignment="1">
      <alignment horizontal="center" vertical="center" wrapText="1"/>
    </xf>
    <xf numFmtId="0" fontId="94" fillId="0" borderId="0" xfId="2" applyFont="1" applyAlignment="1">
      <alignment horizontal="left" vertical="center" wrapText="1"/>
    </xf>
    <xf numFmtId="3" fontId="94" fillId="0" borderId="0" xfId="2" applyNumberFormat="1" applyFont="1" applyAlignment="1">
      <alignment horizontal="center" vertical="center" wrapText="1"/>
    </xf>
    <xf numFmtId="3" fontId="175" fillId="0" borderId="0" xfId="2" applyNumberFormat="1" applyFont="1" applyAlignment="1">
      <alignment horizontal="center" vertical="center" wrapText="1"/>
    </xf>
    <xf numFmtId="4" fontId="176" fillId="0" borderId="0" xfId="2" applyNumberFormat="1" applyFont="1" applyAlignment="1">
      <alignment horizontal="center" vertical="center" wrapText="1"/>
    </xf>
    <xf numFmtId="2" fontId="174" fillId="0" borderId="0" xfId="2" applyNumberFormat="1" applyFont="1" applyAlignment="1">
      <alignment vertical="center" wrapText="1"/>
    </xf>
    <xf numFmtId="0" fontId="177" fillId="0" borderId="0" xfId="2" applyFont="1" applyAlignment="1">
      <alignment vertical="center" wrapText="1"/>
    </xf>
    <xf numFmtId="2" fontId="139" fillId="0" borderId="0" xfId="2" applyNumberFormat="1" applyFont="1" applyAlignment="1">
      <alignment vertical="center" wrapText="1"/>
    </xf>
    <xf numFmtId="2" fontId="138" fillId="0" borderId="0" xfId="2" applyNumberFormat="1" applyFont="1" applyAlignment="1">
      <alignment vertical="center" wrapText="1"/>
    </xf>
    <xf numFmtId="0" fontId="53" fillId="0" borderId="0" xfId="2" applyFont="1" applyAlignment="1">
      <alignment horizontal="left" vertical="center"/>
    </xf>
    <xf numFmtId="0" fontId="54" fillId="0" borderId="0" xfId="2" applyFont="1" applyAlignment="1">
      <alignment horizontal="left" vertical="center" wrapText="1"/>
    </xf>
    <xf numFmtId="3" fontId="53" fillId="0" borderId="0" xfId="2" applyNumberFormat="1" applyFont="1" applyAlignment="1">
      <alignment vertical="center" wrapText="1"/>
    </xf>
    <xf numFmtId="3" fontId="53" fillId="0" borderId="0" xfId="0" applyNumberFormat="1" applyFont="1" applyBorder="1" applyAlignment="1" applyProtection="1">
      <alignment horizontal="center" vertical="center"/>
      <protection locked="0"/>
    </xf>
    <xf numFmtId="4" fontId="155" fillId="0" borderId="0" xfId="0" applyNumberFormat="1" applyFont="1" applyBorder="1" applyAlignment="1">
      <alignment horizontal="center" vertical="center"/>
    </xf>
    <xf numFmtId="3" fontId="53" fillId="0" borderId="0" xfId="2" applyNumberFormat="1" applyFont="1" applyAlignment="1" applyProtection="1">
      <alignment horizontal="center" vertical="center"/>
      <protection locked="0"/>
    </xf>
    <xf numFmtId="168" fontId="155" fillId="0" borderId="0" xfId="2" applyNumberFormat="1" applyFont="1" applyAlignment="1">
      <alignment horizontal="center" vertical="center"/>
    </xf>
    <xf numFmtId="3" fontId="53" fillId="3" borderId="0" xfId="2" applyNumberFormat="1" applyFont="1" applyFill="1" applyAlignment="1" applyProtection="1">
      <alignment horizontal="center" vertical="center"/>
      <protection locked="0"/>
    </xf>
    <xf numFmtId="167" fontId="155" fillId="0" borderId="0" xfId="1" applyNumberFormat="1" applyFont="1" applyBorder="1" applyAlignment="1">
      <alignment horizontal="center" vertical="center"/>
    </xf>
    <xf numFmtId="4" fontId="155" fillId="0" borderId="0" xfId="2" applyNumberFormat="1" applyFont="1" applyAlignment="1">
      <alignment horizontal="center" vertical="center"/>
    </xf>
    <xf numFmtId="9" fontId="53" fillId="0" borderId="0" xfId="8" applyFont="1" applyBorder="1" applyAlignment="1">
      <alignment horizontal="center" vertical="center"/>
    </xf>
    <xf numFmtId="0" fontId="53" fillId="0" borderId="0" xfId="2" applyFont="1"/>
    <xf numFmtId="0" fontId="53" fillId="0" borderId="0" xfId="2" applyFont="1" applyAlignment="1">
      <alignment horizontal="left" vertical="center" wrapText="1"/>
    </xf>
    <xf numFmtId="2" fontId="53" fillId="0" borderId="0" xfId="1" applyNumberFormat="1" applyFont="1" applyBorder="1" applyAlignment="1">
      <alignment horizontal="center" vertical="center"/>
    </xf>
    <xf numFmtId="2" fontId="53" fillId="0" borderId="0" xfId="1" applyNumberFormat="1" applyFont="1" applyBorder="1" applyAlignment="1">
      <alignment horizontal="center" vertical="center" wrapText="1"/>
    </xf>
    <xf numFmtId="3" fontId="53" fillId="0" borderId="0" xfId="0" applyNumberFormat="1" applyFont="1" applyBorder="1" applyAlignment="1" applyProtection="1">
      <alignment horizontal="center" vertical="center" wrapText="1"/>
      <protection locked="0"/>
    </xf>
    <xf numFmtId="3" fontId="53" fillId="0" borderId="0" xfId="2" applyNumberFormat="1" applyFont="1" applyAlignment="1" applyProtection="1">
      <alignment horizontal="center" vertical="center" wrapText="1"/>
      <protection locked="0"/>
    </xf>
    <xf numFmtId="3" fontId="69" fillId="0" borderId="0" xfId="2" applyNumberFormat="1" applyFont="1" applyAlignment="1">
      <alignment vertical="center" wrapText="1"/>
    </xf>
    <xf numFmtId="3" fontId="69" fillId="0" borderId="0" xfId="0" applyNumberFormat="1" applyFont="1" applyBorder="1" applyAlignment="1" applyProtection="1">
      <alignment horizontal="center" vertical="center"/>
      <protection locked="0"/>
    </xf>
    <xf numFmtId="4" fontId="160" fillId="0" borderId="0" xfId="0" applyNumberFormat="1" applyFont="1" applyBorder="1" applyAlignment="1">
      <alignment horizontal="center" vertical="center"/>
    </xf>
    <xf numFmtId="3" fontId="69" fillId="0" borderId="0" xfId="2" applyNumberFormat="1" applyFont="1" applyAlignment="1" applyProtection="1">
      <alignment horizontal="center" vertical="center"/>
      <protection locked="0"/>
    </xf>
    <xf numFmtId="168" fontId="160" fillId="0" borderId="0" xfId="2" applyNumberFormat="1" applyFont="1" applyAlignment="1">
      <alignment horizontal="center" vertical="center"/>
    </xf>
    <xf numFmtId="3" fontId="69" fillId="3" borderId="0" xfId="2" applyNumberFormat="1" applyFont="1" applyFill="1" applyAlignment="1" applyProtection="1">
      <alignment horizontal="center" vertical="center"/>
      <protection locked="0"/>
    </xf>
    <xf numFmtId="167" fontId="160" fillId="0" borderId="0" xfId="1" applyNumberFormat="1" applyFont="1" applyBorder="1" applyAlignment="1">
      <alignment horizontal="center" vertical="center"/>
    </xf>
    <xf numFmtId="4" fontId="160" fillId="0" borderId="0" xfId="2" applyNumberFormat="1" applyFont="1" applyAlignment="1">
      <alignment horizontal="center" vertical="center"/>
    </xf>
    <xf numFmtId="3" fontId="69" fillId="0" borderId="0" xfId="0" applyNumberFormat="1" applyFont="1" applyBorder="1" applyAlignment="1" applyProtection="1">
      <alignment horizontal="center" vertical="center" wrapText="1"/>
      <protection locked="0"/>
    </xf>
    <xf numFmtId="3" fontId="69" fillId="0" borderId="0" xfId="2" applyNumberFormat="1" applyFont="1" applyAlignment="1" applyProtection="1">
      <alignment horizontal="center" vertical="center" wrapText="1"/>
      <protection locked="0"/>
    </xf>
    <xf numFmtId="3" fontId="69" fillId="3" borderId="0" xfId="2" applyNumberFormat="1" applyFont="1" applyFill="1" applyAlignment="1" applyProtection="1">
      <alignment horizontal="center" vertical="center" wrapText="1"/>
      <protection locked="0"/>
    </xf>
    <xf numFmtId="4" fontId="160" fillId="0" borderId="0" xfId="0" applyNumberFormat="1" applyFont="1" applyBorder="1" applyAlignment="1">
      <alignment horizontal="center" vertical="center" wrapText="1"/>
    </xf>
    <xf numFmtId="168" fontId="160" fillId="0" borderId="0" xfId="2" applyNumberFormat="1" applyFont="1" applyAlignment="1">
      <alignment horizontal="center" vertical="center" wrapText="1"/>
    </xf>
    <xf numFmtId="167" fontId="160" fillId="0" borderId="0" xfId="1" applyNumberFormat="1" applyFont="1" applyBorder="1" applyAlignment="1">
      <alignment horizontal="center" vertical="center" wrapText="1"/>
    </xf>
    <xf numFmtId="4" fontId="160" fillId="0" borderId="0" xfId="2" applyNumberFormat="1" applyFont="1" applyAlignment="1">
      <alignment horizontal="center" vertical="center" wrapText="1"/>
    </xf>
    <xf numFmtId="4" fontId="155" fillId="0" borderId="0" xfId="2" applyNumberFormat="1" applyFont="1" applyAlignment="1">
      <alignment horizontal="center" vertical="center" wrapText="1"/>
    </xf>
    <xf numFmtId="2" fontId="53" fillId="0" borderId="0" xfId="2" applyNumberFormat="1" applyFont="1" applyAlignment="1">
      <alignment vertical="center" wrapText="1"/>
    </xf>
    <xf numFmtId="0" fontId="160" fillId="0" borderId="0" xfId="2" applyFont="1" applyAlignment="1">
      <alignment vertical="center" wrapText="1"/>
    </xf>
    <xf numFmtId="2" fontId="94" fillId="0" borderId="0" xfId="2" applyNumberFormat="1" applyFont="1" applyAlignment="1">
      <alignment vertical="center" wrapText="1"/>
    </xf>
    <xf numFmtId="10" fontId="69" fillId="0" borderId="0" xfId="2" applyNumberFormat="1" applyFont="1" applyAlignment="1">
      <alignment vertical="center" wrapText="1"/>
    </xf>
    <xf numFmtId="0" fontId="165" fillId="0" borderId="96" xfId="2" applyFont="1" applyBorder="1" applyAlignment="1">
      <alignment vertical="center" wrapText="1"/>
    </xf>
    <xf numFmtId="3" fontId="165" fillId="0" borderId="37" xfId="2" applyNumberFormat="1" applyFont="1" applyBorder="1" applyAlignment="1">
      <alignment vertical="center" wrapText="1"/>
    </xf>
    <xf numFmtId="0" fontId="165" fillId="0" borderId="38" xfId="2" applyFont="1" applyBorder="1" applyAlignment="1">
      <alignment vertical="center" wrapText="1"/>
    </xf>
    <xf numFmtId="0" fontId="108" fillId="0" borderId="0" xfId="2" applyFont="1" applyAlignment="1">
      <alignment vertical="center" wrapText="1"/>
    </xf>
    <xf numFmtId="3" fontId="165" fillId="0" borderId="30" xfId="2" applyNumberFormat="1" applyFont="1" applyBorder="1" applyAlignment="1">
      <alignment horizontal="center" vertical="center" wrapText="1"/>
    </xf>
    <xf numFmtId="0" fontId="108" fillId="0" borderId="0" xfId="2" applyFont="1" applyAlignment="1">
      <alignment vertical="center"/>
    </xf>
    <xf numFmtId="0" fontId="108" fillId="0" borderId="0" xfId="2" applyFont="1" applyAlignment="1">
      <alignment horizontal="left" vertical="center"/>
    </xf>
    <xf numFmtId="0" fontId="54" fillId="39" borderId="145" xfId="2" applyFont="1" applyFill="1" applyBorder="1" applyAlignment="1">
      <alignment horizontal="center" vertical="center" wrapText="1"/>
    </xf>
    <xf numFmtId="0" fontId="54" fillId="39" borderId="147" xfId="2" applyFont="1" applyFill="1" applyBorder="1" applyAlignment="1">
      <alignment horizontal="center" vertical="center" wrapText="1"/>
    </xf>
    <xf numFmtId="1" fontId="53" fillId="0" borderId="0" xfId="21" applyNumberFormat="1" applyFont="1" applyBorder="1" applyAlignment="1">
      <alignment horizontal="center" vertical="center"/>
    </xf>
    <xf numFmtId="2" fontId="53" fillId="0" borderId="0" xfId="21" applyNumberFormat="1" applyFont="1" applyBorder="1" applyAlignment="1">
      <alignment horizontal="center" vertical="center"/>
    </xf>
    <xf numFmtId="14" fontId="53" fillId="0" borderId="0" xfId="2" applyNumberFormat="1" applyFont="1" applyAlignment="1">
      <alignment horizontal="left" vertical="center" wrapText="1"/>
    </xf>
    <xf numFmtId="3" fontId="142" fillId="3" borderId="31" xfId="2" applyNumberFormat="1" applyFont="1" applyFill="1" applyBorder="1" applyAlignment="1" applyProtection="1">
      <alignment horizontal="center" vertical="center"/>
      <protection locked="0"/>
    </xf>
    <xf numFmtId="0" fontId="108" fillId="0" borderId="0" xfId="2" applyFont="1"/>
    <xf numFmtId="2" fontId="69" fillId="0" borderId="0" xfId="21" applyNumberFormat="1" applyFont="1" applyBorder="1" applyAlignment="1">
      <alignment horizontal="center" vertical="center"/>
    </xf>
    <xf numFmtId="3" fontId="142" fillId="3" borderId="44" xfId="2" applyNumberFormat="1" applyFont="1" applyFill="1" applyBorder="1" applyAlignment="1" applyProtection="1">
      <alignment horizontal="center" vertical="center"/>
      <protection locked="0"/>
    </xf>
    <xf numFmtId="3" fontId="142" fillId="0" borderId="44" xfId="2" applyNumberFormat="1" applyFont="1" applyBorder="1" applyAlignment="1" applyProtection="1">
      <alignment horizontal="center" vertical="center" wrapText="1"/>
      <protection locked="0"/>
    </xf>
    <xf numFmtId="3" fontId="142" fillId="3" borderId="44" xfId="2" applyNumberFormat="1" applyFont="1" applyFill="1" applyBorder="1" applyAlignment="1" applyProtection="1">
      <alignment horizontal="center" vertical="center" wrapText="1"/>
      <protection locked="0"/>
    </xf>
    <xf numFmtId="3" fontId="142" fillId="3" borderId="45" xfId="2" applyNumberFormat="1" applyFont="1" applyFill="1" applyBorder="1" applyAlignment="1" applyProtection="1">
      <alignment horizontal="center" vertical="center" wrapText="1"/>
      <protection locked="0"/>
    </xf>
    <xf numFmtId="0" fontId="178" fillId="0" borderId="0" xfId="2" applyFont="1" applyAlignment="1">
      <alignment vertical="center" wrapText="1"/>
    </xf>
    <xf numFmtId="0" fontId="69" fillId="0" borderId="0" xfId="0" applyFont="1" applyAlignment="1">
      <alignment vertical="center"/>
    </xf>
    <xf numFmtId="0" fontId="166" fillId="0" borderId="0" xfId="0" applyFont="1" applyAlignment="1">
      <alignment vertical="center" wrapText="1"/>
    </xf>
    <xf numFmtId="0" fontId="143" fillId="0" borderId="0" xfId="0" applyFont="1" applyAlignment="1">
      <alignment vertical="center" wrapText="1"/>
    </xf>
    <xf numFmtId="0" fontId="179" fillId="0" borderId="0" xfId="0" applyFont="1" applyAlignment="1">
      <alignment vertical="center"/>
    </xf>
    <xf numFmtId="0" fontId="141" fillId="0" borderId="0" xfId="0" applyFont="1" applyAlignment="1">
      <alignment horizontal="right" vertical="center"/>
    </xf>
    <xf numFmtId="0" fontId="151" fillId="0" borderId="0" xfId="0" applyFont="1" applyAlignment="1">
      <alignment horizontal="center"/>
    </xf>
    <xf numFmtId="0" fontId="143" fillId="0" borderId="0" xfId="0" applyFont="1" applyAlignment="1">
      <alignment horizontal="left" vertical="center"/>
    </xf>
    <xf numFmtId="3" fontId="143" fillId="0" borderId="0" xfId="0" applyNumberFormat="1" applyFont="1" applyAlignment="1">
      <alignment horizontal="left" vertical="center"/>
    </xf>
    <xf numFmtId="0" fontId="152" fillId="0" borderId="0" xfId="0" applyFont="1" applyAlignment="1">
      <alignment horizontal="left" vertical="center"/>
    </xf>
    <xf numFmtId="0" fontId="169" fillId="0" borderId="0" xfId="0" applyFont="1" applyAlignment="1">
      <alignment vertical="center"/>
    </xf>
    <xf numFmtId="0" fontId="169" fillId="0" borderId="0" xfId="0" applyFont="1" applyAlignment="1">
      <alignment horizontal="left" vertical="center"/>
    </xf>
    <xf numFmtId="3" fontId="169" fillId="0" borderId="0" xfId="0" applyNumberFormat="1" applyFont="1" applyAlignment="1">
      <alignment horizontal="left" vertical="center"/>
    </xf>
    <xf numFmtId="0" fontId="165" fillId="0" borderId="0" xfId="0" applyFont="1" applyBorder="1" applyAlignment="1">
      <alignment vertical="center" wrapText="1"/>
    </xf>
    <xf numFmtId="0" fontId="137" fillId="0" borderId="0" xfId="0" applyFont="1" applyAlignment="1">
      <alignment vertical="center" wrapText="1"/>
    </xf>
    <xf numFmtId="0" fontId="165" fillId="0" borderId="0" xfId="0" applyFont="1" applyBorder="1" applyAlignment="1">
      <alignment horizontal="center" vertical="center" wrapText="1"/>
    </xf>
    <xf numFmtId="0" fontId="165" fillId="0" borderId="0" xfId="0" applyFont="1" applyAlignment="1">
      <alignment vertical="center" wrapText="1"/>
    </xf>
    <xf numFmtId="0" fontId="165" fillId="0" borderId="14" xfId="0" applyFont="1" applyBorder="1" applyAlignment="1">
      <alignment horizontal="center" vertical="center" wrapText="1"/>
    </xf>
    <xf numFmtId="0" fontId="141" fillId="0" borderId="0" xfId="0" applyFont="1" applyBorder="1" applyAlignment="1">
      <alignment horizontal="center" vertical="center" wrapText="1"/>
    </xf>
    <xf numFmtId="0" fontId="140" fillId="0" borderId="0" xfId="0" applyFont="1" applyBorder="1" applyAlignment="1">
      <alignment vertical="center" wrapText="1"/>
    </xf>
    <xf numFmtId="0" fontId="153" fillId="0" borderId="31" xfId="0" applyFont="1" applyBorder="1" applyAlignment="1">
      <alignment horizontal="left" vertical="center" wrapText="1"/>
    </xf>
    <xf numFmtId="0" fontId="142" fillId="0" borderId="0" xfId="0" applyFont="1" applyAlignment="1">
      <alignment vertical="center" wrapText="1"/>
    </xf>
    <xf numFmtId="10" fontId="142" fillId="0" borderId="0" xfId="7" applyNumberFormat="1" applyFont="1" applyAlignment="1">
      <alignment vertical="center" wrapText="1"/>
    </xf>
    <xf numFmtId="3" fontId="142" fillId="0" borderId="36" xfId="7" applyNumberFormat="1" applyFont="1" applyBorder="1" applyAlignment="1" applyProtection="1">
      <alignment horizontal="center" vertical="center"/>
      <protection locked="0"/>
    </xf>
    <xf numFmtId="4" fontId="154" fillId="0" borderId="38" xfId="7" applyNumberFormat="1" applyFont="1" applyBorder="1" applyAlignment="1">
      <alignment horizontal="center" vertical="center"/>
    </xf>
    <xf numFmtId="10" fontId="142" fillId="0" borderId="0" xfId="6" applyNumberFormat="1" applyFont="1" applyAlignment="1">
      <alignment vertical="center" wrapText="1"/>
    </xf>
    <xf numFmtId="3" fontId="153" fillId="0" borderId="36" xfId="0" applyNumberFormat="1" applyFont="1" applyBorder="1" applyAlignment="1">
      <alignment horizontal="center" vertical="center"/>
    </xf>
    <xf numFmtId="0" fontId="153" fillId="0" borderId="45" xfId="0" applyFont="1" applyBorder="1" applyAlignment="1">
      <alignment horizontal="left" vertical="center" wrapText="1"/>
    </xf>
    <xf numFmtId="3" fontId="142" fillId="0" borderId="41" xfId="7" applyNumberFormat="1" applyFont="1" applyBorder="1" applyAlignment="1" applyProtection="1">
      <alignment horizontal="center" vertical="center"/>
      <protection locked="0"/>
    </xf>
    <xf numFmtId="4" fontId="154" fillId="0" borderId="43" xfId="7" applyNumberFormat="1" applyFont="1" applyBorder="1" applyAlignment="1">
      <alignment horizontal="center" vertical="center"/>
    </xf>
    <xf numFmtId="3" fontId="153" fillId="0" borderId="41" xfId="0" applyNumberFormat="1" applyFont="1" applyBorder="1" applyAlignment="1">
      <alignment horizontal="center" vertical="center"/>
    </xf>
    <xf numFmtId="4" fontId="154" fillId="0" borderId="43" xfId="0" applyNumberFormat="1" applyFont="1" applyBorder="1" applyAlignment="1">
      <alignment horizontal="center" vertical="center"/>
    </xf>
    <xf numFmtId="0" fontId="137" fillId="0" borderId="0" xfId="0" applyFont="1" applyBorder="1" applyAlignment="1">
      <alignment horizontal="left" vertical="center" wrapText="1"/>
    </xf>
    <xf numFmtId="0" fontId="137" fillId="0" borderId="0" xfId="0" applyFont="1" applyBorder="1" applyAlignment="1">
      <alignment vertical="center" wrapText="1"/>
    </xf>
    <xf numFmtId="3" fontId="137" fillId="0" borderId="0" xfId="0" applyNumberFormat="1" applyFont="1" applyBorder="1" applyAlignment="1">
      <alignment horizontal="center" vertical="center" wrapText="1"/>
    </xf>
    <xf numFmtId="4" fontId="180" fillId="0" borderId="0" xfId="0" applyNumberFormat="1" applyFont="1" applyBorder="1" applyAlignment="1">
      <alignment horizontal="center" vertical="center" wrapText="1"/>
    </xf>
    <xf numFmtId="4" fontId="181" fillId="0" borderId="11" xfId="0" applyNumberFormat="1" applyFont="1" applyBorder="1" applyAlignment="1">
      <alignment horizontal="center" vertical="center" wrapText="1"/>
    </xf>
    <xf numFmtId="0" fontId="182" fillId="0" borderId="0" xfId="0" applyFont="1" applyBorder="1" applyAlignment="1">
      <alignment vertical="center" wrapText="1"/>
    </xf>
    <xf numFmtId="0" fontId="152" fillId="0" borderId="0" xfId="0" applyFont="1" applyBorder="1" applyAlignment="1">
      <alignment vertical="center" wrapText="1"/>
    </xf>
    <xf numFmtId="2" fontId="151" fillId="0" borderId="0" xfId="0" applyNumberFormat="1" applyFont="1" applyAlignment="1">
      <alignment vertical="center" wrapText="1"/>
    </xf>
    <xf numFmtId="2" fontId="151" fillId="0" borderId="0" xfId="0" applyNumberFormat="1" applyFont="1" applyAlignment="1">
      <alignment horizontal="left" vertical="center" wrapText="1"/>
    </xf>
    <xf numFmtId="2" fontId="182" fillId="0" borderId="0" xfId="0" applyNumberFormat="1" applyFont="1" applyAlignment="1">
      <alignment horizontal="left" vertical="center" wrapText="1"/>
    </xf>
    <xf numFmtId="0" fontId="182" fillId="0" borderId="0" xfId="0" applyFont="1" applyAlignment="1">
      <alignment horizontal="left" vertical="center" wrapText="1"/>
    </xf>
    <xf numFmtId="3" fontId="182" fillId="0" borderId="0" xfId="0" applyNumberFormat="1" applyFont="1" applyAlignment="1">
      <alignment horizontal="left" vertical="center" wrapText="1"/>
    </xf>
    <xf numFmtId="0" fontId="152" fillId="0" borderId="0" xfId="0" applyFont="1" applyBorder="1" applyAlignment="1">
      <alignment horizontal="left" vertical="center" wrapText="1"/>
    </xf>
    <xf numFmtId="0" fontId="152" fillId="0" borderId="0" xfId="0" applyFont="1" applyAlignment="1">
      <alignment vertical="center" wrapText="1"/>
    </xf>
    <xf numFmtId="0" fontId="54" fillId="39" borderId="41" xfId="0" applyFont="1" applyFill="1" applyBorder="1" applyAlignment="1">
      <alignment horizontal="center" vertical="center" wrapText="1"/>
    </xf>
    <xf numFmtId="0" fontId="54" fillId="39" borderId="151" xfId="0" applyFont="1" applyFill="1" applyBorder="1" applyAlignment="1">
      <alignment horizontal="center" vertical="center" wrapText="1"/>
    </xf>
    <xf numFmtId="0" fontId="54" fillId="39" borderId="152" xfId="0" applyFont="1" applyFill="1" applyBorder="1" applyAlignment="1">
      <alignment horizontal="center" vertical="center" wrapText="1"/>
    </xf>
    <xf numFmtId="0" fontId="165" fillId="0" borderId="0" xfId="0" applyFont="1" applyAlignment="1">
      <alignment horizontal="center" vertical="center" wrapText="1"/>
    </xf>
    <xf numFmtId="0" fontId="140" fillId="0" borderId="0" xfId="0" applyFont="1" applyBorder="1" applyAlignment="1">
      <alignment horizontal="center" vertical="center" wrapText="1"/>
    </xf>
    <xf numFmtId="0" fontId="144" fillId="0" borderId="0" xfId="0" applyFont="1" applyBorder="1" applyAlignment="1">
      <alignment horizontal="center" vertical="center" wrapText="1"/>
    </xf>
    <xf numFmtId="3" fontId="165" fillId="0" borderId="61" xfId="0" applyNumberFormat="1" applyFont="1" applyBorder="1" applyAlignment="1">
      <alignment horizontal="center" vertical="center" wrapText="1"/>
    </xf>
    <xf numFmtId="4" fontId="167" fillId="0" borderId="62" xfId="0" applyNumberFormat="1" applyFont="1" applyBorder="1" applyAlignment="1">
      <alignment horizontal="center" vertical="center" wrapText="1"/>
    </xf>
    <xf numFmtId="0" fontId="69" fillId="0" borderId="0" xfId="0" applyFont="1"/>
    <xf numFmtId="0" fontId="143" fillId="0" borderId="0" xfId="0" applyFont="1" applyBorder="1" applyAlignment="1">
      <alignment horizontal="left" vertical="center"/>
    </xf>
    <xf numFmtId="0" fontId="169" fillId="0" borderId="0" xfId="0" applyFont="1" applyBorder="1" applyAlignment="1">
      <alignment horizontal="left" vertical="center"/>
    </xf>
    <xf numFmtId="0" fontId="169" fillId="0" borderId="0" xfId="0" applyFont="1"/>
    <xf numFmtId="0" fontId="169" fillId="0" borderId="0" xfId="0" applyFont="1" applyBorder="1"/>
    <xf numFmtId="9" fontId="165" fillId="0" borderId="0" xfId="0" applyNumberFormat="1" applyFont="1" applyBorder="1" applyAlignment="1">
      <alignment horizontal="center" vertical="center" wrapText="1"/>
    </xf>
    <xf numFmtId="0" fontId="69" fillId="0" borderId="0" xfId="0" applyFont="1" applyBorder="1"/>
    <xf numFmtId="0" fontId="142" fillId="0" borderId="0" xfId="0" applyFont="1" applyAlignment="1">
      <alignment horizontal="center" vertical="center" wrapText="1"/>
    </xf>
    <xf numFmtId="0" fontId="153" fillId="0" borderId="53" xfId="0" applyFont="1" applyBorder="1" applyAlignment="1">
      <alignment horizontal="left" vertical="center" wrapText="1"/>
    </xf>
    <xf numFmtId="3" fontId="142" fillId="0" borderId="55" xfId="0" applyNumberFormat="1" applyFont="1" applyBorder="1" applyAlignment="1">
      <alignment horizontal="center" vertical="center"/>
    </xf>
    <xf numFmtId="4" fontId="154" fillId="0" borderId="56" xfId="0" applyNumberFormat="1" applyFont="1" applyBorder="1" applyAlignment="1">
      <alignment horizontal="center" vertical="center"/>
    </xf>
    <xf numFmtId="0" fontId="142" fillId="0" borderId="0" xfId="0" applyFont="1" applyAlignment="1">
      <alignment horizontal="center" vertical="center"/>
    </xf>
    <xf numFmtId="4" fontId="142" fillId="0" borderId="0" xfId="0" applyNumberFormat="1" applyFont="1" applyBorder="1" applyAlignment="1">
      <alignment horizontal="center" vertical="center"/>
    </xf>
    <xf numFmtId="10" fontId="142" fillId="0" borderId="0" xfId="0" applyNumberFormat="1" applyFont="1" applyBorder="1" applyAlignment="1">
      <alignment horizontal="center" vertical="center"/>
    </xf>
    <xf numFmtId="2" fontId="142" fillId="0" borderId="0" xfId="0" applyNumberFormat="1" applyFont="1" applyBorder="1" applyAlignment="1" applyProtection="1">
      <alignment horizontal="center" vertical="center"/>
      <protection locked="0"/>
    </xf>
    <xf numFmtId="10" fontId="142" fillId="0" borderId="0" xfId="0" applyNumberFormat="1" applyFont="1" applyAlignment="1">
      <alignment vertical="center" wrapText="1"/>
    </xf>
    <xf numFmtId="0" fontId="153" fillId="0" borderId="63" xfId="0" applyFont="1" applyBorder="1" applyAlignment="1">
      <alignment horizontal="left" vertical="center" wrapText="1"/>
    </xf>
    <xf numFmtId="3" fontId="142" fillId="0" borderId="59" xfId="0" applyNumberFormat="1" applyFont="1" applyBorder="1" applyAlignment="1">
      <alignment horizontal="center" vertical="center"/>
    </xf>
    <xf numFmtId="4" fontId="154" fillId="0" borderId="60" xfId="0" applyNumberFormat="1" applyFont="1" applyBorder="1" applyAlignment="1">
      <alignment horizontal="center" vertical="center"/>
    </xf>
    <xf numFmtId="3" fontId="142" fillId="0" borderId="59" xfId="0" applyNumberFormat="1" applyFont="1" applyBorder="1" applyAlignment="1">
      <alignment horizontal="center" vertical="center" wrapText="1"/>
    </xf>
    <xf numFmtId="4" fontId="154" fillId="0" borderId="60" xfId="0" applyNumberFormat="1" applyFont="1" applyBorder="1" applyAlignment="1">
      <alignment horizontal="center" vertical="center" wrapText="1"/>
    </xf>
    <xf numFmtId="4" fontId="142" fillId="0" borderId="0" xfId="0" applyNumberFormat="1" applyFont="1" applyBorder="1" applyAlignment="1">
      <alignment horizontal="center" vertical="center" wrapText="1"/>
    </xf>
    <xf numFmtId="0" fontId="153" fillId="0" borderId="54" xfId="0" applyFont="1" applyBorder="1" applyAlignment="1">
      <alignment horizontal="left" vertical="center" wrapText="1"/>
    </xf>
    <xf numFmtId="3" fontId="142" fillId="0" borderId="57" xfId="0" applyNumberFormat="1" applyFont="1" applyBorder="1" applyAlignment="1">
      <alignment horizontal="center" vertical="center" wrapText="1"/>
    </xf>
    <xf numFmtId="4" fontId="154" fillId="0" borderId="58" xfId="0" applyNumberFormat="1" applyFont="1" applyBorder="1" applyAlignment="1">
      <alignment horizontal="center" vertical="center" wrapText="1"/>
    </xf>
    <xf numFmtId="3" fontId="142" fillId="0" borderId="57" xfId="0" applyNumberFormat="1" applyFont="1" applyBorder="1" applyAlignment="1">
      <alignment horizontal="center" vertical="center"/>
    </xf>
    <xf numFmtId="4" fontId="154" fillId="0" borderId="58" xfId="0" applyNumberFormat="1" applyFont="1" applyBorder="1" applyAlignment="1">
      <alignment horizontal="center" vertical="center"/>
    </xf>
    <xf numFmtId="3" fontId="69" fillId="0" borderId="0" xfId="0" applyNumberFormat="1" applyFont="1" applyBorder="1"/>
    <xf numFmtId="2" fontId="144" fillId="0" borderId="0" xfId="0" applyNumberFormat="1" applyFont="1" applyBorder="1" applyAlignment="1">
      <alignment horizontal="center" vertical="center" wrapText="1"/>
    </xf>
    <xf numFmtId="2" fontId="69" fillId="0" borderId="0" xfId="0" applyNumberFormat="1" applyFont="1" applyBorder="1"/>
    <xf numFmtId="2" fontId="141" fillId="0" borderId="0" xfId="0" applyNumberFormat="1" applyFont="1" applyBorder="1" applyAlignment="1">
      <alignment horizontal="center" vertical="center" wrapText="1"/>
    </xf>
    <xf numFmtId="0" fontId="53" fillId="0" borderId="0" xfId="0" applyFont="1" applyBorder="1" applyAlignment="1">
      <alignment vertical="center" wrapText="1"/>
    </xf>
    <xf numFmtId="0" fontId="155" fillId="0" borderId="0" xfId="0" applyFont="1"/>
    <xf numFmtId="2" fontId="54" fillId="0" borderId="0" xfId="0" applyNumberFormat="1" applyFont="1" applyAlignment="1">
      <alignment vertical="center" wrapText="1"/>
    </xf>
    <xf numFmtId="0" fontId="53" fillId="0" borderId="0" xfId="0" applyFont="1"/>
    <xf numFmtId="3" fontId="53" fillId="0" borderId="0" xfId="0" applyNumberFormat="1" applyFont="1"/>
    <xf numFmtId="0" fontId="53" fillId="0" borderId="0" xfId="0" applyFont="1" applyBorder="1"/>
    <xf numFmtId="3" fontId="53" fillId="0" borderId="0" xfId="0" applyNumberFormat="1" applyFont="1" applyBorder="1" applyAlignment="1">
      <alignment horizontal="center" vertical="center" wrapText="1"/>
    </xf>
    <xf numFmtId="4" fontId="155" fillId="0" borderId="0" xfId="0" applyNumberFormat="1" applyFont="1" applyBorder="1" applyAlignment="1">
      <alignment horizontal="center" vertical="center" wrapText="1"/>
    </xf>
    <xf numFmtId="4" fontId="53" fillId="0" borderId="0" xfId="0" applyNumberFormat="1" applyFont="1" applyBorder="1" applyAlignment="1">
      <alignment horizontal="center" vertical="center" wrapText="1"/>
    </xf>
    <xf numFmtId="3" fontId="53" fillId="0" borderId="0" xfId="0" applyNumberFormat="1" applyFont="1" applyBorder="1" applyAlignment="1">
      <alignment horizontal="center" vertical="center"/>
    </xf>
    <xf numFmtId="0" fontId="108" fillId="0" borderId="0" xfId="0" applyFont="1"/>
    <xf numFmtId="0" fontId="54" fillId="39" borderId="57" xfId="0" applyFont="1" applyFill="1" applyBorder="1" applyAlignment="1">
      <alignment horizontal="center" vertical="center" wrapText="1"/>
    </xf>
    <xf numFmtId="0" fontId="54" fillId="39" borderId="155" xfId="0" applyFont="1" applyFill="1" applyBorder="1" applyAlignment="1">
      <alignment horizontal="center" vertical="center" wrapText="1"/>
    </xf>
    <xf numFmtId="9" fontId="148" fillId="39" borderId="154" xfId="0" applyNumberFormat="1" applyFont="1" applyFill="1" applyBorder="1" applyAlignment="1">
      <alignment horizontal="center" vertical="center" wrapText="1"/>
    </xf>
    <xf numFmtId="9" fontId="148" fillId="39" borderId="58" xfId="0" applyNumberFormat="1" applyFont="1" applyFill="1" applyBorder="1" applyAlignment="1">
      <alignment horizontal="center" vertical="center" wrapText="1"/>
    </xf>
    <xf numFmtId="0" fontId="163" fillId="0" borderId="0" xfId="0" applyFont="1" applyAlignment="1">
      <alignment vertical="center"/>
    </xf>
    <xf numFmtId="0" fontId="54" fillId="0" borderId="0" xfId="0" applyFont="1" applyBorder="1" applyAlignment="1">
      <alignment horizontal="center" vertical="center" wrapText="1"/>
    </xf>
    <xf numFmtId="0" fontId="54" fillId="0" borderId="0" xfId="0" applyFont="1" applyBorder="1" applyAlignment="1">
      <alignment horizontal="left" vertical="center" wrapText="1"/>
    </xf>
    <xf numFmtId="0" fontId="54" fillId="0" borderId="0" xfId="0" applyFont="1" applyBorder="1" applyAlignment="1">
      <alignment vertical="center" wrapText="1"/>
    </xf>
    <xf numFmtId="0" fontId="155" fillId="0" borderId="0" xfId="0" applyFont="1" applyAlignment="1">
      <alignment vertical="center"/>
    </xf>
    <xf numFmtId="0" fontId="69" fillId="0" borderId="0" xfId="0" applyFont="1" applyBorder="1" applyAlignment="1">
      <alignment vertical="center"/>
    </xf>
    <xf numFmtId="0" fontId="151" fillId="0" borderId="0" xfId="0" applyFont="1"/>
    <xf numFmtId="0" fontId="165" fillId="0" borderId="0" xfId="0" applyFont="1" applyAlignment="1">
      <alignment vertical="center"/>
    </xf>
    <xf numFmtId="0" fontId="152" fillId="0" borderId="0" xfId="0" applyFont="1" applyAlignment="1">
      <alignment horizontal="center" vertical="center"/>
    </xf>
    <xf numFmtId="0" fontId="152" fillId="0" borderId="0" xfId="0" applyFont="1" applyBorder="1" applyAlignment="1">
      <alignment horizontal="center" vertical="center"/>
    </xf>
    <xf numFmtId="0" fontId="53" fillId="0" borderId="0" xfId="0" applyFont="1" applyBorder="1" applyAlignment="1">
      <alignment horizontal="left" vertical="center"/>
    </xf>
    <xf numFmtId="0" fontId="54" fillId="0" borderId="0" xfId="0" applyFont="1" applyBorder="1" applyAlignment="1">
      <alignment horizontal="center" vertical="center"/>
    </xf>
    <xf numFmtId="4" fontId="53" fillId="0" borderId="0" xfId="0" applyNumberFormat="1" applyFont="1" applyBorder="1" applyAlignment="1">
      <alignment horizontal="center" vertical="center"/>
    </xf>
    <xf numFmtId="0" fontId="53" fillId="0" borderId="0" xfId="0" applyFont="1" applyBorder="1" applyAlignment="1">
      <alignment horizontal="center" vertical="center" wrapText="1"/>
    </xf>
    <xf numFmtId="3" fontId="53" fillId="0" borderId="0" xfId="0" applyNumberFormat="1" applyFont="1" applyBorder="1" applyAlignment="1">
      <alignment vertical="center" wrapText="1"/>
    </xf>
    <xf numFmtId="3" fontId="54" fillId="0" borderId="0" xfId="0" applyNumberFormat="1" applyFont="1" applyBorder="1" applyAlignment="1">
      <alignment horizontal="center" vertical="center" wrapText="1"/>
    </xf>
    <xf numFmtId="4" fontId="176" fillId="0" borderId="0" xfId="0" applyNumberFormat="1" applyFont="1" applyBorder="1" applyAlignment="1">
      <alignment horizontal="center" vertical="center" wrapText="1"/>
    </xf>
    <xf numFmtId="4" fontId="54" fillId="0" borderId="0" xfId="0" applyNumberFormat="1" applyFont="1" applyBorder="1" applyAlignment="1">
      <alignment horizontal="center" vertical="center" wrapText="1"/>
    </xf>
    <xf numFmtId="2" fontId="155" fillId="0" borderId="0" xfId="0" applyNumberFormat="1" applyFont="1" applyBorder="1" applyAlignment="1">
      <alignment vertical="center" wrapText="1"/>
    </xf>
    <xf numFmtId="2" fontId="53" fillId="0" borderId="0" xfId="0" applyNumberFormat="1" applyFont="1" applyBorder="1" applyAlignment="1">
      <alignment vertical="center" wrapText="1"/>
    </xf>
    <xf numFmtId="0" fontId="143" fillId="0" borderId="0" xfId="0" applyFont="1" applyBorder="1" applyAlignment="1">
      <alignment vertical="center" wrapText="1"/>
    </xf>
    <xf numFmtId="0" fontId="155" fillId="0" borderId="0" xfId="0" applyFont="1" applyBorder="1"/>
    <xf numFmtId="3" fontId="143" fillId="0" borderId="0" xfId="0" applyNumberFormat="1" applyFont="1" applyAlignment="1">
      <alignment vertical="center" wrapText="1"/>
    </xf>
    <xf numFmtId="0" fontId="126" fillId="39" borderId="100" xfId="2" applyFont="1" applyFill="1" applyBorder="1" applyAlignment="1">
      <alignment horizontal="center" vertical="center" wrapText="1"/>
    </xf>
    <xf numFmtId="0" fontId="126" fillId="39" borderId="109" xfId="2" applyFont="1" applyFill="1" applyBorder="1" applyAlignment="1">
      <alignment horizontal="center" vertical="center" wrapText="1"/>
    </xf>
    <xf numFmtId="0" fontId="126" fillId="39" borderId="99" xfId="2" applyFont="1" applyFill="1" applyBorder="1" applyAlignment="1">
      <alignment horizontal="center" vertical="center" wrapText="1"/>
    </xf>
    <xf numFmtId="0" fontId="184" fillId="0" borderId="0" xfId="0" applyFont="1" applyAlignment="1">
      <alignment horizontal="left" vertical="center"/>
    </xf>
    <xf numFmtId="0" fontId="184" fillId="0" borderId="0" xfId="0" applyFont="1" applyAlignment="1">
      <alignment vertical="center"/>
    </xf>
    <xf numFmtId="0" fontId="185" fillId="3" borderId="0" xfId="2" applyFont="1" applyFill="1" applyAlignment="1">
      <alignment vertical="center" wrapText="1"/>
    </xf>
    <xf numFmtId="0" fontId="169" fillId="3" borderId="0" xfId="2" applyFont="1" applyFill="1" applyAlignment="1">
      <alignment vertical="center" wrapText="1"/>
    </xf>
    <xf numFmtId="0" fontId="168" fillId="0" borderId="0" xfId="0" applyFont="1" applyAlignment="1">
      <alignment vertical="center" wrapText="1"/>
    </xf>
    <xf numFmtId="0" fontId="142" fillId="0" borderId="54" xfId="2" applyFont="1" applyBorder="1" applyAlignment="1">
      <alignment vertical="center" wrapText="1"/>
    </xf>
    <xf numFmtId="0" fontId="166" fillId="0" borderId="0" xfId="2" applyFont="1" applyAlignment="1">
      <alignment vertical="center" wrapText="1"/>
    </xf>
    <xf numFmtId="0" fontId="169" fillId="0" borderId="0" xfId="0" applyFont="1" applyBorder="1" applyAlignment="1">
      <alignment vertical="center" wrapText="1"/>
    </xf>
    <xf numFmtId="3" fontId="137" fillId="0" borderId="0" xfId="2" applyNumberFormat="1" applyFont="1" applyAlignment="1">
      <alignment horizontal="center" vertical="center" wrapText="1"/>
    </xf>
    <xf numFmtId="4" fontId="137" fillId="0" borderId="0" xfId="2" applyNumberFormat="1" applyFont="1" applyAlignment="1">
      <alignment horizontal="center" vertical="center" wrapText="1"/>
    </xf>
    <xf numFmtId="0" fontId="150" fillId="0" borderId="0" xfId="2" applyFont="1"/>
    <xf numFmtId="0" fontId="151" fillId="0" borderId="0" xfId="2" applyFont="1"/>
    <xf numFmtId="0" fontId="169" fillId="2" borderId="0" xfId="5" applyFont="1" applyFill="1" applyAlignment="1">
      <alignment vertical="center"/>
    </xf>
    <xf numFmtId="0" fontId="182" fillId="3" borderId="0" xfId="2" applyFont="1" applyFill="1" applyAlignment="1">
      <alignment horizontal="left" vertical="center"/>
    </xf>
    <xf numFmtId="0" fontId="165" fillId="0" borderId="64" xfId="2" applyFont="1" applyBorder="1" applyAlignment="1">
      <alignment horizontal="center" vertical="center" wrapText="1"/>
    </xf>
    <xf numFmtId="0" fontId="165" fillId="3" borderId="0" xfId="2" applyFont="1" applyFill="1" applyAlignment="1">
      <alignment vertical="center" wrapText="1"/>
    </xf>
    <xf numFmtId="2" fontId="69" fillId="3" borderId="0" xfId="2" applyNumberFormat="1" applyFont="1" applyFill="1" applyAlignment="1">
      <alignment vertical="center" wrapText="1"/>
    </xf>
    <xf numFmtId="0" fontId="153" fillId="0" borderId="53" xfId="2" applyFont="1" applyBorder="1" applyAlignment="1">
      <alignment horizontal="left" vertical="center" wrapText="1"/>
    </xf>
    <xf numFmtId="3" fontId="182" fillId="0" borderId="0" xfId="2" applyNumberFormat="1" applyFont="1" applyAlignment="1">
      <alignment vertical="center" wrapText="1"/>
    </xf>
    <xf numFmtId="3" fontId="142" fillId="0" borderId="55" xfId="0" applyNumberFormat="1" applyFont="1" applyBorder="1" applyAlignment="1" applyProtection="1">
      <alignment horizontal="center" vertical="center"/>
      <protection locked="0"/>
    </xf>
    <xf numFmtId="3" fontId="142" fillId="0" borderId="55" xfId="2" applyNumberFormat="1" applyFont="1" applyBorder="1" applyAlignment="1" applyProtection="1">
      <alignment horizontal="center" vertical="center"/>
      <protection locked="0"/>
    </xf>
    <xf numFmtId="4" fontId="154" fillId="0" borderId="56" xfId="2" applyNumberFormat="1" applyFont="1" applyBorder="1" applyAlignment="1">
      <alignment horizontal="center" vertical="center"/>
    </xf>
    <xf numFmtId="3" fontId="142" fillId="0" borderId="55" xfId="2" applyNumberFormat="1" applyFont="1" applyBorder="1" applyAlignment="1">
      <alignment horizontal="center" vertical="center" wrapText="1"/>
    </xf>
    <xf numFmtId="4" fontId="154" fillId="0" borderId="64" xfId="2" applyNumberFormat="1" applyFont="1" applyBorder="1" applyAlignment="1">
      <alignment horizontal="center" vertical="center" wrapText="1"/>
    </xf>
    <xf numFmtId="4" fontId="53" fillId="0" borderId="0" xfId="2" applyNumberFormat="1" applyFont="1" applyAlignment="1">
      <alignment horizontal="center" vertical="center"/>
    </xf>
    <xf numFmtId="0" fontId="153" fillId="0" borderId="63" xfId="2" applyFont="1" applyBorder="1" applyAlignment="1">
      <alignment horizontal="left" vertical="center" wrapText="1"/>
    </xf>
    <xf numFmtId="3" fontId="142" fillId="0" borderId="59" xfId="0" applyNumberFormat="1" applyFont="1" applyBorder="1" applyAlignment="1" applyProtection="1">
      <alignment horizontal="center" vertical="center"/>
      <protection locked="0"/>
    </xf>
    <xf numFmtId="3" fontId="142" fillId="0" borderId="59" xfId="2" applyNumberFormat="1" applyFont="1" applyBorder="1" applyAlignment="1" applyProtection="1">
      <alignment horizontal="center" vertical="center"/>
      <protection locked="0"/>
    </xf>
    <xf numFmtId="4" fontId="154" fillId="0" borderId="60" xfId="2" applyNumberFormat="1" applyFont="1" applyBorder="1" applyAlignment="1">
      <alignment horizontal="center" vertical="center"/>
    </xf>
    <xf numFmtId="3" fontId="142" fillId="0" borderId="59" xfId="2" applyNumberFormat="1" applyFont="1" applyBorder="1" applyAlignment="1">
      <alignment horizontal="center" vertical="center" wrapText="1"/>
    </xf>
    <xf numFmtId="3" fontId="142" fillId="0" borderId="59" xfId="0" applyNumberFormat="1" applyFont="1" applyBorder="1" applyAlignment="1" applyProtection="1">
      <alignment horizontal="center" vertical="center" wrapText="1"/>
      <protection locked="0"/>
    </xf>
    <xf numFmtId="3" fontId="142" fillId="0" borderId="59" xfId="2" applyNumberFormat="1" applyFont="1" applyBorder="1" applyAlignment="1" applyProtection="1">
      <alignment horizontal="center" vertical="center" wrapText="1"/>
      <protection locked="0"/>
    </xf>
    <xf numFmtId="4" fontId="53" fillId="0" borderId="0" xfId="2" applyNumberFormat="1" applyFont="1" applyAlignment="1">
      <alignment horizontal="center" vertical="center" wrapText="1"/>
    </xf>
    <xf numFmtId="0" fontId="94" fillId="0" borderId="63" xfId="2" applyFont="1" applyBorder="1" applyAlignment="1">
      <alignment horizontal="left" vertical="center" wrapText="1"/>
    </xf>
    <xf numFmtId="3" fontId="69" fillId="0" borderId="59" xfId="2" applyNumberFormat="1" applyFont="1" applyBorder="1" applyAlignment="1" applyProtection="1">
      <alignment horizontal="center" vertical="center"/>
      <protection locked="0"/>
    </xf>
    <xf numFmtId="4" fontId="160" fillId="0" borderId="60" xfId="2" applyNumberFormat="1" applyFont="1" applyBorder="1" applyAlignment="1">
      <alignment horizontal="center" vertical="center"/>
    </xf>
    <xf numFmtId="3" fontId="69" fillId="0" borderId="59" xfId="2" applyNumberFormat="1" applyFont="1" applyBorder="1" applyAlignment="1">
      <alignment horizontal="center" vertical="center" wrapText="1"/>
    </xf>
    <xf numFmtId="4" fontId="154" fillId="0" borderId="60" xfId="2" applyNumberFormat="1" applyFont="1" applyBorder="1" applyAlignment="1">
      <alignment horizontal="center" vertical="center" wrapText="1"/>
    </xf>
    <xf numFmtId="0" fontId="142" fillId="0" borderId="57" xfId="2" applyFont="1" applyBorder="1" applyAlignment="1">
      <alignment vertical="center" wrapText="1"/>
    </xf>
    <xf numFmtId="0" fontId="154" fillId="0" borderId="58" xfId="2" applyFont="1" applyBorder="1" applyAlignment="1">
      <alignment vertical="center" wrapText="1"/>
    </xf>
    <xf numFmtId="0" fontId="142" fillId="0" borderId="65" xfId="2" applyFont="1" applyBorder="1" applyAlignment="1">
      <alignment vertical="center" wrapText="1"/>
    </xf>
    <xf numFmtId="2" fontId="151" fillId="0" borderId="0" xfId="2" applyNumberFormat="1" applyFont="1" applyAlignment="1">
      <alignment horizontal="left" vertical="center" wrapText="1"/>
    </xf>
    <xf numFmtId="2" fontId="186" fillId="0" borderId="0" xfId="2" applyNumberFormat="1" applyFont="1" applyAlignment="1">
      <alignment horizontal="left" vertical="center" wrapText="1"/>
    </xf>
    <xf numFmtId="0" fontId="187" fillId="0" borderId="0" xfId="2" applyFont="1" applyAlignment="1">
      <alignment vertical="center" wrapText="1"/>
    </xf>
    <xf numFmtId="0" fontId="53" fillId="3" borderId="0" xfId="2" applyFont="1" applyFill="1" applyAlignment="1">
      <alignment vertical="center" wrapText="1"/>
    </xf>
    <xf numFmtId="0" fontId="137" fillId="0" borderId="0" xfId="2" applyFont="1" applyAlignment="1">
      <alignment horizontal="left" vertical="center" wrapText="1"/>
    </xf>
    <xf numFmtId="0" fontId="182" fillId="0" borderId="0" xfId="2" applyFont="1" applyAlignment="1">
      <alignment vertical="center" wrapText="1"/>
    </xf>
    <xf numFmtId="49" fontId="169" fillId="0" borderId="0" xfId="2" applyNumberFormat="1" applyFont="1" applyAlignment="1">
      <alignment vertical="center" wrapText="1"/>
    </xf>
    <xf numFmtId="167" fontId="69" fillId="0" borderId="0" xfId="1" applyNumberFormat="1" applyFont="1" applyBorder="1" applyAlignment="1">
      <alignment horizontal="center" vertical="center"/>
    </xf>
    <xf numFmtId="167" fontId="69" fillId="0" borderId="0" xfId="1" applyNumberFormat="1" applyFont="1" applyBorder="1" applyAlignment="1">
      <alignment horizontal="center" vertical="center" wrapText="1"/>
    </xf>
    <xf numFmtId="0" fontId="54" fillId="39" borderId="57" xfId="2" applyFont="1" applyFill="1" applyBorder="1" applyAlignment="1">
      <alignment horizontal="center" vertical="center" wrapText="1"/>
    </xf>
    <xf numFmtId="0" fontId="54" fillId="39" borderId="71" xfId="2" applyFont="1" applyFill="1" applyBorder="1" applyAlignment="1">
      <alignment horizontal="center" vertical="center" wrapText="1"/>
    </xf>
    <xf numFmtId="0" fontId="126" fillId="39" borderId="154" xfId="2" applyFont="1" applyFill="1" applyBorder="1" applyAlignment="1">
      <alignment horizontal="center" vertical="center" wrapText="1"/>
    </xf>
    <xf numFmtId="0" fontId="126" fillId="39" borderId="71" xfId="2" applyFont="1" applyFill="1" applyBorder="1" applyAlignment="1">
      <alignment horizontal="center" vertical="center" wrapText="1"/>
    </xf>
    <xf numFmtId="3" fontId="152" fillId="0" borderId="0" xfId="0" applyNumberFormat="1" applyFont="1" applyAlignment="1">
      <alignment horizontal="left" vertical="center"/>
    </xf>
    <xf numFmtId="10" fontId="142" fillId="0" borderId="53" xfId="7" applyNumberFormat="1" applyFont="1" applyBorder="1" applyAlignment="1">
      <alignment vertical="center" wrapText="1"/>
    </xf>
    <xf numFmtId="3" fontId="142" fillId="0" borderId="64" xfId="7" applyNumberFormat="1" applyFont="1" applyBorder="1" applyAlignment="1" applyProtection="1">
      <alignment horizontal="center" vertical="center"/>
      <protection locked="0"/>
    </xf>
    <xf numFmtId="4" fontId="154" fillId="0" borderId="56" xfId="7" applyNumberFormat="1" applyFont="1" applyBorder="1" applyAlignment="1">
      <alignment horizontal="center" vertical="center"/>
    </xf>
    <xf numFmtId="3" fontId="142" fillId="0" borderId="55" xfId="7" applyNumberFormat="1" applyFont="1" applyBorder="1" applyAlignment="1" applyProtection="1">
      <alignment horizontal="center" vertical="center"/>
      <protection locked="0"/>
    </xf>
    <xf numFmtId="9" fontId="142" fillId="0" borderId="0" xfId="8" applyFont="1" applyAlignment="1">
      <alignment vertical="center" wrapText="1"/>
    </xf>
    <xf numFmtId="10" fontId="142" fillId="0" borderId="63" xfId="7" applyNumberFormat="1" applyFont="1" applyBorder="1" applyAlignment="1">
      <alignment vertical="center" wrapText="1"/>
    </xf>
    <xf numFmtId="3" fontId="142" fillId="0" borderId="0" xfId="7" applyNumberFormat="1" applyFont="1" applyBorder="1" applyAlignment="1" applyProtection="1">
      <alignment horizontal="center" vertical="center"/>
      <protection locked="0"/>
    </xf>
    <xf numFmtId="4" fontId="154" fillId="0" borderId="60" xfId="7" applyNumberFormat="1" applyFont="1" applyBorder="1" applyAlignment="1">
      <alignment horizontal="center" vertical="center"/>
    </xf>
    <xf numFmtId="3" fontId="142" fillId="0" borderId="59" xfId="7" applyNumberFormat="1" applyFont="1" applyBorder="1" applyAlignment="1" applyProtection="1">
      <alignment horizontal="center" vertical="center"/>
      <protection locked="0"/>
    </xf>
    <xf numFmtId="10" fontId="142" fillId="0" borderId="54" xfId="7" applyNumberFormat="1" applyFont="1" applyBorder="1" applyAlignment="1">
      <alignment vertical="center" wrapText="1"/>
    </xf>
    <xf numFmtId="3" fontId="142" fillId="0" borderId="65" xfId="7" applyNumberFormat="1" applyFont="1" applyBorder="1" applyAlignment="1" applyProtection="1">
      <alignment horizontal="center" vertical="center"/>
      <protection locked="0"/>
    </xf>
    <xf numFmtId="4" fontId="154" fillId="0" borderId="58" xfId="7" applyNumberFormat="1" applyFont="1" applyBorder="1" applyAlignment="1">
      <alignment horizontal="center" vertical="center"/>
    </xf>
    <xf numFmtId="3" fontId="142" fillId="0" borderId="57" xfId="7" applyNumberFormat="1" applyFont="1" applyBorder="1" applyAlignment="1" applyProtection="1">
      <alignment horizontal="center" vertical="center"/>
      <protection locked="0"/>
    </xf>
    <xf numFmtId="10" fontId="153" fillId="0" borderId="4" xfId="7" applyNumberFormat="1" applyFont="1" applyBorder="1" applyAlignment="1">
      <alignment vertical="center" wrapText="1"/>
    </xf>
    <xf numFmtId="3" fontId="142" fillId="0" borderId="12" xfId="7" applyNumberFormat="1" applyFont="1" applyBorder="1" applyAlignment="1" applyProtection="1">
      <alignment horizontal="center" vertical="center"/>
      <protection locked="0"/>
    </xf>
    <xf numFmtId="4" fontId="154" fillId="0" borderId="11" xfId="7" applyNumberFormat="1" applyFont="1" applyBorder="1" applyAlignment="1">
      <alignment horizontal="center" vertical="center"/>
    </xf>
    <xf numFmtId="3" fontId="142" fillId="0" borderId="61" xfId="7" applyNumberFormat="1" applyFont="1" applyBorder="1" applyAlignment="1" applyProtection="1">
      <alignment horizontal="center" vertical="center"/>
      <protection locked="0"/>
    </xf>
    <xf numFmtId="4" fontId="154" fillId="0" borderId="62" xfId="7" applyNumberFormat="1" applyFont="1" applyBorder="1" applyAlignment="1">
      <alignment horizontal="center" vertical="center"/>
    </xf>
    <xf numFmtId="3" fontId="153" fillId="0" borderId="61" xfId="7" applyNumberFormat="1" applyFont="1" applyBorder="1" applyAlignment="1" applyProtection="1">
      <alignment horizontal="center" vertical="center"/>
      <protection locked="0"/>
    </xf>
    <xf numFmtId="4" fontId="188" fillId="0" borderId="62" xfId="0" applyNumberFormat="1" applyFont="1" applyBorder="1" applyAlignment="1">
      <alignment horizontal="center" vertical="center"/>
    </xf>
    <xf numFmtId="10" fontId="153" fillId="0" borderId="70" xfId="7" applyNumberFormat="1" applyFont="1" applyBorder="1" applyAlignment="1">
      <alignment vertical="center" wrapText="1"/>
    </xf>
    <xf numFmtId="3" fontId="137" fillId="0" borderId="66" xfId="0" applyNumberFormat="1" applyFont="1" applyBorder="1" applyAlignment="1">
      <alignment horizontal="center" vertical="center" wrapText="1"/>
    </xf>
    <xf numFmtId="4" fontId="180" fillId="0" borderId="66" xfId="0" applyNumberFormat="1" applyFont="1" applyBorder="1" applyAlignment="1">
      <alignment horizontal="center" vertical="center" wrapText="1"/>
    </xf>
    <xf numFmtId="3" fontId="165" fillId="0" borderId="14" xfId="0" applyNumberFormat="1" applyFont="1" applyBorder="1" applyAlignment="1">
      <alignment horizontal="center" vertical="center" wrapText="1"/>
    </xf>
    <xf numFmtId="4" fontId="167" fillId="0" borderId="6" xfId="0" applyNumberFormat="1" applyFont="1" applyBorder="1" applyAlignment="1">
      <alignment horizontal="center" vertical="center" wrapText="1"/>
    </xf>
    <xf numFmtId="0" fontId="54" fillId="39" borderId="163" xfId="0" applyFont="1" applyFill="1" applyBorder="1" applyAlignment="1">
      <alignment horizontal="center" vertical="center" wrapText="1"/>
    </xf>
    <xf numFmtId="0" fontId="54" fillId="39" borderId="154" xfId="0" applyFont="1" applyFill="1" applyBorder="1" applyAlignment="1">
      <alignment horizontal="center" vertical="center" wrapText="1"/>
    </xf>
    <xf numFmtId="0" fontId="69" fillId="0" borderId="0" xfId="0" applyFont="1" applyAlignment="1">
      <alignment vertical="center" wrapText="1"/>
    </xf>
    <xf numFmtId="0" fontId="137" fillId="0" borderId="0" xfId="0" applyFont="1" applyAlignment="1">
      <alignment vertical="center"/>
    </xf>
    <xf numFmtId="0" fontId="152" fillId="0" borderId="0" xfId="0" applyFont="1" applyAlignment="1">
      <alignment vertical="center"/>
    </xf>
    <xf numFmtId="0" fontId="169" fillId="0" borderId="0" xfId="0" applyFont="1" applyAlignment="1">
      <alignment horizontal="center" vertical="center"/>
    </xf>
    <xf numFmtId="0" fontId="169" fillId="0" borderId="0" xfId="0" applyFont="1" applyBorder="1" applyAlignment="1">
      <alignment horizontal="center" vertical="center"/>
    </xf>
    <xf numFmtId="0" fontId="165" fillId="0" borderId="0" xfId="0" applyFont="1" applyBorder="1" applyAlignment="1">
      <alignment horizontal="center" vertical="center"/>
    </xf>
    <xf numFmtId="0" fontId="137" fillId="0" borderId="0" xfId="0" applyFont="1" applyBorder="1" applyAlignment="1">
      <alignment horizontal="center" vertical="center"/>
    </xf>
    <xf numFmtId="0" fontId="152" fillId="0" borderId="72" xfId="0" applyFont="1" applyBorder="1" applyAlignment="1">
      <alignment horizontal="left" vertical="center"/>
    </xf>
    <xf numFmtId="0" fontId="141" fillId="0" borderId="57" xfId="0" applyFont="1" applyBorder="1" applyAlignment="1">
      <alignment horizontal="center" vertical="center" wrapText="1"/>
    </xf>
    <xf numFmtId="0" fontId="141" fillId="0" borderId="58" xfId="0" applyFont="1" applyBorder="1" applyAlignment="1">
      <alignment horizontal="center" vertical="center" wrapText="1"/>
    </xf>
    <xf numFmtId="3" fontId="142" fillId="0" borderId="53" xfId="0" applyNumberFormat="1" applyFont="1" applyBorder="1" applyAlignment="1">
      <alignment horizontal="center" vertical="center" wrapText="1"/>
    </xf>
    <xf numFmtId="3" fontId="142" fillId="0" borderId="64" xfId="0" applyNumberFormat="1" applyFont="1" applyBorder="1" applyAlignment="1">
      <alignment horizontal="center" vertical="center"/>
    </xf>
    <xf numFmtId="4" fontId="142" fillId="0" borderId="53" xfId="0" applyNumberFormat="1" applyFont="1" applyBorder="1" applyAlignment="1">
      <alignment horizontal="center" vertical="center"/>
    </xf>
    <xf numFmtId="3" fontId="142" fillId="0" borderId="63" xfId="0" applyNumberFormat="1" applyFont="1" applyBorder="1" applyAlignment="1">
      <alignment horizontal="center" vertical="center" wrapText="1"/>
    </xf>
    <xf numFmtId="3" fontId="142" fillId="0" borderId="0" xfId="0" applyNumberFormat="1" applyFont="1" applyBorder="1" applyAlignment="1">
      <alignment horizontal="center" vertical="center"/>
    </xf>
    <xf numFmtId="4" fontId="142" fillId="0" borderId="63" xfId="0" applyNumberFormat="1" applyFont="1" applyBorder="1" applyAlignment="1">
      <alignment horizontal="center" vertical="center"/>
    </xf>
    <xf numFmtId="0" fontId="94" fillId="0" borderId="63" xfId="0" applyFont="1" applyBorder="1" applyAlignment="1">
      <alignment horizontal="left" vertical="center" wrapText="1"/>
    </xf>
    <xf numFmtId="3" fontId="69" fillId="0" borderId="63" xfId="0" applyNumberFormat="1" applyFont="1" applyBorder="1" applyAlignment="1">
      <alignment horizontal="center" vertical="center" wrapText="1"/>
    </xf>
    <xf numFmtId="3" fontId="69" fillId="0" borderId="59" xfId="0" applyNumberFormat="1" applyFont="1" applyBorder="1" applyAlignment="1">
      <alignment horizontal="center" vertical="center"/>
    </xf>
    <xf numFmtId="4" fontId="160" fillId="0" borderId="60" xfId="0" applyNumberFormat="1" applyFont="1" applyBorder="1" applyAlignment="1">
      <alignment horizontal="center" vertical="center"/>
    </xf>
    <xf numFmtId="3" fontId="69" fillId="0" borderId="0" xfId="0" applyNumberFormat="1" applyFont="1" applyBorder="1" applyAlignment="1">
      <alignment horizontal="center" vertical="center"/>
    </xf>
    <xf numFmtId="4" fontId="69" fillId="0" borderId="0" xfId="0" applyNumberFormat="1" applyFont="1" applyBorder="1" applyAlignment="1">
      <alignment horizontal="center" vertical="center"/>
    </xf>
    <xf numFmtId="3" fontId="142" fillId="0" borderId="0" xfId="0" applyNumberFormat="1" applyFont="1" applyBorder="1" applyAlignment="1">
      <alignment horizontal="center" vertical="center" wrapText="1"/>
    </xf>
    <xf numFmtId="0" fontId="142" fillId="0" borderId="54" xfId="0" applyFont="1" applyBorder="1" applyAlignment="1">
      <alignment horizontal="center" vertical="center" wrapText="1"/>
    </xf>
    <xf numFmtId="4" fontId="142" fillId="0" borderId="58" xfId="0" applyNumberFormat="1" applyFont="1" applyBorder="1" applyAlignment="1">
      <alignment horizontal="center" vertical="center" wrapText="1"/>
    </xf>
    <xf numFmtId="4" fontId="142" fillId="0" borderId="58" xfId="0" applyNumberFormat="1" applyFont="1" applyBorder="1" applyAlignment="1">
      <alignment horizontal="center" vertical="center"/>
    </xf>
    <xf numFmtId="4" fontId="142" fillId="0" borderId="54" xfId="0" applyNumberFormat="1" applyFont="1" applyBorder="1" applyAlignment="1">
      <alignment horizontal="center" vertical="center" wrapText="1"/>
    </xf>
    <xf numFmtId="3" fontId="140" fillId="0" borderId="0" xfId="0" applyNumberFormat="1" applyFont="1" applyBorder="1" applyAlignment="1">
      <alignment vertical="center" wrapText="1"/>
    </xf>
    <xf numFmtId="3" fontId="141" fillId="0" borderId="0" xfId="0" applyNumberFormat="1" applyFont="1" applyBorder="1" applyAlignment="1">
      <alignment horizontal="center" vertical="center" wrapText="1"/>
    </xf>
    <xf numFmtId="4" fontId="137" fillId="0" borderId="0" xfId="0" applyNumberFormat="1" applyFont="1" applyBorder="1" applyAlignment="1">
      <alignment horizontal="center" vertical="center" wrapText="1"/>
    </xf>
    <xf numFmtId="2" fontId="155" fillId="0" borderId="0" xfId="0" applyNumberFormat="1" applyFont="1" applyAlignment="1">
      <alignment vertical="center" wrapText="1"/>
    </xf>
    <xf numFmtId="2" fontId="53" fillId="0" borderId="0" xfId="0" applyNumberFormat="1" applyFont="1" applyAlignment="1">
      <alignment vertical="center" wrapText="1"/>
    </xf>
    <xf numFmtId="0" fontId="53" fillId="0" borderId="0" xfId="0" applyFont="1" applyAlignment="1">
      <alignment vertical="center" wrapText="1"/>
    </xf>
    <xf numFmtId="3" fontId="53" fillId="0" borderId="0" xfId="0" applyNumberFormat="1" applyFont="1" applyAlignment="1">
      <alignment vertical="center" wrapText="1"/>
    </xf>
    <xf numFmtId="0" fontId="54" fillId="39" borderId="58" xfId="0" applyFont="1" applyFill="1" applyBorder="1" applyAlignment="1">
      <alignment horizontal="center" vertical="center" wrapText="1"/>
    </xf>
    <xf numFmtId="0" fontId="148" fillId="39" borderId="53" xfId="0" applyFont="1" applyFill="1" applyBorder="1" applyAlignment="1">
      <alignment horizontal="center" vertical="center" wrapText="1"/>
    </xf>
    <xf numFmtId="0" fontId="54" fillId="39" borderId="71" xfId="0" applyFont="1" applyFill="1" applyBorder="1" applyAlignment="1">
      <alignment horizontal="center" vertical="center" wrapText="1"/>
    </xf>
    <xf numFmtId="0" fontId="54" fillId="39" borderId="156" xfId="0" applyFont="1" applyFill="1" applyBorder="1" applyAlignment="1">
      <alignment horizontal="center" vertical="center" wrapText="1"/>
    </xf>
    <xf numFmtId="0" fontId="54" fillId="39" borderId="77" xfId="0" applyFont="1" applyFill="1" applyBorder="1" applyAlignment="1">
      <alignment horizontal="center" vertical="center" wrapText="1"/>
    </xf>
    <xf numFmtId="0" fontId="126" fillId="39" borderId="137" xfId="0" applyFont="1" applyFill="1" applyBorder="1" applyAlignment="1">
      <alignment horizontal="center" vertical="center" wrapText="1"/>
    </xf>
    <xf numFmtId="0" fontId="54" fillId="39" borderId="166" xfId="0" applyFont="1" applyFill="1" applyBorder="1" applyAlignment="1">
      <alignment horizontal="center" vertical="center" wrapText="1"/>
    </xf>
    <xf numFmtId="0" fontId="141" fillId="0" borderId="170" xfId="0" applyFont="1" applyBorder="1" applyAlignment="1">
      <alignment horizontal="center" vertical="center" wrapText="1"/>
    </xf>
    <xf numFmtId="0" fontId="126" fillId="39" borderId="54" xfId="0" applyFont="1" applyFill="1" applyBorder="1" applyAlignment="1">
      <alignment horizontal="center" vertical="center" wrapText="1"/>
    </xf>
    <xf numFmtId="0" fontId="126" fillId="39" borderId="71" xfId="0" applyFont="1" applyFill="1" applyBorder="1" applyAlignment="1">
      <alignment horizontal="center" vertical="center" wrapText="1"/>
    </xf>
    <xf numFmtId="0" fontId="126" fillId="39" borderId="163" xfId="0" applyFont="1" applyFill="1" applyBorder="1" applyAlignment="1">
      <alignment horizontal="center" vertical="center" wrapText="1"/>
    </xf>
    <xf numFmtId="0" fontId="126" fillId="39" borderId="166" xfId="0" applyFont="1" applyFill="1" applyBorder="1" applyAlignment="1">
      <alignment horizontal="center" vertical="center" wrapText="1"/>
    </xf>
    <xf numFmtId="0" fontId="126" fillId="39" borderId="65" xfId="0" applyFont="1" applyFill="1" applyBorder="1" applyAlignment="1">
      <alignment horizontal="center" vertical="center" wrapText="1"/>
    </xf>
    <xf numFmtId="0" fontId="126" fillId="39" borderId="170" xfId="0" applyFont="1" applyFill="1" applyBorder="1" applyAlignment="1">
      <alignment horizontal="center" vertical="center" wrapText="1"/>
    </xf>
    <xf numFmtId="0" fontId="126" fillId="39" borderId="154" xfId="0" applyFont="1" applyFill="1" applyBorder="1" applyAlignment="1">
      <alignment horizontal="center" vertical="center" wrapText="1"/>
    </xf>
    <xf numFmtId="0" fontId="166" fillId="0" borderId="0" xfId="0" applyFont="1" applyBorder="1" applyAlignment="1">
      <alignment horizontal="center" vertical="center" wrapText="1"/>
    </xf>
    <xf numFmtId="0" fontId="126" fillId="39" borderId="74" xfId="0" applyFont="1" applyFill="1" applyBorder="1" applyAlignment="1">
      <alignment horizontal="center" vertical="center" wrapText="1"/>
    </xf>
    <xf numFmtId="0" fontId="183" fillId="39" borderId="73" xfId="0" applyFont="1" applyFill="1" applyBorder="1" applyAlignment="1">
      <alignment horizontal="center" vertical="center" wrapText="1"/>
    </xf>
    <xf numFmtId="0" fontId="182" fillId="3" borderId="0" xfId="2" applyFont="1" applyFill="1" applyAlignment="1">
      <alignment vertical="center" wrapText="1"/>
    </xf>
    <xf numFmtId="0" fontId="10" fillId="0" borderId="0" xfId="2" applyFont="1" applyAlignment="1">
      <alignment vertical="center" wrapText="1"/>
    </xf>
    <xf numFmtId="0" fontId="110" fillId="0" borderId="0" xfId="2" applyFont="1" applyAlignment="1">
      <alignment horizontal="center" vertical="center" wrapText="1"/>
    </xf>
    <xf numFmtId="0" fontId="152" fillId="2" borderId="0" xfId="5" applyFont="1" applyFill="1" applyAlignment="1">
      <alignment vertical="center"/>
    </xf>
    <xf numFmtId="0" fontId="126" fillId="39" borderId="58" xfId="2" applyFont="1" applyFill="1" applyBorder="1" applyAlignment="1">
      <alignment horizontal="center" vertical="center" wrapText="1"/>
    </xf>
    <xf numFmtId="0" fontId="183" fillId="39" borderId="58" xfId="2" applyFont="1" applyFill="1" applyBorder="1" applyAlignment="1">
      <alignment horizontal="center" vertical="center" wrapText="1"/>
    </xf>
    <xf numFmtId="0" fontId="126" fillId="39" borderId="79" xfId="2" applyFont="1" applyFill="1" applyBorder="1" applyAlignment="1">
      <alignment horizontal="center" vertical="center" wrapText="1"/>
    </xf>
    <xf numFmtId="0" fontId="54" fillId="39" borderId="155" xfId="2" applyFont="1" applyFill="1" applyBorder="1" applyAlignment="1">
      <alignment horizontal="center" vertical="center" wrapText="1"/>
    </xf>
    <xf numFmtId="0" fontId="126" fillId="39" borderId="78" xfId="2" applyFont="1" applyFill="1" applyBorder="1" applyAlignment="1">
      <alignment horizontal="center" vertical="center" wrapText="1"/>
    </xf>
    <xf numFmtId="0" fontId="183" fillId="39" borderId="79" xfId="2" applyFont="1" applyFill="1" applyBorder="1" applyAlignment="1">
      <alignment horizontal="center" vertical="center" wrapText="1"/>
    </xf>
    <xf numFmtId="0" fontId="165" fillId="0" borderId="64" xfId="2" applyFont="1" applyBorder="1" applyAlignment="1">
      <alignment vertical="center" wrapText="1"/>
    </xf>
    <xf numFmtId="0" fontId="165" fillId="0" borderId="65" xfId="2" applyFont="1" applyBorder="1" applyAlignment="1">
      <alignment vertical="center" wrapText="1"/>
    </xf>
    <xf numFmtId="0" fontId="153" fillId="0" borderId="54" xfId="2" applyFont="1" applyBorder="1" applyAlignment="1">
      <alignment horizontal="left" vertical="center" wrapText="1"/>
    </xf>
    <xf numFmtId="3" fontId="142" fillId="0" borderId="57" xfId="2" applyNumberFormat="1" applyFont="1" applyBorder="1" applyAlignment="1" applyProtection="1">
      <alignment horizontal="center" vertical="center" wrapText="1"/>
      <protection locked="0"/>
    </xf>
    <xf numFmtId="0" fontId="126" fillId="39" borderId="125" xfId="2" applyFont="1" applyFill="1" applyBorder="1" applyAlignment="1">
      <alignment horizontal="center" vertical="center" wrapText="1"/>
    </xf>
    <xf numFmtId="0" fontId="139" fillId="0" borderId="0" xfId="2" applyFont="1" applyAlignment="1">
      <alignment horizontal="center" vertical="center" wrapText="1"/>
    </xf>
    <xf numFmtId="10" fontId="147" fillId="0" borderId="0" xfId="2" applyNumberFormat="1" applyFont="1" applyAlignment="1">
      <alignment vertical="center" wrapText="1"/>
    </xf>
    <xf numFmtId="3" fontId="165" fillId="0" borderId="64" xfId="2" applyNumberFormat="1" applyFont="1" applyBorder="1" applyAlignment="1">
      <alignment vertical="center" wrapText="1"/>
    </xf>
    <xf numFmtId="0" fontId="165" fillId="0" borderId="56" xfId="2" applyFont="1" applyBorder="1" applyAlignment="1">
      <alignment vertical="center" wrapText="1"/>
    </xf>
    <xf numFmtId="0" fontId="69" fillId="0" borderId="0" xfId="2" applyFont="1" applyAlignment="1">
      <alignment horizontal="left" vertical="center"/>
    </xf>
    <xf numFmtId="3" fontId="142" fillId="3" borderId="53" xfId="2" applyNumberFormat="1" applyFont="1" applyFill="1" applyBorder="1" applyAlignment="1" applyProtection="1">
      <alignment horizontal="center" vertical="center"/>
      <protection locked="0"/>
    </xf>
    <xf numFmtId="3" fontId="142" fillId="3" borderId="63" xfId="2" applyNumberFormat="1" applyFont="1" applyFill="1" applyBorder="1" applyAlignment="1" applyProtection="1">
      <alignment horizontal="center" vertical="center"/>
      <protection locked="0"/>
    </xf>
    <xf numFmtId="3" fontId="142" fillId="0" borderId="63" xfId="2" applyNumberFormat="1" applyFont="1" applyBorder="1" applyAlignment="1" applyProtection="1">
      <alignment horizontal="center" vertical="center" wrapText="1"/>
      <protection locked="0"/>
    </xf>
    <xf numFmtId="3" fontId="142" fillId="3" borderId="63" xfId="2" applyNumberFormat="1" applyFont="1" applyFill="1" applyBorder="1" applyAlignment="1" applyProtection="1">
      <alignment horizontal="center" vertical="center" wrapText="1"/>
      <protection locked="0"/>
    </xf>
    <xf numFmtId="3" fontId="142" fillId="3" borderId="54" xfId="2" applyNumberFormat="1" applyFont="1" applyFill="1" applyBorder="1" applyAlignment="1" applyProtection="1">
      <alignment horizontal="center" vertical="center" wrapText="1"/>
      <protection locked="0"/>
    </xf>
    <xf numFmtId="4" fontId="154" fillId="0" borderId="58" xfId="2" applyNumberFormat="1" applyFont="1" applyBorder="1" applyAlignment="1">
      <alignment horizontal="center" vertical="center" wrapText="1"/>
    </xf>
    <xf numFmtId="0" fontId="166" fillId="0" borderId="65" xfId="2" applyFont="1" applyBorder="1" applyAlignment="1">
      <alignment vertical="center" wrapText="1"/>
    </xf>
    <xf numFmtId="0" fontId="54" fillId="39" borderId="69" xfId="2" applyFont="1" applyFill="1" applyBorder="1" applyAlignment="1">
      <alignment horizontal="center" vertical="center" wrapText="1"/>
    </xf>
    <xf numFmtId="0" fontId="126" fillId="39" borderId="57" xfId="2" applyFont="1" applyFill="1" applyBorder="1" applyAlignment="1">
      <alignment horizontal="center" vertical="center" wrapText="1"/>
    </xf>
    <xf numFmtId="0" fontId="126" fillId="39" borderId="155" xfId="2" applyFont="1" applyFill="1" applyBorder="1" applyAlignment="1">
      <alignment horizontal="center" vertical="center" wrapText="1"/>
    </xf>
    <xf numFmtId="0" fontId="126" fillId="39" borderId="166" xfId="2" applyFont="1" applyFill="1" applyBorder="1" applyAlignment="1">
      <alignment horizontal="center" vertical="center" wrapText="1"/>
    </xf>
    <xf numFmtId="0" fontId="126" fillId="39" borderId="163" xfId="2" applyFont="1" applyFill="1" applyBorder="1" applyAlignment="1">
      <alignment horizontal="center" vertical="center" wrapText="1"/>
    </xf>
    <xf numFmtId="10" fontId="153" fillId="0" borderId="12" xfId="7" applyNumberFormat="1" applyFont="1" applyBorder="1" applyAlignment="1">
      <alignment vertical="center" wrapText="1"/>
    </xf>
    <xf numFmtId="10" fontId="153" fillId="0" borderId="61" xfId="7" applyNumberFormat="1" applyFont="1" applyBorder="1" applyAlignment="1">
      <alignment vertical="center" wrapText="1"/>
    </xf>
    <xf numFmtId="0" fontId="69" fillId="0" borderId="0" xfId="0" applyFont="1" applyBorder="1" applyAlignment="1">
      <alignment horizontal="left" vertical="center"/>
    </xf>
    <xf numFmtId="10" fontId="53" fillId="0" borderId="0" xfId="7" applyNumberFormat="1" applyFont="1" applyBorder="1" applyAlignment="1">
      <alignment vertical="center" wrapText="1"/>
    </xf>
    <xf numFmtId="3" fontId="53" fillId="0" borderId="0" xfId="7" applyNumberFormat="1" applyFont="1" applyBorder="1" applyAlignment="1" applyProtection="1">
      <alignment horizontal="center" vertical="center"/>
      <protection locked="0"/>
    </xf>
    <xf numFmtId="10" fontId="53" fillId="0" borderId="0" xfId="6" applyNumberFormat="1" applyFont="1" applyBorder="1" applyAlignment="1">
      <alignment vertical="center" wrapText="1"/>
    </xf>
    <xf numFmtId="9" fontId="53" fillId="0" borderId="0" xfId="8" applyFont="1" applyBorder="1" applyAlignment="1">
      <alignment vertical="center" wrapText="1"/>
    </xf>
    <xf numFmtId="10" fontId="54" fillId="0" borderId="0" xfId="7" applyNumberFormat="1" applyFont="1" applyBorder="1" applyAlignment="1">
      <alignment vertical="center" wrapText="1"/>
    </xf>
    <xf numFmtId="2" fontId="54" fillId="0" borderId="0" xfId="0" applyNumberFormat="1" applyFont="1" applyBorder="1" applyAlignment="1">
      <alignment vertical="center" wrapText="1"/>
    </xf>
    <xf numFmtId="2" fontId="54" fillId="0" borderId="0" xfId="0" applyNumberFormat="1" applyFont="1" applyBorder="1" applyAlignment="1">
      <alignment horizontal="left" vertical="center" wrapText="1"/>
    </xf>
    <xf numFmtId="2" fontId="54" fillId="0" borderId="0" xfId="0" applyNumberFormat="1" applyFont="1" applyAlignment="1">
      <alignment horizontal="left" vertical="center" wrapText="1"/>
    </xf>
    <xf numFmtId="2" fontId="53" fillId="0" borderId="0" xfId="0" applyNumberFormat="1" applyFont="1" applyAlignment="1">
      <alignment horizontal="left" vertical="center" wrapText="1"/>
    </xf>
    <xf numFmtId="0" fontId="69" fillId="0" borderId="0" xfId="0" applyFont="1" applyAlignment="1">
      <alignment horizontal="left" vertical="center" wrapText="1"/>
    </xf>
    <xf numFmtId="3" fontId="69" fillId="0" borderId="0" xfId="0" applyNumberFormat="1" applyFont="1" applyAlignment="1">
      <alignment horizontal="left" vertical="center" wrapText="1"/>
    </xf>
    <xf numFmtId="0" fontId="69" fillId="0" borderId="0" xfId="0" applyFont="1" applyBorder="1" applyAlignment="1">
      <alignment vertical="center" wrapText="1"/>
    </xf>
    <xf numFmtId="2" fontId="94" fillId="0" borderId="0" xfId="0" applyNumberFormat="1" applyFont="1" applyAlignment="1">
      <alignment horizontal="left" vertical="center" wrapText="1"/>
    </xf>
    <xf numFmtId="3" fontId="165" fillId="4" borderId="0" xfId="3" applyNumberFormat="1" applyFont="1" applyFill="1" applyAlignment="1">
      <alignment horizontal="center" vertical="center" wrapText="1"/>
    </xf>
    <xf numFmtId="0" fontId="165" fillId="4" borderId="0" xfId="2" applyFont="1" applyFill="1" applyAlignment="1">
      <alignment vertical="center" wrapText="1"/>
    </xf>
    <xf numFmtId="0" fontId="165" fillId="4" borderId="0" xfId="2" applyFont="1" applyFill="1" applyAlignment="1">
      <alignment horizontal="center" vertical="center" wrapText="1"/>
    </xf>
    <xf numFmtId="3" fontId="189" fillId="4" borderId="0" xfId="3" applyNumberFormat="1" applyFont="1" applyFill="1" applyAlignment="1">
      <alignment horizontal="center" vertical="center" wrapText="1"/>
    </xf>
    <xf numFmtId="0" fontId="190" fillId="0" borderId="0" xfId="2" applyFont="1" applyAlignment="1">
      <alignment vertical="center"/>
    </xf>
    <xf numFmtId="0" fontId="191" fillId="2" borderId="0" xfId="5" applyFont="1" applyFill="1" applyAlignment="1">
      <alignment vertical="center"/>
    </xf>
    <xf numFmtId="0" fontId="94" fillId="4" borderId="53" xfId="3" applyFont="1" applyFill="1" applyBorder="1" applyAlignment="1">
      <alignment horizontal="left" vertical="center" indent="1"/>
    </xf>
    <xf numFmtId="3" fontId="69" fillId="4" borderId="55" xfId="2" applyNumberFormat="1" applyFont="1" applyFill="1" applyBorder="1" applyAlignment="1" applyProtection="1">
      <alignment horizontal="center" vertical="center"/>
      <protection locked="0"/>
    </xf>
    <xf numFmtId="4" fontId="160" fillId="4" borderId="56" xfId="2" applyNumberFormat="1" applyFont="1" applyFill="1" applyBorder="1" applyAlignment="1">
      <alignment horizontal="center" vertical="center"/>
    </xf>
    <xf numFmtId="3" fontId="69" fillId="4" borderId="53" xfId="2" applyNumberFormat="1" applyFont="1" applyFill="1" applyBorder="1" applyAlignment="1" applyProtection="1">
      <alignment horizontal="center" vertical="center"/>
      <protection locked="0"/>
    </xf>
    <xf numFmtId="3" fontId="69" fillId="4" borderId="0" xfId="2" applyNumberFormat="1" applyFont="1" applyFill="1" applyAlignment="1" applyProtection="1">
      <alignment horizontal="center" vertical="center"/>
      <protection locked="0"/>
    </xf>
    <xf numFmtId="0" fontId="94" fillId="4" borderId="63" xfId="3" applyFont="1" applyFill="1" applyBorder="1" applyAlignment="1">
      <alignment horizontal="left" vertical="center" indent="1"/>
    </xf>
    <xf numFmtId="3" fontId="69" fillId="4" borderId="59" xfId="2" applyNumberFormat="1" applyFont="1" applyFill="1" applyBorder="1" applyAlignment="1" applyProtection="1">
      <alignment horizontal="center" vertical="center"/>
      <protection locked="0"/>
    </xf>
    <xf numFmtId="4" fontId="160" fillId="4" borderId="60" xfId="2" applyNumberFormat="1" applyFont="1" applyFill="1" applyBorder="1" applyAlignment="1">
      <alignment horizontal="center" vertical="center"/>
    </xf>
    <xf numFmtId="3" fontId="69" fillId="4" borderId="63" xfId="2" applyNumberFormat="1" applyFont="1" applyFill="1" applyBorder="1" applyAlignment="1" applyProtection="1">
      <alignment horizontal="center" vertical="center"/>
      <protection locked="0"/>
    </xf>
    <xf numFmtId="3" fontId="150" fillId="0" borderId="0" xfId="2" applyNumberFormat="1" applyFont="1"/>
    <xf numFmtId="3" fontId="126" fillId="39" borderId="79" xfId="3" applyNumberFormat="1" applyFont="1" applyFill="1" applyBorder="1" applyAlignment="1">
      <alignment horizontal="center" vertical="center" wrapText="1"/>
    </xf>
    <xf numFmtId="3" fontId="126" fillId="39" borderId="77" xfId="3" applyNumberFormat="1" applyFont="1" applyFill="1" applyBorder="1" applyAlignment="1">
      <alignment horizontal="center" vertical="center" wrapText="1"/>
    </xf>
    <xf numFmtId="3" fontId="126" fillId="39" borderId="78" xfId="3" applyNumberFormat="1" applyFont="1" applyFill="1" applyBorder="1" applyAlignment="1">
      <alignment horizontal="center" vertical="center" wrapText="1"/>
    </xf>
    <xf numFmtId="3" fontId="166" fillId="4" borderId="0" xfId="3" applyNumberFormat="1" applyFont="1" applyFill="1" applyAlignment="1">
      <alignment horizontal="center" vertical="center" wrapText="1"/>
    </xf>
    <xf numFmtId="3" fontId="126" fillId="39" borderId="58" xfId="3" applyNumberFormat="1" applyFont="1" applyFill="1" applyBorder="1" applyAlignment="1">
      <alignment horizontal="center" vertical="center" wrapText="1"/>
    </xf>
    <xf numFmtId="3" fontId="126" fillId="39" borderId="167" xfId="3" applyNumberFormat="1" applyFont="1" applyFill="1" applyBorder="1" applyAlignment="1">
      <alignment horizontal="center" vertical="center" wrapText="1"/>
    </xf>
    <xf numFmtId="3" fontId="126" fillId="39" borderId="179" xfId="3" applyNumberFormat="1" applyFont="1" applyFill="1" applyBorder="1" applyAlignment="1">
      <alignment horizontal="center" vertical="center" wrapText="1"/>
    </xf>
    <xf numFmtId="3" fontId="126" fillId="39" borderId="154" xfId="3" applyNumberFormat="1" applyFont="1" applyFill="1" applyBorder="1" applyAlignment="1">
      <alignment horizontal="center" vertical="center" wrapText="1"/>
    </xf>
    <xf numFmtId="3" fontId="126" fillId="39" borderId="155" xfId="3" applyNumberFormat="1" applyFont="1" applyFill="1" applyBorder="1" applyAlignment="1">
      <alignment horizontal="center" vertical="center" wrapText="1"/>
    </xf>
    <xf numFmtId="3" fontId="126" fillId="39" borderId="163" xfId="3" applyNumberFormat="1" applyFont="1" applyFill="1" applyBorder="1" applyAlignment="1">
      <alignment horizontal="center" vertical="center" wrapText="1"/>
    </xf>
    <xf numFmtId="3" fontId="69" fillId="4" borderId="181" xfId="2" applyNumberFormat="1" applyFont="1" applyFill="1" applyBorder="1" applyAlignment="1" applyProtection="1">
      <alignment horizontal="center" vertical="center"/>
      <protection locked="0"/>
    </xf>
    <xf numFmtId="2" fontId="151" fillId="0" borderId="117" xfId="2" applyNumberFormat="1" applyFont="1" applyBorder="1" applyAlignment="1">
      <alignment horizontal="left" vertical="center" wrapText="1"/>
    </xf>
    <xf numFmtId="3" fontId="69" fillId="4" borderId="183" xfId="2" applyNumberFormat="1" applyFont="1" applyFill="1" applyBorder="1" applyAlignment="1" applyProtection="1">
      <alignment horizontal="center" vertical="center"/>
      <protection locked="0"/>
    </xf>
    <xf numFmtId="4" fontId="160" fillId="4" borderId="184" xfId="2" applyNumberFormat="1" applyFont="1" applyFill="1" applyBorder="1" applyAlignment="1">
      <alignment horizontal="center" vertical="center"/>
    </xf>
    <xf numFmtId="0" fontId="140" fillId="0" borderId="117" xfId="2" applyFont="1" applyBorder="1" applyAlignment="1">
      <alignment vertical="center" wrapText="1"/>
    </xf>
    <xf numFmtId="0" fontId="140" fillId="0" borderId="86" xfId="2" applyFont="1" applyBorder="1" applyAlignment="1">
      <alignment vertical="center" wrapText="1"/>
    </xf>
    <xf numFmtId="0" fontId="94" fillId="4" borderId="183" xfId="3" applyFont="1" applyFill="1" applyBorder="1" applyAlignment="1">
      <alignment horizontal="left" vertical="center" indent="1"/>
    </xf>
    <xf numFmtId="0" fontId="94" fillId="4" borderId="54" xfId="3" applyFont="1" applyFill="1" applyBorder="1" applyAlignment="1">
      <alignment horizontal="left" vertical="center" indent="1"/>
    </xf>
    <xf numFmtId="3" fontId="69" fillId="4" borderId="57" xfId="2" applyNumberFormat="1" applyFont="1" applyFill="1" applyBorder="1" applyAlignment="1" applyProtection="1">
      <alignment horizontal="center" vertical="center"/>
      <protection locked="0"/>
    </xf>
    <xf numFmtId="4" fontId="160" fillId="4" borderId="58" xfId="2" applyNumberFormat="1" applyFont="1" applyFill="1" applyBorder="1" applyAlignment="1">
      <alignment horizontal="center" vertical="center"/>
    </xf>
    <xf numFmtId="3" fontId="126" fillId="39" borderId="166" xfId="3" applyNumberFormat="1" applyFont="1" applyFill="1" applyBorder="1" applyAlignment="1">
      <alignment horizontal="center" vertical="center" wrapText="1"/>
    </xf>
    <xf numFmtId="0" fontId="166" fillId="4" borderId="0" xfId="2" applyFont="1" applyFill="1" applyAlignment="1">
      <alignment horizontal="center" vertical="center" wrapText="1"/>
    </xf>
    <xf numFmtId="3" fontId="183" fillId="39" borderId="154" xfId="3" applyNumberFormat="1" applyFont="1" applyFill="1" applyBorder="1" applyAlignment="1">
      <alignment horizontal="center" vertical="center" wrapText="1"/>
    </xf>
    <xf numFmtId="3" fontId="126" fillId="39" borderId="160" xfId="3" applyNumberFormat="1" applyFont="1" applyFill="1" applyBorder="1" applyAlignment="1">
      <alignment horizontal="center" vertical="center" wrapText="1"/>
    </xf>
    <xf numFmtId="0" fontId="69" fillId="0" borderId="0" xfId="16" applyFont="1" applyAlignment="1">
      <alignment vertical="center"/>
    </xf>
    <xf numFmtId="0" fontId="140" fillId="0" borderId="0" xfId="16" applyFont="1" applyBorder="1" applyAlignment="1">
      <alignment vertical="center" wrapText="1"/>
    </xf>
    <xf numFmtId="0" fontId="142" fillId="0" borderId="0" xfId="16" applyFont="1" applyAlignment="1">
      <alignment vertical="center" wrapText="1"/>
    </xf>
    <xf numFmtId="0" fontId="168" fillId="0" borderId="0" xfId="16" applyFont="1" applyAlignment="1">
      <alignment vertical="center" wrapText="1"/>
    </xf>
    <xf numFmtId="0" fontId="53" fillId="0" borderId="0" xfId="16" applyFont="1" applyAlignment="1">
      <alignment vertical="center"/>
    </xf>
    <xf numFmtId="0" fontId="143" fillId="0" borderId="0" xfId="16" applyFont="1" applyAlignment="1">
      <alignment horizontal="left" vertical="center"/>
    </xf>
    <xf numFmtId="0" fontId="151" fillId="0" borderId="0" xfId="16" applyFont="1"/>
    <xf numFmtId="0" fontId="152" fillId="0" borderId="0" xfId="16" applyFont="1" applyAlignment="1">
      <alignment horizontal="left" vertical="center"/>
    </xf>
    <xf numFmtId="0" fontId="169" fillId="0" borderId="0" xfId="16" applyFont="1" applyAlignment="1">
      <alignment horizontal="left" vertical="center"/>
    </xf>
    <xf numFmtId="0" fontId="53" fillId="0" borderId="0" xfId="16" applyFont="1" applyAlignment="1">
      <alignment horizontal="left" vertical="center"/>
    </xf>
    <xf numFmtId="0" fontId="53" fillId="0" borderId="0" xfId="16" applyFont="1" applyAlignment="1">
      <alignment horizontal="center" vertical="center"/>
    </xf>
    <xf numFmtId="0" fontId="169" fillId="4" borderId="0" xfId="16" applyFont="1" applyFill="1" applyBorder="1" applyAlignment="1">
      <alignment horizontal="left" vertical="center"/>
    </xf>
    <xf numFmtId="0" fontId="137" fillId="0" borderId="0" xfId="16" applyFont="1" applyAlignment="1">
      <alignment vertical="center" wrapText="1"/>
    </xf>
    <xf numFmtId="0" fontId="137" fillId="0" borderId="0" xfId="16" applyFont="1" applyAlignment="1">
      <alignment vertical="center"/>
    </xf>
    <xf numFmtId="0" fontId="94" fillId="4" borderId="53" xfId="16" applyFont="1" applyFill="1" applyBorder="1" applyAlignment="1">
      <alignment horizontal="left" vertical="center" indent="1"/>
    </xf>
    <xf numFmtId="3" fontId="69" fillId="4" borderId="55" xfId="0" applyNumberFormat="1" applyFont="1" applyFill="1" applyBorder="1" applyAlignment="1" applyProtection="1">
      <alignment horizontal="center" vertical="center"/>
      <protection locked="0"/>
    </xf>
    <xf numFmtId="4" fontId="160" fillId="4" borderId="56" xfId="0" applyNumberFormat="1" applyFont="1" applyFill="1" applyBorder="1" applyAlignment="1">
      <alignment horizontal="center" vertical="center"/>
    </xf>
    <xf numFmtId="3" fontId="140" fillId="0" borderId="0" xfId="16" applyNumberFormat="1" applyFont="1" applyBorder="1" applyAlignment="1">
      <alignment vertical="center"/>
    </xf>
    <xf numFmtId="0" fontId="94" fillId="4" borderId="63" xfId="16" applyFont="1" applyFill="1" applyBorder="1" applyAlignment="1">
      <alignment horizontal="left" vertical="center" indent="1"/>
    </xf>
    <xf numFmtId="3" fontId="69" fillId="4" borderId="59" xfId="0" applyNumberFormat="1" applyFont="1" applyFill="1" applyBorder="1" applyAlignment="1" applyProtection="1">
      <alignment horizontal="center" vertical="center"/>
      <protection locked="0"/>
    </xf>
    <xf numFmtId="4" fontId="160" fillId="4" borderId="60" xfId="0" applyNumberFormat="1" applyFont="1" applyFill="1" applyBorder="1" applyAlignment="1">
      <alignment horizontal="center" vertical="center"/>
    </xf>
    <xf numFmtId="0" fontId="94" fillId="4" borderId="54" xfId="16" applyFont="1" applyFill="1" applyBorder="1" applyAlignment="1">
      <alignment horizontal="left" vertical="center" indent="1"/>
    </xf>
    <xf numFmtId="3" fontId="69" fillId="4" borderId="57" xfId="0" applyNumberFormat="1" applyFont="1" applyFill="1" applyBorder="1" applyAlignment="1" applyProtection="1">
      <alignment horizontal="center" vertical="center"/>
      <protection locked="0"/>
    </xf>
    <xf numFmtId="4" fontId="160" fillId="4" borderId="58" xfId="0" applyNumberFormat="1" applyFont="1" applyFill="1" applyBorder="1" applyAlignment="1">
      <alignment horizontal="center" vertical="center"/>
    </xf>
    <xf numFmtId="3" fontId="137" fillId="0" borderId="0" xfId="16" applyNumberFormat="1" applyFont="1" applyBorder="1" applyAlignment="1">
      <alignment horizontal="center" vertical="center" wrapText="1"/>
    </xf>
    <xf numFmtId="4" fontId="137" fillId="0" borderId="0" xfId="16" applyNumberFormat="1" applyFont="1" applyBorder="1" applyAlignment="1">
      <alignment horizontal="center" vertical="center" wrapText="1"/>
    </xf>
    <xf numFmtId="2" fontId="152" fillId="0" borderId="0" xfId="16" applyNumberFormat="1" applyFont="1" applyAlignment="1">
      <alignment vertical="center" wrapText="1"/>
    </xf>
    <xf numFmtId="0" fontId="152" fillId="0" borderId="0" xfId="16" applyFont="1" applyBorder="1" applyAlignment="1">
      <alignment vertical="center" wrapText="1"/>
    </xf>
    <xf numFmtId="0" fontId="143" fillId="0" borderId="0" xfId="16" applyFont="1" applyAlignment="1">
      <alignment vertical="center" wrapText="1"/>
    </xf>
    <xf numFmtId="3" fontId="54" fillId="39" borderId="154" xfId="16" applyNumberFormat="1" applyFont="1" applyFill="1" applyBorder="1" applyAlignment="1">
      <alignment horizontal="center" vertical="center" wrapText="1"/>
    </xf>
    <xf numFmtId="3" fontId="54" fillId="39" borderId="166" xfId="16" applyNumberFormat="1" applyFont="1" applyFill="1" applyBorder="1" applyAlignment="1">
      <alignment horizontal="center" vertical="center" wrapText="1"/>
    </xf>
    <xf numFmtId="3" fontId="54" fillId="39" borderId="155" xfId="16" applyNumberFormat="1" applyFont="1" applyFill="1" applyBorder="1" applyAlignment="1">
      <alignment horizontal="center" vertical="center" wrapText="1"/>
    </xf>
    <xf numFmtId="3" fontId="54" fillId="39" borderId="71" xfId="16" applyNumberFormat="1" applyFont="1" applyFill="1" applyBorder="1" applyAlignment="1">
      <alignment horizontal="center" vertical="center" wrapText="1"/>
    </xf>
    <xf numFmtId="0" fontId="69" fillId="4" borderId="0" xfId="16" applyFont="1" applyFill="1" applyAlignment="1">
      <alignment vertical="center"/>
    </xf>
    <xf numFmtId="0" fontId="9" fillId="0" borderId="0" xfId="16" applyFont="1" applyBorder="1"/>
    <xf numFmtId="0" fontId="9" fillId="4" borderId="0" xfId="16" applyFont="1" applyFill="1" applyBorder="1"/>
    <xf numFmtId="0" fontId="141" fillId="4" borderId="0" xfId="16" applyFont="1" applyFill="1" applyAlignment="1">
      <alignment horizontal="right" vertical="center"/>
    </xf>
    <xf numFmtId="0" fontId="143" fillId="4" borderId="0" xfId="16" applyFont="1" applyFill="1" applyAlignment="1">
      <alignment horizontal="left" vertical="center"/>
    </xf>
    <xf numFmtId="0" fontId="151" fillId="4" borderId="0" xfId="16" applyFont="1" applyFill="1" applyAlignment="1">
      <alignment horizontal="center"/>
    </xf>
    <xf numFmtId="3" fontId="143" fillId="4" borderId="0" xfId="16" applyNumberFormat="1" applyFont="1" applyFill="1" applyAlignment="1">
      <alignment horizontal="left" vertical="center"/>
    </xf>
    <xf numFmtId="0" fontId="9" fillId="4" borderId="0" xfId="16" applyFont="1" applyFill="1" applyAlignment="1">
      <alignment horizontal="left" vertical="center"/>
    </xf>
    <xf numFmtId="0" fontId="152" fillId="4" borderId="0" xfId="16" applyFont="1" applyFill="1" applyAlignment="1">
      <alignment horizontal="left" vertical="center"/>
    </xf>
    <xf numFmtId="0" fontId="137" fillId="4" borderId="0" xfId="16" applyFont="1" applyFill="1" applyAlignment="1">
      <alignment vertical="center"/>
    </xf>
    <xf numFmtId="0" fontId="110" fillId="4" borderId="0" xfId="16" applyFont="1" applyFill="1" applyAlignment="1">
      <alignment vertical="center"/>
    </xf>
    <xf numFmtId="0" fontId="53" fillId="4" borderId="0" xfId="16" applyFont="1" applyFill="1" applyAlignment="1">
      <alignment horizontal="left" vertical="center"/>
    </xf>
    <xf numFmtId="0" fontId="137" fillId="4" borderId="0" xfId="16" applyFont="1" applyFill="1" applyAlignment="1">
      <alignment vertical="center" wrapText="1"/>
    </xf>
    <xf numFmtId="0" fontId="53" fillId="0" borderId="0" xfId="5" applyFont="1" applyAlignment="1">
      <alignment vertical="center"/>
    </xf>
    <xf numFmtId="3" fontId="69" fillId="0" borderId="0" xfId="16" applyNumberFormat="1" applyFont="1" applyBorder="1" applyAlignment="1">
      <alignment horizontal="center" vertical="center"/>
    </xf>
    <xf numFmtId="169" fontId="69" fillId="0" borderId="0" xfId="16" applyNumberFormat="1" applyFont="1" applyBorder="1" applyAlignment="1">
      <alignment horizontal="center" vertical="center"/>
    </xf>
    <xf numFmtId="4" fontId="69" fillId="0" borderId="0" xfId="16" applyNumberFormat="1" applyFont="1" applyBorder="1" applyAlignment="1">
      <alignment horizontal="center" vertical="center"/>
    </xf>
    <xf numFmtId="0" fontId="69" fillId="0" borderId="0" xfId="16" applyFont="1" applyBorder="1" applyAlignment="1">
      <alignment horizontal="center" vertical="center" wrapText="1"/>
    </xf>
    <xf numFmtId="0" fontId="69" fillId="4" borderId="0" xfId="16" applyFont="1" applyFill="1" applyBorder="1" applyAlignment="1">
      <alignment horizontal="center" vertical="center" wrapText="1"/>
    </xf>
    <xf numFmtId="3" fontId="69" fillId="4" borderId="0" xfId="16" applyNumberFormat="1" applyFont="1" applyFill="1" applyBorder="1" applyAlignment="1">
      <alignment horizontal="center" vertical="center"/>
    </xf>
    <xf numFmtId="4" fontId="69" fillId="4" borderId="0" xfId="16" applyNumberFormat="1" applyFont="1" applyFill="1" applyBorder="1" applyAlignment="1">
      <alignment horizontal="center" vertical="center"/>
    </xf>
    <xf numFmtId="0" fontId="69" fillId="0" borderId="0" xfId="16" applyFont="1"/>
    <xf numFmtId="0" fontId="192" fillId="0" borderId="0" xfId="0" applyFont="1" applyAlignment="1">
      <alignment horizontal="left" vertical="center"/>
    </xf>
    <xf numFmtId="0" fontId="189" fillId="0" borderId="0" xfId="0" applyFont="1" applyAlignment="1">
      <alignment vertical="center"/>
    </xf>
    <xf numFmtId="0" fontId="69" fillId="0" borderId="0" xfId="0" applyFont="1" applyAlignment="1">
      <alignment horizontal="left" vertical="center"/>
    </xf>
    <xf numFmtId="0" fontId="192" fillId="0" borderId="0" xfId="0" applyFont="1"/>
    <xf numFmtId="3" fontId="53" fillId="4" borderId="0" xfId="0" applyNumberFormat="1" applyFont="1" applyFill="1" applyBorder="1"/>
    <xf numFmtId="10" fontId="53" fillId="4" borderId="0" xfId="0" applyNumberFormat="1" applyFont="1" applyFill="1" applyBorder="1"/>
    <xf numFmtId="169" fontId="54" fillId="4" borderId="0" xfId="0" applyNumberFormat="1" applyFont="1" applyFill="1" applyBorder="1"/>
    <xf numFmtId="0" fontId="193" fillId="0" borderId="0" xfId="2" applyFont="1" applyAlignment="1">
      <alignment vertical="center" wrapText="1"/>
    </xf>
    <xf numFmtId="0" fontId="194" fillId="0" borderId="0" xfId="2" applyFont="1"/>
    <xf numFmtId="0" fontId="195" fillId="0" borderId="0" xfId="2" applyFont="1" applyAlignment="1">
      <alignment horizontal="center"/>
    </xf>
    <xf numFmtId="0" fontId="197" fillId="0" borderId="0" xfId="2" applyFont="1" applyAlignment="1">
      <alignment horizontal="center" vertical="center" wrapText="1"/>
    </xf>
    <xf numFmtId="3" fontId="196" fillId="4" borderId="0" xfId="3" applyNumberFormat="1" applyFont="1" applyFill="1" applyAlignment="1">
      <alignment horizontal="center" vertical="center" wrapText="1"/>
    </xf>
    <xf numFmtId="0" fontId="196" fillId="4" borderId="0" xfId="2" applyFont="1" applyFill="1" applyAlignment="1">
      <alignment vertical="center" wrapText="1"/>
    </xf>
    <xf numFmtId="0" fontId="197" fillId="0" borderId="0" xfId="2" applyFont="1" applyAlignment="1">
      <alignment vertical="center" wrapText="1"/>
    </xf>
    <xf numFmtId="3" fontId="198" fillId="4" borderId="0" xfId="3" applyNumberFormat="1" applyFont="1" applyFill="1" applyAlignment="1">
      <alignment horizontal="center" vertical="center" wrapText="1"/>
    </xf>
    <xf numFmtId="0" fontId="199" fillId="0" borderId="0" xfId="2" applyFont="1" applyAlignment="1">
      <alignment horizontal="center" vertical="center" wrapText="1"/>
    </xf>
    <xf numFmtId="0" fontId="200" fillId="4" borderId="53" xfId="3" applyFont="1" applyFill="1" applyBorder="1" applyAlignment="1">
      <alignment horizontal="left" vertical="center" indent="1"/>
    </xf>
    <xf numFmtId="168" fontId="201" fillId="4" borderId="56" xfId="2" applyNumberFormat="1" applyFont="1" applyFill="1" applyBorder="1" applyAlignment="1" applyProtection="1">
      <alignment horizontal="center" vertical="center"/>
      <protection locked="0"/>
    </xf>
    <xf numFmtId="3" fontId="146" fillId="4" borderId="0" xfId="2" applyNumberFormat="1" applyFont="1" applyFill="1" applyAlignment="1" applyProtection="1">
      <alignment horizontal="center" vertical="center"/>
      <protection locked="0"/>
    </xf>
    <xf numFmtId="168" fontId="201" fillId="4" borderId="53" xfId="2" applyNumberFormat="1" applyFont="1" applyFill="1" applyBorder="1" applyAlignment="1" applyProtection="1">
      <alignment horizontal="center" vertical="center"/>
      <protection locked="0"/>
    </xf>
    <xf numFmtId="0" fontId="199" fillId="0" borderId="0" xfId="2" applyFont="1" applyAlignment="1">
      <alignment vertical="center" wrapText="1"/>
    </xf>
    <xf numFmtId="0" fontId="200" fillId="4" borderId="63" xfId="3" applyFont="1" applyFill="1" applyBorder="1" applyAlignment="1">
      <alignment horizontal="left" vertical="center" indent="1"/>
    </xf>
    <xf numFmtId="168" fontId="201" fillId="4" borderId="60" xfId="2" applyNumberFormat="1" applyFont="1" applyFill="1" applyBorder="1" applyAlignment="1" applyProtection="1">
      <alignment horizontal="center" vertical="center"/>
      <protection locked="0"/>
    </xf>
    <xf numFmtId="168" fontId="201" fillId="4" borderId="63" xfId="2" applyNumberFormat="1" applyFont="1" applyFill="1" applyBorder="1" applyAlignment="1" applyProtection="1">
      <alignment horizontal="center" vertical="center"/>
      <protection locked="0"/>
    </xf>
    <xf numFmtId="0" fontId="200" fillId="4" borderId="54" xfId="3" applyFont="1" applyFill="1" applyBorder="1" applyAlignment="1">
      <alignment horizontal="left" vertical="center" indent="1"/>
    </xf>
    <xf numFmtId="168" fontId="201" fillId="4" borderId="58" xfId="2" applyNumberFormat="1" applyFont="1" applyFill="1" applyBorder="1" applyAlignment="1" applyProtection="1">
      <alignment horizontal="center" vertical="center"/>
      <protection locked="0"/>
    </xf>
    <xf numFmtId="168" fontId="201" fillId="4" borderId="54" xfId="2" applyNumberFormat="1" applyFont="1" applyFill="1" applyBorder="1" applyAlignment="1" applyProtection="1">
      <alignment horizontal="center" vertical="center"/>
      <protection locked="0"/>
    </xf>
    <xf numFmtId="2" fontId="195" fillId="0" borderId="0" xfId="2" applyNumberFormat="1" applyFont="1" applyAlignment="1">
      <alignment horizontal="left" vertical="center" wrapText="1"/>
    </xf>
    <xf numFmtId="3" fontId="194" fillId="0" borderId="0" xfId="2" applyNumberFormat="1" applyFont="1"/>
    <xf numFmtId="168" fontId="160" fillId="4" borderId="53" xfId="2" applyNumberFormat="1" applyFont="1" applyFill="1" applyBorder="1" applyAlignment="1" applyProtection="1">
      <alignment horizontal="center" vertical="center"/>
      <protection locked="0"/>
    </xf>
    <xf numFmtId="168" fontId="160" fillId="4" borderId="63" xfId="2" applyNumberFormat="1" applyFont="1" applyFill="1" applyBorder="1" applyAlignment="1" applyProtection="1">
      <alignment horizontal="center" vertical="center"/>
      <protection locked="0"/>
    </xf>
    <xf numFmtId="168" fontId="160" fillId="4" borderId="54" xfId="2" applyNumberFormat="1" applyFont="1" applyFill="1" applyBorder="1" applyAlignment="1" applyProtection="1">
      <alignment horizontal="center" vertical="center"/>
      <protection locked="0"/>
    </xf>
    <xf numFmtId="0" fontId="53" fillId="4" borderId="0" xfId="0" applyFont="1" applyFill="1"/>
    <xf numFmtId="0" fontId="169" fillId="4" borderId="0" xfId="0" applyFont="1" applyFill="1" applyBorder="1"/>
    <xf numFmtId="0" fontId="94" fillId="5" borderId="55" xfId="0" applyFont="1" applyFill="1" applyBorder="1"/>
    <xf numFmtId="169" fontId="69" fillId="5" borderId="64" xfId="0" applyNumberFormat="1" applyFont="1" applyFill="1" applyBorder="1" applyAlignment="1">
      <alignment horizontal="center"/>
    </xf>
    <xf numFmtId="169" fontId="69" fillId="5" borderId="56" xfId="0" applyNumberFormat="1" applyFont="1" applyFill="1" applyBorder="1" applyAlignment="1">
      <alignment horizontal="center"/>
    </xf>
    <xf numFmtId="0" fontId="192" fillId="4" borderId="0" xfId="0" applyFont="1" applyFill="1" applyBorder="1"/>
    <xf numFmtId="0" fontId="94" fillId="4" borderId="59" xfId="0" applyFont="1" applyFill="1" applyBorder="1"/>
    <xf numFmtId="169" fontId="69" fillId="4" borderId="0" xfId="0" applyNumberFormat="1" applyFont="1" applyFill="1" applyBorder="1" applyAlignment="1">
      <alignment horizontal="center"/>
    </xf>
    <xf numFmtId="169" fontId="69" fillId="4" borderId="60" xfId="0" applyNumberFormat="1" applyFont="1" applyFill="1" applyBorder="1" applyAlignment="1">
      <alignment horizontal="center"/>
    </xf>
    <xf numFmtId="0" fontId="94" fillId="5" borderId="59" xfId="0" applyFont="1" applyFill="1" applyBorder="1"/>
    <xf numFmtId="169" fontId="69" fillId="5" borderId="0" xfId="0" applyNumberFormat="1" applyFont="1" applyFill="1" applyBorder="1" applyAlignment="1">
      <alignment horizontal="center"/>
    </xf>
    <xf numFmtId="169" fontId="69" fillId="5" borderId="60" xfId="0" applyNumberFormat="1" applyFont="1" applyFill="1" applyBorder="1" applyAlignment="1">
      <alignment horizontal="center"/>
    </xf>
    <xf numFmtId="0" fontId="94" fillId="4" borderId="57" xfId="0" applyFont="1" applyFill="1" applyBorder="1"/>
    <xf numFmtId="169" fontId="69" fillId="4" borderId="65" xfId="0" applyNumberFormat="1" applyFont="1" applyFill="1" applyBorder="1" applyAlignment="1">
      <alignment horizontal="center"/>
    </xf>
    <xf numFmtId="169" fontId="69" fillId="4" borderId="58" xfId="0" applyNumberFormat="1" applyFont="1" applyFill="1" applyBorder="1" applyAlignment="1">
      <alignment horizontal="center"/>
    </xf>
    <xf numFmtId="0" fontId="54" fillId="38" borderId="0" xfId="0" applyFont="1" applyFill="1" applyBorder="1" applyAlignment="1">
      <alignment horizontal="center" vertical="center" wrapText="1"/>
    </xf>
    <xf numFmtId="0" fontId="54" fillId="38" borderId="155" xfId="0" applyFont="1" applyFill="1" applyBorder="1" applyAlignment="1">
      <alignment horizontal="center" vertical="center"/>
    </xf>
    <xf numFmtId="0" fontId="54" fillId="38" borderId="166" xfId="0" applyFont="1" applyFill="1" applyBorder="1" applyAlignment="1">
      <alignment horizontal="center" vertical="center" wrapText="1"/>
    </xf>
    <xf numFmtId="0" fontId="54" fillId="38" borderId="154" xfId="0" applyFont="1" applyFill="1" applyBorder="1" applyAlignment="1">
      <alignment horizontal="center" vertical="center"/>
    </xf>
    <xf numFmtId="0" fontId="54" fillId="39" borderId="65" xfId="0" applyFont="1" applyFill="1" applyBorder="1" applyAlignment="1">
      <alignment horizontal="center" vertical="center" wrapText="1"/>
    </xf>
    <xf numFmtId="0" fontId="190" fillId="0" borderId="0" xfId="0" applyFont="1" applyAlignment="1">
      <alignment vertical="center"/>
    </xf>
    <xf numFmtId="0" fontId="192" fillId="0" borderId="0" xfId="0" applyFont="1" applyAlignment="1" applyProtection="1">
      <alignment vertical="center" wrapText="1"/>
      <protection locked="0"/>
    </xf>
    <xf numFmtId="0" fontId="191" fillId="0" borderId="0" xfId="0" applyFont="1" applyAlignment="1" applyProtection="1">
      <alignment vertical="center" wrapText="1"/>
      <protection locked="0"/>
    </xf>
    <xf numFmtId="0" fontId="192" fillId="0" borderId="0" xfId="0" applyFont="1" applyBorder="1"/>
    <xf numFmtId="0" fontId="110" fillId="0" borderId="53" xfId="0" applyFont="1" applyBorder="1"/>
    <xf numFmtId="170" fontId="9" fillId="0" borderId="55" xfId="0" applyNumberFormat="1" applyFont="1" applyBorder="1" applyAlignment="1">
      <alignment horizontal="center"/>
    </xf>
    <xf numFmtId="2" fontId="202" fillId="0" borderId="56" xfId="0" applyNumberFormat="1" applyFont="1" applyBorder="1" applyAlignment="1">
      <alignment horizontal="center"/>
    </xf>
    <xf numFmtId="0" fontId="110" fillId="0" borderId="63" xfId="0" applyFont="1" applyBorder="1"/>
    <xf numFmtId="170" fontId="9" fillId="0" borderId="59" xfId="0" applyNumberFormat="1" applyFont="1" applyBorder="1" applyAlignment="1">
      <alignment horizontal="center"/>
    </xf>
    <xf numFmtId="2" fontId="202" fillId="0" borderId="60" xfId="0" applyNumberFormat="1" applyFont="1" applyBorder="1" applyAlignment="1">
      <alignment horizontal="center"/>
    </xf>
    <xf numFmtId="0" fontId="110" fillId="0" borderId="54" xfId="0" applyFont="1" applyBorder="1"/>
    <xf numFmtId="170" fontId="9" fillId="0" borderId="57" xfId="0" applyNumberFormat="1" applyFont="1" applyBorder="1" applyAlignment="1">
      <alignment horizontal="center"/>
    </xf>
    <xf numFmtId="2" fontId="202" fillId="0" borderId="58" xfId="0" applyNumberFormat="1" applyFont="1" applyBorder="1" applyAlignment="1">
      <alignment horizontal="center"/>
    </xf>
    <xf numFmtId="0" fontId="178" fillId="0" borderId="0" xfId="0" applyFont="1"/>
    <xf numFmtId="49" fontId="152" fillId="0" borderId="0" xfId="0" applyNumberFormat="1" applyFont="1" applyAlignment="1">
      <alignment vertical="center" wrapText="1"/>
    </xf>
    <xf numFmtId="0" fontId="94" fillId="5" borderId="16" xfId="0" applyFont="1" applyFill="1" applyBorder="1"/>
    <xf numFmtId="169" fontId="69" fillId="5" borderId="17" xfId="0" applyNumberFormat="1" applyFont="1" applyFill="1" applyBorder="1" applyAlignment="1">
      <alignment horizontal="center"/>
    </xf>
    <xf numFmtId="0" fontId="94" fillId="4" borderId="16" xfId="0" applyFont="1" applyFill="1" applyBorder="1"/>
    <xf numFmtId="169" fontId="69" fillId="4" borderId="17" xfId="0" applyNumberFormat="1" applyFont="1" applyFill="1" applyBorder="1" applyAlignment="1">
      <alignment horizontal="center"/>
    </xf>
    <xf numFmtId="0" fontId="54" fillId="38" borderId="65" xfId="0" applyFont="1" applyFill="1" applyBorder="1" applyAlignment="1">
      <alignment horizontal="center" vertical="center" wrapText="1"/>
    </xf>
    <xf numFmtId="0" fontId="54" fillId="38" borderId="163" xfId="0" applyFont="1" applyFill="1" applyBorder="1" applyAlignment="1">
      <alignment horizontal="center" vertical="center" wrapText="1"/>
    </xf>
    <xf numFmtId="0" fontId="54" fillId="38" borderId="134" xfId="0" applyFont="1" applyFill="1" applyBorder="1" applyAlignment="1">
      <alignment horizontal="center" vertical="center" wrapText="1"/>
    </xf>
    <xf numFmtId="0" fontId="69" fillId="0" borderId="86" xfId="0" applyFont="1" applyBorder="1"/>
    <xf numFmtId="0" fontId="94" fillId="5" borderId="175" xfId="0" applyFont="1" applyFill="1" applyBorder="1"/>
    <xf numFmtId="169" fontId="69" fillId="5" borderId="117" xfId="0" applyNumberFormat="1" applyFont="1" applyFill="1" applyBorder="1" applyAlignment="1">
      <alignment horizontal="center"/>
    </xf>
    <xf numFmtId="0" fontId="69" fillId="0" borderId="195" xfId="0" applyFont="1" applyBorder="1"/>
    <xf numFmtId="169" fontId="69" fillId="5" borderId="196" xfId="0" applyNumberFormat="1" applyFont="1" applyFill="1" applyBorder="1" applyAlignment="1">
      <alignment horizontal="center"/>
    </xf>
    <xf numFmtId="0" fontId="192" fillId="4" borderId="101" xfId="0" applyFont="1" applyFill="1" applyBorder="1"/>
    <xf numFmtId="169" fontId="69" fillId="5" borderId="197" xfId="0" applyNumberFormat="1" applyFont="1" applyFill="1" applyBorder="1" applyAlignment="1">
      <alignment horizontal="center"/>
    </xf>
    <xf numFmtId="0" fontId="94" fillId="4" borderId="101" xfId="0" applyFont="1" applyFill="1" applyBorder="1"/>
    <xf numFmtId="169" fontId="69" fillId="4" borderId="86" xfId="0" applyNumberFormat="1" applyFont="1" applyFill="1" applyBorder="1" applyAlignment="1">
      <alignment horizontal="center"/>
    </xf>
    <xf numFmtId="0" fontId="94" fillId="5" borderId="101" xfId="0" applyFont="1" applyFill="1" applyBorder="1"/>
    <xf numFmtId="169" fontId="69" fillId="5" borderId="86" xfId="0" applyNumberFormat="1" applyFont="1" applyFill="1" applyBorder="1" applyAlignment="1">
      <alignment horizontal="center"/>
    </xf>
    <xf numFmtId="0" fontId="94" fillId="5" borderId="185" xfId="0" applyFont="1" applyFill="1" applyBorder="1"/>
    <xf numFmtId="169" fontId="69" fillId="5" borderId="142" xfId="0" applyNumberFormat="1" applyFont="1" applyFill="1" applyBorder="1" applyAlignment="1">
      <alignment horizontal="center"/>
    </xf>
    <xf numFmtId="169" fontId="69" fillId="5" borderId="198" xfId="0" applyNumberFormat="1" applyFont="1" applyFill="1" applyBorder="1" applyAlignment="1">
      <alignment horizontal="center"/>
    </xf>
    <xf numFmtId="170" fontId="9" fillId="41" borderId="59" xfId="0" applyNumberFormat="1" applyFont="1" applyFill="1" applyBorder="1" applyAlignment="1">
      <alignment horizontal="center"/>
    </xf>
    <xf numFmtId="0" fontId="69" fillId="3" borderId="0" xfId="2" applyFont="1" applyFill="1" applyAlignment="1">
      <alignment vertical="center" wrapText="1"/>
    </xf>
    <xf numFmtId="14" fontId="53" fillId="0" borderId="0" xfId="2" applyNumberFormat="1" applyFont="1" applyAlignment="1">
      <alignment vertical="center"/>
    </xf>
    <xf numFmtId="0" fontId="169" fillId="3" borderId="0" xfId="2" applyFont="1" applyFill="1" applyAlignment="1">
      <alignment horizontal="left" vertical="center"/>
    </xf>
    <xf numFmtId="0" fontId="165" fillId="0" borderId="11" xfId="2" applyFont="1" applyBorder="1" applyAlignment="1">
      <alignment vertical="center" wrapText="1"/>
    </xf>
    <xf numFmtId="0" fontId="94" fillId="3" borderId="0" xfId="2" applyFont="1" applyFill="1" applyAlignment="1">
      <alignment vertical="center" wrapText="1"/>
    </xf>
    <xf numFmtId="3" fontId="154" fillId="0" borderId="56" xfId="0" applyNumberFormat="1" applyFont="1" applyBorder="1" applyAlignment="1">
      <alignment horizontal="center" vertical="center"/>
    </xf>
    <xf numFmtId="3" fontId="69" fillId="0" borderId="0" xfId="2" applyNumberFormat="1" applyFont="1" applyAlignment="1">
      <alignment horizontal="center" vertical="center"/>
    </xf>
    <xf numFmtId="3" fontId="69" fillId="0" borderId="0" xfId="2" applyNumberFormat="1" applyFont="1" applyAlignment="1">
      <alignment horizontal="center" vertical="center" wrapText="1"/>
    </xf>
    <xf numFmtId="0" fontId="153" fillId="0" borderId="54" xfId="2" applyFont="1" applyBorder="1" applyAlignment="1">
      <alignment vertical="center" wrapText="1"/>
    </xf>
    <xf numFmtId="0" fontId="142" fillId="0" borderId="57" xfId="2" applyFont="1" applyBorder="1" applyAlignment="1">
      <alignment horizontal="center" vertical="center" wrapText="1"/>
    </xf>
    <xf numFmtId="3" fontId="154" fillId="0" borderId="11" xfId="0" applyNumberFormat="1" applyFont="1" applyBorder="1" applyAlignment="1">
      <alignment horizontal="center" vertical="center"/>
    </xf>
    <xf numFmtId="0" fontId="94" fillId="0" borderId="101" xfId="2" applyFont="1" applyBorder="1" applyAlignment="1">
      <alignment horizontal="center" vertical="center" wrapText="1"/>
    </xf>
    <xf numFmtId="0" fontId="53" fillId="0" borderId="0" xfId="3" applyFont="1"/>
    <xf numFmtId="0" fontId="192" fillId="0" borderId="0" xfId="3" applyFont="1" applyAlignment="1">
      <alignment horizontal="left" vertical="center"/>
    </xf>
    <xf numFmtId="0" fontId="189" fillId="0" borderId="0" xfId="3" applyFont="1" applyAlignment="1">
      <alignment vertical="center"/>
    </xf>
    <xf numFmtId="0" fontId="190" fillId="0" borderId="0" xfId="3" applyFont="1" applyAlignment="1">
      <alignment vertical="center"/>
    </xf>
    <xf numFmtId="0" fontId="152" fillId="0" borderId="0" xfId="3" applyFont="1" applyAlignment="1">
      <alignment horizontal="left" vertical="center"/>
    </xf>
    <xf numFmtId="0" fontId="192" fillId="0" borderId="0" xfId="3" applyFont="1" applyAlignment="1" applyProtection="1">
      <alignment vertical="center" wrapText="1"/>
      <protection locked="0"/>
    </xf>
    <xf numFmtId="0" fontId="191" fillId="0" borderId="0" xfId="3" applyFont="1" applyAlignment="1" applyProtection="1">
      <alignment vertical="center" wrapText="1"/>
      <protection locked="0"/>
    </xf>
    <xf numFmtId="0" fontId="69" fillId="0" borderId="0" xfId="3" applyFont="1"/>
    <xf numFmtId="0" fontId="189" fillId="0" borderId="0" xfId="3" applyFont="1" applyAlignment="1">
      <alignment vertical="center" wrapText="1"/>
    </xf>
    <xf numFmtId="0" fontId="110" fillId="4" borderId="16" xfId="3" applyFont="1" applyFill="1" applyBorder="1"/>
    <xf numFmtId="170" fontId="160" fillId="4" borderId="56" xfId="15" applyNumberFormat="1" applyFont="1" applyFill="1" applyBorder="1" applyAlignment="1" applyProtection="1">
      <alignment horizontal="center" vertical="center"/>
      <protection locked="0"/>
    </xf>
    <xf numFmtId="170" fontId="160" fillId="4" borderId="60" xfId="15" applyNumberFormat="1" applyFont="1" applyFill="1" applyBorder="1" applyAlignment="1" applyProtection="1">
      <alignment horizontal="center" vertical="center"/>
      <protection locked="0"/>
    </xf>
    <xf numFmtId="3" fontId="69" fillId="4" borderId="54" xfId="2" applyNumberFormat="1" applyFont="1" applyFill="1" applyBorder="1" applyAlignment="1" applyProtection="1">
      <alignment horizontal="center" vertical="center"/>
      <protection locked="0"/>
    </xf>
    <xf numFmtId="170" fontId="160" fillId="4" borderId="58" xfId="15" applyNumberFormat="1" applyFont="1" applyFill="1" applyBorder="1" applyAlignment="1" applyProtection="1">
      <alignment horizontal="center" vertical="center"/>
      <protection locked="0"/>
    </xf>
    <xf numFmtId="0" fontId="169" fillId="0" borderId="0" xfId="3" applyFont="1"/>
    <xf numFmtId="0" fontId="178" fillId="0" borderId="0" xfId="3" applyFont="1"/>
    <xf numFmtId="0" fontId="54" fillId="39" borderId="59" xfId="3" applyFont="1" applyFill="1" applyBorder="1" applyAlignment="1">
      <alignment horizontal="center" vertical="center" wrapText="1"/>
    </xf>
    <xf numFmtId="0" fontId="169" fillId="39" borderId="64" xfId="3" applyFont="1" applyFill="1" applyBorder="1"/>
    <xf numFmtId="0" fontId="169" fillId="39" borderId="56" xfId="3" applyFont="1" applyFill="1" applyBorder="1"/>
    <xf numFmtId="0" fontId="126" fillId="40" borderId="163" xfId="3" applyFont="1" applyFill="1" applyBorder="1" applyAlignment="1">
      <alignment horizontal="center" vertical="center" wrapText="1"/>
    </xf>
    <xf numFmtId="0" fontId="126" fillId="40" borderId="78" xfId="3" applyFont="1" applyFill="1" applyBorder="1" applyAlignment="1">
      <alignment horizontal="center" vertical="center" wrapText="1"/>
    </xf>
    <xf numFmtId="0" fontId="126" fillId="40" borderId="154" xfId="3" applyFont="1" applyFill="1" applyBorder="1" applyAlignment="1">
      <alignment horizontal="center" vertical="center" wrapText="1"/>
    </xf>
    <xf numFmtId="0" fontId="126" fillId="40" borderId="166" xfId="3" applyFont="1" applyFill="1" applyBorder="1" applyAlignment="1">
      <alignment horizontal="center" vertical="center" wrapText="1"/>
    </xf>
    <xf numFmtId="0" fontId="165" fillId="0" borderId="0" xfId="3" applyFont="1" applyAlignment="1">
      <alignment horizontal="center" vertical="center" wrapText="1"/>
    </xf>
    <xf numFmtId="0" fontId="110" fillId="4" borderId="53" xfId="3" applyFont="1" applyFill="1" applyBorder="1"/>
    <xf numFmtId="0" fontId="110" fillId="4" borderId="63" xfId="3" applyFont="1" applyFill="1" applyBorder="1"/>
    <xf numFmtId="0" fontId="110" fillId="4" borderId="54" xfId="3" applyFont="1" applyFill="1" applyBorder="1"/>
    <xf numFmtId="0" fontId="54" fillId="39" borderId="155" xfId="3" applyFont="1" applyFill="1" applyBorder="1" applyAlignment="1">
      <alignment horizontal="center" vertical="center" wrapText="1"/>
    </xf>
    <xf numFmtId="0" fontId="54" fillId="39" borderId="154" xfId="3" applyFont="1" applyFill="1" applyBorder="1" applyAlignment="1">
      <alignment horizontal="center" vertical="center" wrapText="1"/>
    </xf>
    <xf numFmtId="0" fontId="54" fillId="39" borderId="163" xfId="3" applyFont="1" applyFill="1" applyBorder="1" applyAlignment="1">
      <alignment horizontal="center" vertical="center" wrapText="1"/>
    </xf>
    <xf numFmtId="3" fontId="69" fillId="4" borderId="0" xfId="0" applyNumberFormat="1" applyFont="1" applyFill="1" applyBorder="1"/>
    <xf numFmtId="10" fontId="69" fillId="4" borderId="0" xfId="0" applyNumberFormat="1" applyFont="1" applyFill="1" applyBorder="1"/>
    <xf numFmtId="0" fontId="137" fillId="0" borderId="0" xfId="16" applyFont="1" applyAlignment="1">
      <alignment horizontal="center" vertical="center" wrapText="1"/>
    </xf>
    <xf numFmtId="0" fontId="165" fillId="0" borderId="0" xfId="16" applyFont="1" applyBorder="1" applyAlignment="1">
      <alignment vertical="center" wrapText="1"/>
    </xf>
    <xf numFmtId="0" fontId="165" fillId="0" borderId="0" xfId="16" applyFont="1" applyBorder="1" applyAlignment="1">
      <alignment horizontal="center" vertical="center" wrapText="1"/>
    </xf>
    <xf numFmtId="0" fontId="165" fillId="0" borderId="0" xfId="16" applyFont="1" applyAlignment="1">
      <alignment vertical="center" wrapText="1"/>
    </xf>
    <xf numFmtId="0" fontId="165" fillId="0" borderId="63" xfId="16" applyFont="1" applyBorder="1" applyAlignment="1">
      <alignment vertical="center" wrapText="1"/>
    </xf>
    <xf numFmtId="0" fontId="140" fillId="0" borderId="0" xfId="16" applyFont="1" applyBorder="1" applyAlignment="1">
      <alignment horizontal="center" vertical="center" wrapText="1"/>
    </xf>
    <xf numFmtId="0" fontId="141" fillId="0" borderId="0" xfId="16" applyFont="1" applyBorder="1" applyAlignment="1">
      <alignment horizontal="center" vertical="center" wrapText="1"/>
    </xf>
    <xf numFmtId="0" fontId="151" fillId="0" borderId="0" xfId="16" applyFont="1" applyAlignment="1">
      <alignment horizontal="center"/>
    </xf>
    <xf numFmtId="0" fontId="143" fillId="0" borderId="0" xfId="16" applyFont="1" applyBorder="1" applyAlignment="1">
      <alignment horizontal="center" vertical="center"/>
    </xf>
    <xf numFmtId="0" fontId="143" fillId="0" borderId="0" xfId="16" applyFont="1" applyBorder="1" applyAlignment="1">
      <alignment horizontal="left" vertical="center"/>
    </xf>
    <xf numFmtId="0" fontId="169" fillId="0" borderId="0" xfId="16" applyFont="1" applyBorder="1" applyAlignment="1">
      <alignment horizontal="left" vertical="center"/>
    </xf>
    <xf numFmtId="0" fontId="165" fillId="0" borderId="64" xfId="16" applyFont="1" applyBorder="1" applyAlignment="1">
      <alignment vertical="center" wrapText="1"/>
    </xf>
    <xf numFmtId="0" fontId="165" fillId="0" borderId="56" xfId="16" applyFont="1" applyBorder="1" applyAlignment="1">
      <alignment vertical="center" wrapText="1"/>
    </xf>
    <xf numFmtId="9" fontId="165" fillId="0" borderId="0" xfId="16" applyNumberFormat="1" applyFont="1" applyBorder="1" applyAlignment="1">
      <alignment horizontal="center" vertical="center" wrapText="1"/>
    </xf>
    <xf numFmtId="0" fontId="165" fillId="0" borderId="57" xfId="16" applyFont="1" applyBorder="1" applyAlignment="1">
      <alignment vertical="center" wrapText="1"/>
    </xf>
    <xf numFmtId="0" fontId="142" fillId="0" borderId="0" xfId="16" applyFont="1" applyAlignment="1">
      <alignment horizontal="center" vertical="center" wrapText="1"/>
    </xf>
    <xf numFmtId="0" fontId="153" fillId="0" borderId="53" xfId="16" applyFont="1" applyBorder="1" applyAlignment="1">
      <alignment horizontal="left" vertical="center" wrapText="1"/>
    </xf>
    <xf numFmtId="3" fontId="142" fillId="4" borderId="53" xfId="16" applyNumberFormat="1" applyFont="1" applyFill="1" applyBorder="1" applyAlignment="1">
      <alignment horizontal="center" vertical="center"/>
    </xf>
    <xf numFmtId="4" fontId="142" fillId="0" borderId="0" xfId="16" applyNumberFormat="1" applyFont="1" applyBorder="1" applyAlignment="1">
      <alignment horizontal="center" vertical="center"/>
    </xf>
    <xf numFmtId="3" fontId="142" fillId="4" borderId="55" xfId="16" applyNumberFormat="1" applyFont="1" applyFill="1" applyBorder="1" applyAlignment="1">
      <alignment horizontal="center" vertical="center"/>
    </xf>
    <xf numFmtId="4" fontId="154" fillId="4" borderId="56" xfId="16" applyNumberFormat="1" applyFont="1" applyFill="1" applyBorder="1" applyAlignment="1">
      <alignment horizontal="center" vertical="center"/>
    </xf>
    <xf numFmtId="2" fontId="160" fillId="4" borderId="56" xfId="15" applyNumberFormat="1" applyFont="1" applyFill="1" applyBorder="1" applyAlignment="1" applyProtection="1">
      <alignment horizontal="center" vertical="center"/>
      <protection locked="0"/>
    </xf>
    <xf numFmtId="3" fontId="142" fillId="0" borderId="0" xfId="16" applyNumberFormat="1" applyFont="1" applyAlignment="1">
      <alignment vertical="center" wrapText="1"/>
    </xf>
    <xf numFmtId="0" fontId="153" fillId="0" borderId="63" xfId="16" applyFont="1" applyBorder="1" applyAlignment="1">
      <alignment horizontal="left" vertical="center" wrapText="1"/>
    </xf>
    <xf numFmtId="3" fontId="142" fillId="4" borderId="63" xfId="16" applyNumberFormat="1" applyFont="1" applyFill="1" applyBorder="1" applyAlignment="1">
      <alignment horizontal="center" vertical="center"/>
    </xf>
    <xf numFmtId="3" fontId="142" fillId="4" borderId="59" xfId="16" applyNumberFormat="1" applyFont="1" applyFill="1" applyBorder="1" applyAlignment="1">
      <alignment horizontal="center" vertical="center"/>
    </xf>
    <xf numFmtId="4" fontId="154" fillId="4" borderId="60" xfId="16" applyNumberFormat="1" applyFont="1" applyFill="1" applyBorder="1" applyAlignment="1">
      <alignment horizontal="center" vertical="center"/>
    </xf>
    <xf numFmtId="4" fontId="160" fillId="4" borderId="60" xfId="15" applyNumberFormat="1" applyFont="1" applyFill="1" applyBorder="1" applyAlignment="1" applyProtection="1">
      <alignment horizontal="center" vertical="center"/>
      <protection locked="0"/>
    </xf>
    <xf numFmtId="3" fontId="142" fillId="4" borderId="59" xfId="16" applyNumberFormat="1" applyFont="1" applyFill="1" applyBorder="1" applyAlignment="1">
      <alignment horizontal="center" vertical="center" wrapText="1"/>
    </xf>
    <xf numFmtId="3" fontId="142" fillId="4" borderId="63" xfId="16" applyNumberFormat="1" applyFont="1" applyFill="1" applyBorder="1" applyAlignment="1">
      <alignment horizontal="center" vertical="center" wrapText="1"/>
    </xf>
    <xf numFmtId="4" fontId="142" fillId="0" borderId="0" xfId="16" applyNumberFormat="1" applyFont="1" applyBorder="1" applyAlignment="1">
      <alignment horizontal="center" vertical="center" wrapText="1"/>
    </xf>
    <xf numFmtId="4" fontId="154" fillId="4" borderId="60" xfId="16" applyNumberFormat="1" applyFont="1" applyFill="1" applyBorder="1" applyAlignment="1">
      <alignment horizontal="center" vertical="center" wrapText="1"/>
    </xf>
    <xf numFmtId="0" fontId="153" fillId="0" borderId="54" xfId="16" applyFont="1" applyBorder="1" applyAlignment="1">
      <alignment horizontal="left" vertical="center" wrapText="1"/>
    </xf>
    <xf numFmtId="3" fontId="142" fillId="4" borderId="54" xfId="16" applyNumberFormat="1" applyFont="1" applyFill="1" applyBorder="1" applyAlignment="1">
      <alignment horizontal="center" vertical="center" wrapText="1"/>
    </xf>
    <xf numFmtId="3" fontId="142" fillId="4" borderId="57" xfId="16" applyNumberFormat="1" applyFont="1" applyFill="1" applyBorder="1" applyAlignment="1">
      <alignment horizontal="center" vertical="center" wrapText="1"/>
    </xf>
    <xf numFmtId="4" fontId="154" fillId="4" borderId="58" xfId="16" applyNumberFormat="1" applyFont="1" applyFill="1" applyBorder="1" applyAlignment="1">
      <alignment horizontal="center" vertical="center" wrapText="1"/>
    </xf>
    <xf numFmtId="4" fontId="160" fillId="4" borderId="58" xfId="15" applyNumberFormat="1" applyFont="1" applyFill="1" applyBorder="1" applyAlignment="1" applyProtection="1">
      <alignment horizontal="center" vertical="center"/>
      <protection locked="0"/>
    </xf>
    <xf numFmtId="2" fontId="69" fillId="0" borderId="0" xfId="16" applyNumberFormat="1" applyFont="1" applyBorder="1"/>
    <xf numFmtId="10" fontId="142" fillId="0" borderId="0" xfId="16" applyNumberFormat="1" applyFont="1" applyAlignment="1">
      <alignment vertical="center" wrapText="1"/>
    </xf>
    <xf numFmtId="2" fontId="144" fillId="0" borderId="0" xfId="16" applyNumberFormat="1" applyFont="1" applyBorder="1" applyAlignment="1">
      <alignment horizontal="center" vertical="center" wrapText="1"/>
    </xf>
    <xf numFmtId="2" fontId="141" fillId="0" borderId="0" xfId="16" applyNumberFormat="1" applyFont="1" applyBorder="1" applyAlignment="1">
      <alignment horizontal="center" vertical="center" wrapText="1"/>
    </xf>
    <xf numFmtId="0" fontId="155" fillId="0" borderId="0" xfId="16" applyFont="1"/>
    <xf numFmtId="2" fontId="151" fillId="0" borderId="0" xfId="16" applyNumberFormat="1" applyFont="1" applyAlignment="1">
      <alignment vertical="center" wrapText="1"/>
    </xf>
    <xf numFmtId="9" fontId="54" fillId="39" borderId="65" xfId="16" applyNumberFormat="1" applyFont="1" applyFill="1" applyBorder="1" applyAlignment="1">
      <alignment horizontal="center" vertical="center" wrapText="1"/>
    </xf>
    <xf numFmtId="0" fontId="54" fillId="39" borderId="65" xfId="3" applyFont="1" applyFill="1" applyBorder="1" applyAlignment="1">
      <alignment horizontal="center" vertical="center" wrapText="1"/>
    </xf>
    <xf numFmtId="0" fontId="54" fillId="39" borderId="74" xfId="16" applyFont="1" applyFill="1" applyBorder="1" applyAlignment="1">
      <alignment horizontal="center" vertical="center" wrapText="1"/>
    </xf>
    <xf numFmtId="0" fontId="54" fillId="39" borderId="155" xfId="16" applyFont="1" applyFill="1" applyBorder="1" applyAlignment="1">
      <alignment horizontal="center" vertical="center" wrapText="1"/>
    </xf>
    <xf numFmtId="9" fontId="54" fillId="39" borderId="154" xfId="16" applyNumberFormat="1" applyFont="1" applyFill="1" applyBorder="1" applyAlignment="1">
      <alignment horizontal="center" vertical="center" wrapText="1"/>
    </xf>
    <xf numFmtId="0" fontId="54" fillId="39" borderId="77" xfId="3" applyFont="1" applyFill="1" applyBorder="1" applyAlignment="1">
      <alignment horizontal="center" vertical="center" wrapText="1"/>
    </xf>
    <xf numFmtId="0" fontId="54" fillId="39" borderId="170" xfId="3" applyFont="1" applyFill="1" applyBorder="1" applyAlignment="1">
      <alignment horizontal="center" vertical="center" wrapText="1"/>
    </xf>
    <xf numFmtId="0" fontId="54" fillId="39" borderId="166" xfId="3" applyFont="1" applyFill="1" applyBorder="1" applyAlignment="1">
      <alignment horizontal="center" vertical="center" wrapText="1"/>
    </xf>
    <xf numFmtId="0" fontId="10" fillId="4" borderId="207" xfId="19" applyFont="1" applyFill="1" applyBorder="1"/>
    <xf numFmtId="3" fontId="110" fillId="4" borderId="208" xfId="19" applyNumberFormat="1" applyFont="1" applyFill="1" applyBorder="1"/>
    <xf numFmtId="3" fontId="110" fillId="4" borderId="0" xfId="19" applyNumberFormat="1" applyFont="1" applyFill="1"/>
    <xf numFmtId="3" fontId="10" fillId="4" borderId="209" xfId="19" applyNumberFormat="1" applyFont="1" applyFill="1" applyBorder="1"/>
    <xf numFmtId="3" fontId="110" fillId="4" borderId="210" xfId="19" applyNumberFormat="1" applyFont="1" applyFill="1" applyBorder="1"/>
    <xf numFmtId="3" fontId="110" fillId="4" borderId="211" xfId="19" applyNumberFormat="1" applyFont="1" applyFill="1" applyBorder="1"/>
    <xf numFmtId="0" fontId="10" fillId="0" borderId="212" xfId="19" applyFont="1" applyBorder="1"/>
    <xf numFmtId="3" fontId="110" fillId="4" borderId="213" xfId="19" applyNumberFormat="1" applyFont="1" applyFill="1" applyBorder="1"/>
    <xf numFmtId="169" fontId="110" fillId="4" borderId="39" xfId="20" applyNumberFormat="1" applyFont="1" applyFill="1" applyBorder="1"/>
    <xf numFmtId="169" fontId="69" fillId="4" borderId="214" xfId="20" applyNumberFormat="1" applyFont="1" applyFill="1" applyBorder="1"/>
    <xf numFmtId="169" fontId="110" fillId="4" borderId="39" xfId="19" applyNumberFormat="1" applyFont="1" applyFill="1" applyBorder="1"/>
    <xf numFmtId="169" fontId="10" fillId="4" borderId="214" xfId="19" applyNumberFormat="1" applyFont="1" applyFill="1" applyBorder="1"/>
    <xf numFmtId="3" fontId="110" fillId="4" borderId="40" xfId="19" applyNumberFormat="1" applyFont="1" applyFill="1" applyBorder="1"/>
    <xf numFmtId="3" fontId="10" fillId="4" borderId="215" xfId="19" applyNumberFormat="1" applyFont="1" applyFill="1" applyBorder="1"/>
    <xf numFmtId="169" fontId="110" fillId="4" borderId="216" xfId="19" applyNumberFormat="1" applyFont="1" applyFill="1" applyBorder="1"/>
    <xf numFmtId="0" fontId="54" fillId="39" borderId="42" xfId="0" applyFont="1" applyFill="1" applyBorder="1" applyAlignment="1">
      <alignment horizontal="center" vertical="center" wrapText="1"/>
    </xf>
    <xf numFmtId="0" fontId="53" fillId="0" borderId="0" xfId="0" applyFont="1" applyAlignment="1">
      <alignment horizontal="left" vertical="center"/>
    </xf>
    <xf numFmtId="0" fontId="54" fillId="0" borderId="0" xfId="0" applyFont="1" applyAlignment="1">
      <alignment vertical="center" wrapText="1"/>
    </xf>
    <xf numFmtId="0" fontId="183" fillId="39" borderId="154" xfId="2" applyFont="1" applyFill="1" applyBorder="1" applyAlignment="1">
      <alignment horizontal="center" vertical="center" wrapText="1"/>
    </xf>
    <xf numFmtId="0" fontId="183" fillId="39" borderId="71" xfId="2" applyFont="1" applyFill="1" applyBorder="1" applyAlignment="1">
      <alignment horizontal="center" vertical="center" wrapText="1"/>
    </xf>
    <xf numFmtId="3" fontId="137" fillId="0" borderId="19" xfId="0" applyNumberFormat="1" applyFont="1" applyBorder="1" applyAlignment="1">
      <alignment horizontal="center" vertical="center" wrapText="1"/>
    </xf>
    <xf numFmtId="0" fontId="53" fillId="0" borderId="0" xfId="16" applyFont="1" applyAlignment="1">
      <alignment vertical="center" wrapText="1"/>
    </xf>
    <xf numFmtId="0" fontId="10" fillId="0" borderId="83" xfId="19" applyFont="1" applyBorder="1"/>
    <xf numFmtId="3" fontId="110" fillId="5" borderId="218" xfId="19" applyNumberFormat="1" applyFont="1" applyFill="1" applyBorder="1"/>
    <xf numFmtId="0" fontId="169" fillId="0" borderId="0" xfId="0" applyFont="1" applyAlignment="1">
      <alignment vertical="center" wrapText="1"/>
    </xf>
    <xf numFmtId="0" fontId="94" fillId="0" borderId="30" xfId="0" applyFont="1" applyBorder="1" applyAlignment="1">
      <alignment horizontal="left" vertical="center" wrapText="1"/>
    </xf>
    <xf numFmtId="0" fontId="94" fillId="0" borderId="0" xfId="0" applyFont="1" applyBorder="1" applyAlignment="1">
      <alignment vertical="center" wrapText="1"/>
    </xf>
    <xf numFmtId="3" fontId="94" fillId="0" borderId="32" xfId="0" applyNumberFormat="1" applyFont="1" applyBorder="1" applyAlignment="1">
      <alignment horizontal="center" vertical="center" wrapText="1"/>
    </xf>
    <xf numFmtId="4" fontId="175" fillId="0" borderId="140" xfId="0" applyNumberFormat="1" applyFont="1" applyBorder="1" applyAlignment="1">
      <alignment horizontal="center" vertical="center" wrapText="1"/>
    </xf>
    <xf numFmtId="0" fontId="94" fillId="0" borderId="90" xfId="2" applyFont="1" applyBorder="1" applyAlignment="1">
      <alignment horizontal="left" vertical="center" wrapText="1"/>
    </xf>
    <xf numFmtId="3" fontId="94" fillId="0" borderId="91" xfId="2" applyNumberFormat="1" applyFont="1" applyBorder="1" applyAlignment="1">
      <alignment horizontal="center" vertical="center" wrapText="1"/>
    </xf>
    <xf numFmtId="3" fontId="94" fillId="0" borderId="92" xfId="2" applyNumberFormat="1" applyFont="1" applyBorder="1" applyAlignment="1">
      <alignment horizontal="center" vertical="center" wrapText="1"/>
    </xf>
    <xf numFmtId="4" fontId="175" fillId="0" borderId="92" xfId="2" applyNumberFormat="1" applyFont="1" applyBorder="1" applyAlignment="1">
      <alignment horizontal="center" vertical="center" wrapText="1"/>
    </xf>
    <xf numFmtId="167" fontId="175" fillId="0" borderId="93" xfId="1" applyNumberFormat="1" applyFont="1" applyBorder="1" applyAlignment="1">
      <alignment horizontal="center" vertical="center" wrapText="1"/>
    </xf>
    <xf numFmtId="3" fontId="94" fillId="0" borderId="94" xfId="2" applyNumberFormat="1" applyFont="1" applyBorder="1" applyAlignment="1">
      <alignment horizontal="center" vertical="center" wrapText="1"/>
    </xf>
    <xf numFmtId="4" fontId="175" fillId="0" borderId="95" xfId="2" applyNumberFormat="1" applyFont="1" applyBorder="1" applyAlignment="1">
      <alignment horizontal="center" vertical="center" wrapText="1"/>
    </xf>
    <xf numFmtId="4" fontId="175" fillId="0" borderId="93" xfId="2" applyNumberFormat="1" applyFont="1" applyBorder="1" applyAlignment="1">
      <alignment horizontal="center" vertical="center" wrapText="1"/>
    </xf>
    <xf numFmtId="0" fontId="94" fillId="0" borderId="30" xfId="2" applyFont="1" applyBorder="1" applyAlignment="1">
      <alignment horizontal="left" vertical="center" wrapText="1"/>
    </xf>
    <xf numFmtId="3" fontId="94" fillId="0" borderId="32" xfId="2" applyNumberFormat="1" applyFont="1" applyBorder="1" applyAlignment="1">
      <alignment vertical="center" wrapText="1"/>
    </xf>
    <xf numFmtId="4" fontId="175" fillId="0" borderId="140" xfId="2" applyNumberFormat="1" applyFont="1" applyBorder="1" applyAlignment="1">
      <alignment vertical="center" wrapText="1"/>
    </xf>
    <xf numFmtId="4" fontId="175" fillId="0" borderId="102" xfId="2" applyNumberFormat="1" applyFont="1" applyBorder="1" applyAlignment="1">
      <alignment vertical="center" wrapText="1"/>
    </xf>
    <xf numFmtId="167" fontId="175" fillId="0" borderId="140" xfId="1" applyNumberFormat="1" applyFont="1" applyBorder="1" applyAlignment="1">
      <alignment vertical="center" wrapText="1"/>
    </xf>
    <xf numFmtId="49" fontId="169" fillId="0" borderId="0" xfId="0" applyNumberFormat="1" applyFont="1" applyAlignment="1">
      <alignment vertical="center" wrapText="1"/>
    </xf>
    <xf numFmtId="3" fontId="94" fillId="0" borderId="32" xfId="2" applyNumberFormat="1" applyFont="1" applyBorder="1" applyAlignment="1">
      <alignment horizontal="center" vertical="center" wrapText="1"/>
    </xf>
    <xf numFmtId="4" fontId="175" fillId="0" borderId="35" xfId="2" applyNumberFormat="1" applyFont="1" applyBorder="1" applyAlignment="1">
      <alignment horizontal="center" vertical="center" wrapText="1"/>
    </xf>
    <xf numFmtId="3" fontId="94" fillId="0" borderId="30" xfId="2" applyNumberFormat="1" applyFont="1" applyBorder="1" applyAlignment="1">
      <alignment horizontal="center" vertical="center" wrapText="1"/>
    </xf>
    <xf numFmtId="10" fontId="69" fillId="0" borderId="0" xfId="6" applyNumberFormat="1" applyFont="1" applyAlignment="1">
      <alignment vertical="center" wrapText="1"/>
    </xf>
    <xf numFmtId="4" fontId="175" fillId="0" borderId="35" xfId="0" applyNumberFormat="1" applyFont="1" applyBorder="1" applyAlignment="1">
      <alignment horizontal="center" vertical="center" wrapText="1"/>
    </xf>
    <xf numFmtId="4" fontId="160" fillId="0" borderId="35"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94" fillId="0" borderId="52" xfId="0" applyFont="1" applyBorder="1" applyAlignment="1">
      <alignment horizontal="left" vertical="center" wrapText="1"/>
    </xf>
    <xf numFmtId="3" fontId="94" fillId="0" borderId="61" xfId="0" applyNumberFormat="1" applyFont="1" applyBorder="1" applyAlignment="1">
      <alignment horizontal="center" vertical="center" wrapText="1"/>
    </xf>
    <xf numFmtId="4" fontId="175" fillId="0" borderId="62" xfId="0" applyNumberFormat="1" applyFont="1" applyBorder="1" applyAlignment="1">
      <alignment horizontal="center" vertical="center" wrapText="1"/>
    </xf>
    <xf numFmtId="0" fontId="94" fillId="0" borderId="0" xfId="0" applyFont="1" applyAlignment="1">
      <alignment horizontal="center" vertical="center"/>
    </xf>
    <xf numFmtId="10" fontId="69" fillId="0" borderId="0" xfId="0" applyNumberFormat="1" applyFont="1" applyBorder="1" applyAlignment="1">
      <alignment horizontal="center" vertical="center"/>
    </xf>
    <xf numFmtId="10" fontId="69" fillId="0" borderId="0" xfId="0" applyNumberFormat="1" applyFont="1" applyAlignment="1">
      <alignment vertical="center" wrapText="1"/>
    </xf>
    <xf numFmtId="3" fontId="94" fillId="0" borderId="61" xfId="0" quotePrefix="1" applyNumberFormat="1" applyFont="1" applyBorder="1" applyAlignment="1">
      <alignment horizontal="center" vertical="center" wrapText="1"/>
    </xf>
    <xf numFmtId="0" fontId="94" fillId="0" borderId="52" xfId="2" applyFont="1" applyBorder="1" applyAlignment="1">
      <alignment horizontal="left" vertical="center" wrapText="1"/>
    </xf>
    <xf numFmtId="3" fontId="94" fillId="0" borderId="61" xfId="2" applyNumberFormat="1" applyFont="1" applyBorder="1" applyAlignment="1">
      <alignment horizontal="center" vertical="center" wrapText="1"/>
    </xf>
    <xf numFmtId="4" fontId="175" fillId="0" borderId="62" xfId="2" applyNumberFormat="1" applyFont="1" applyBorder="1" applyAlignment="1">
      <alignment horizontal="center" vertical="center" wrapText="1"/>
    </xf>
    <xf numFmtId="4" fontId="175" fillId="0" borderId="66" xfId="2" applyNumberFormat="1" applyFont="1" applyBorder="1" applyAlignment="1">
      <alignment horizontal="center" vertical="center" wrapText="1"/>
    </xf>
    <xf numFmtId="0" fontId="206" fillId="0" borderId="0" xfId="2" applyFont="1"/>
    <xf numFmtId="0" fontId="206" fillId="0" borderId="0" xfId="2" applyFont="1" applyAlignment="1">
      <alignment vertical="center" wrapText="1"/>
    </xf>
    <xf numFmtId="14" fontId="54" fillId="0" borderId="0" xfId="2" applyNumberFormat="1" applyFont="1" applyAlignment="1">
      <alignment horizontal="left" vertical="center" wrapText="1"/>
    </xf>
    <xf numFmtId="1" fontId="54" fillId="0" borderId="0" xfId="21" applyNumberFormat="1" applyFont="1" applyBorder="1" applyAlignment="1">
      <alignment horizontal="center" vertical="center"/>
    </xf>
    <xf numFmtId="0" fontId="94" fillId="0" borderId="0" xfId="2" applyFont="1"/>
    <xf numFmtId="10" fontId="165" fillId="0" borderId="0" xfId="6" applyNumberFormat="1" applyFont="1" applyAlignment="1">
      <alignment vertical="center" wrapText="1"/>
    </xf>
    <xf numFmtId="3" fontId="94" fillId="0" borderId="2" xfId="0" applyNumberFormat="1" applyFont="1" applyBorder="1" applyAlignment="1">
      <alignment horizontal="center" vertical="center" wrapText="1"/>
    </xf>
    <xf numFmtId="4" fontId="94" fillId="0" borderId="0" xfId="0" applyNumberFormat="1" applyFont="1" applyBorder="1" applyAlignment="1">
      <alignment horizontal="center" vertical="center" wrapText="1"/>
    </xf>
    <xf numFmtId="4" fontId="94" fillId="0" borderId="52" xfId="0" applyNumberFormat="1" applyFont="1" applyBorder="1" applyAlignment="1">
      <alignment horizontal="center" vertical="center" wrapText="1"/>
    </xf>
    <xf numFmtId="0" fontId="94" fillId="0" borderId="59" xfId="0" applyFont="1" applyBorder="1" applyAlignment="1">
      <alignment vertical="center" wrapText="1"/>
    </xf>
    <xf numFmtId="3" fontId="94" fillId="0" borderId="52" xfId="0" applyNumberFormat="1" applyFont="1" applyBorder="1" applyAlignment="1">
      <alignment horizontal="center" vertical="center" wrapText="1"/>
    </xf>
    <xf numFmtId="0" fontId="94" fillId="0" borderId="217" xfId="0" applyFont="1" applyBorder="1" applyAlignment="1">
      <alignment vertical="center" wrapText="1"/>
    </xf>
    <xf numFmtId="9" fontId="94" fillId="0" borderId="0" xfId="8" applyFont="1" applyBorder="1" applyAlignment="1">
      <alignment horizontal="center" vertical="center"/>
    </xf>
    <xf numFmtId="3" fontId="94" fillId="0" borderId="52" xfId="2" applyNumberFormat="1" applyFont="1" applyBorder="1" applyAlignment="1">
      <alignment horizontal="center" vertical="center" wrapText="1"/>
    </xf>
    <xf numFmtId="3" fontId="94" fillId="4" borderId="90" xfId="3" applyNumberFormat="1" applyFont="1" applyFill="1" applyBorder="1" applyAlignment="1">
      <alignment horizontal="left" vertical="center" wrapText="1" indent="1"/>
    </xf>
    <xf numFmtId="3" fontId="94" fillId="4" borderId="182" xfId="2" applyNumberFormat="1" applyFont="1" applyFill="1" applyBorder="1" applyAlignment="1" applyProtection="1">
      <alignment horizontal="center" vertical="center"/>
      <protection locked="0"/>
    </xf>
    <xf numFmtId="4" fontId="175" fillId="4" borderId="182" xfId="2" applyNumberFormat="1" applyFont="1" applyFill="1" applyBorder="1" applyAlignment="1">
      <alignment horizontal="center" vertical="center"/>
    </xf>
    <xf numFmtId="3" fontId="94" fillId="4" borderId="0" xfId="2" applyNumberFormat="1" applyFont="1" applyFill="1" applyAlignment="1" applyProtection="1">
      <alignment horizontal="center" vertical="center"/>
      <protection locked="0"/>
    </xf>
    <xf numFmtId="3" fontId="94" fillId="4" borderId="180" xfId="2" applyNumberFormat="1" applyFont="1" applyFill="1" applyBorder="1" applyAlignment="1" applyProtection="1">
      <alignment horizontal="center" vertical="center"/>
      <protection locked="0"/>
    </xf>
    <xf numFmtId="3" fontId="94" fillId="4" borderId="90" xfId="2" applyNumberFormat="1" applyFont="1" applyFill="1" applyBorder="1" applyAlignment="1" applyProtection="1">
      <alignment horizontal="center" vertical="center"/>
      <protection locked="0"/>
    </xf>
    <xf numFmtId="4" fontId="175" fillId="4" borderId="92" xfId="2" applyNumberFormat="1" applyFont="1" applyFill="1" applyBorder="1" applyAlignment="1">
      <alignment horizontal="center" vertical="center"/>
    </xf>
    <xf numFmtId="4" fontId="175" fillId="4" borderId="90" xfId="2" applyNumberFormat="1" applyFont="1" applyFill="1" applyBorder="1" applyAlignment="1">
      <alignment horizontal="center" vertical="center"/>
    </xf>
    <xf numFmtId="3" fontId="94" fillId="4" borderId="185" xfId="2" applyNumberFormat="1" applyFont="1" applyFill="1" applyBorder="1" applyAlignment="1" applyProtection="1">
      <alignment horizontal="center" vertical="center"/>
      <protection locked="0"/>
    </xf>
    <xf numFmtId="4" fontId="175" fillId="4" borderId="94" xfId="2" applyNumberFormat="1" applyFont="1" applyFill="1" applyBorder="1" applyAlignment="1">
      <alignment horizontal="center" vertical="center"/>
    </xf>
    <xf numFmtId="3" fontId="94" fillId="4" borderId="52" xfId="3" applyNumberFormat="1" applyFont="1" applyFill="1" applyBorder="1" applyAlignment="1">
      <alignment horizontal="left" vertical="center" wrapText="1" indent="1"/>
    </xf>
    <xf numFmtId="3" fontId="94" fillId="4" borderId="61" xfId="2" applyNumberFormat="1" applyFont="1" applyFill="1" applyBorder="1" applyAlignment="1" applyProtection="1">
      <alignment horizontal="center" vertical="center"/>
      <protection locked="0"/>
    </xf>
    <xf numFmtId="4" fontId="175" fillId="4" borderId="62" xfId="2" applyNumberFormat="1" applyFont="1" applyFill="1" applyBorder="1" applyAlignment="1">
      <alignment horizontal="center" vertical="center"/>
    </xf>
    <xf numFmtId="0" fontId="69" fillId="0" borderId="0" xfId="16" applyFont="1" applyBorder="1" applyAlignment="1">
      <alignment vertical="center" wrapText="1"/>
    </xf>
    <xf numFmtId="3" fontId="94" fillId="4" borderId="52" xfId="16" applyNumberFormat="1" applyFont="1" applyFill="1" applyBorder="1" applyAlignment="1">
      <alignment horizontal="left" vertical="center" wrapText="1" indent="1"/>
    </xf>
    <xf numFmtId="3" fontId="94" fillId="4" borderId="18" xfId="0" applyNumberFormat="1" applyFont="1" applyFill="1" applyBorder="1" applyAlignment="1" applyProtection="1">
      <alignment horizontal="center" vertical="center"/>
      <protection locked="0"/>
    </xf>
    <xf numFmtId="2" fontId="175" fillId="4" borderId="18" xfId="8" applyNumberFormat="1" applyFont="1" applyFill="1" applyBorder="1" applyAlignment="1" applyProtection="1">
      <alignment horizontal="center" vertical="center"/>
      <protection locked="0"/>
    </xf>
    <xf numFmtId="3" fontId="94" fillId="4" borderId="61" xfId="0" applyNumberFormat="1" applyFont="1" applyFill="1" applyBorder="1" applyAlignment="1" applyProtection="1">
      <alignment horizontal="center" vertical="center"/>
      <protection locked="0"/>
    </xf>
    <xf numFmtId="2" fontId="175" fillId="4" borderId="62" xfId="8" applyNumberFormat="1" applyFont="1" applyFill="1" applyBorder="1" applyAlignment="1" applyProtection="1">
      <alignment horizontal="center" vertical="center"/>
      <protection locked="0"/>
    </xf>
    <xf numFmtId="0" fontId="200" fillId="0" borderId="0" xfId="2" applyFont="1" applyAlignment="1">
      <alignment horizontal="center" vertical="center" wrapText="1"/>
    </xf>
    <xf numFmtId="3" fontId="200" fillId="4" borderId="52" xfId="3" applyNumberFormat="1" applyFont="1" applyFill="1" applyBorder="1" applyAlignment="1">
      <alignment horizontal="left" vertical="center" wrapText="1" indent="1"/>
    </xf>
    <xf numFmtId="168" fontId="207" fillId="4" borderId="52" xfId="2" applyNumberFormat="1" applyFont="1" applyFill="1" applyBorder="1" applyAlignment="1" applyProtection="1">
      <alignment horizontal="center" vertical="center"/>
      <protection locked="0"/>
    </xf>
    <xf numFmtId="3" fontId="200" fillId="4" borderId="0" xfId="2" applyNumberFormat="1" applyFont="1" applyFill="1" applyAlignment="1" applyProtection="1">
      <alignment horizontal="center" vertical="center"/>
      <protection locked="0"/>
    </xf>
    <xf numFmtId="168" fontId="207" fillId="4" borderId="15" xfId="2" applyNumberFormat="1" applyFont="1" applyFill="1" applyBorder="1" applyAlignment="1" applyProtection="1">
      <alignment horizontal="center" vertical="center"/>
      <protection locked="0"/>
    </xf>
    <xf numFmtId="3" fontId="200" fillId="4" borderId="16" xfId="2" applyNumberFormat="1" applyFont="1" applyFill="1" applyBorder="1" applyAlignment="1" applyProtection="1">
      <alignment horizontal="center" vertical="center"/>
      <protection locked="0"/>
    </xf>
    <xf numFmtId="168" fontId="175" fillId="4" borderId="52" xfId="2" applyNumberFormat="1" applyFont="1" applyFill="1" applyBorder="1" applyAlignment="1" applyProtection="1">
      <alignment horizontal="center" vertical="center"/>
      <protection locked="0"/>
    </xf>
    <xf numFmtId="0" fontId="94" fillId="4" borderId="61" xfId="0" applyFont="1" applyFill="1" applyBorder="1"/>
    <xf numFmtId="9" fontId="94" fillId="4" borderId="66" xfId="0" applyNumberFormat="1" applyFont="1" applyFill="1" applyBorder="1" applyAlignment="1">
      <alignment horizontal="center"/>
    </xf>
    <xf numFmtId="169" fontId="94" fillId="4" borderId="62" xfId="0" applyNumberFormat="1" applyFont="1" applyFill="1" applyBorder="1" applyAlignment="1">
      <alignment horizontal="center"/>
    </xf>
    <xf numFmtId="0" fontId="94" fillId="0" borderId="52" xfId="0" applyFont="1" applyBorder="1" applyAlignment="1">
      <alignment wrapText="1"/>
    </xf>
    <xf numFmtId="170" fontId="94" fillId="0" borderId="61" xfId="0" applyNumberFormat="1" applyFont="1" applyBorder="1" applyAlignment="1">
      <alignment horizontal="center" wrapText="1"/>
    </xf>
    <xf numFmtId="2" fontId="175" fillId="0" borderId="62" xfId="0" applyNumberFormat="1" applyFont="1" applyBorder="1" applyAlignment="1">
      <alignment horizontal="center" wrapText="1"/>
    </xf>
    <xf numFmtId="9" fontId="94" fillId="4" borderId="65" xfId="0" applyNumberFormat="1" applyFont="1" applyFill="1" applyBorder="1" applyAlignment="1">
      <alignment horizontal="center"/>
    </xf>
    <xf numFmtId="169" fontId="94" fillId="4" borderId="58" xfId="0" applyNumberFormat="1" applyFont="1" applyFill="1" applyBorder="1" applyAlignment="1">
      <alignment horizontal="center"/>
    </xf>
    <xf numFmtId="3" fontId="175" fillId="0" borderId="62" xfId="2" applyNumberFormat="1" applyFont="1" applyBorder="1" applyAlignment="1">
      <alignment horizontal="center" vertical="center" wrapText="1"/>
    </xf>
    <xf numFmtId="0" fontId="94" fillId="0" borderId="52" xfId="3" applyFont="1" applyBorder="1" applyAlignment="1">
      <alignment wrapText="1"/>
    </xf>
    <xf numFmtId="3" fontId="94" fillId="4" borderId="52" xfId="2" applyNumberFormat="1" applyFont="1" applyFill="1" applyBorder="1" applyAlignment="1" applyProtection="1">
      <alignment horizontal="center" vertical="center"/>
      <protection locked="0"/>
    </xf>
    <xf numFmtId="170" fontId="175" fillId="4" borderId="62" xfId="15" applyNumberFormat="1" applyFont="1" applyFill="1" applyBorder="1" applyAlignment="1" applyProtection="1">
      <alignment horizontal="center" vertical="center"/>
      <protection locked="0"/>
    </xf>
    <xf numFmtId="0" fontId="94" fillId="0" borderId="0" xfId="16" applyFont="1" applyBorder="1" applyAlignment="1">
      <alignment horizontal="center" vertical="center" wrapText="1"/>
    </xf>
    <xf numFmtId="0" fontId="94" fillId="0" borderId="52" xfId="16" applyFont="1" applyBorder="1" applyAlignment="1">
      <alignment horizontal="left" vertical="center" wrapText="1"/>
    </xf>
    <xf numFmtId="3" fontId="94" fillId="0" borderId="52" xfId="16" applyNumberFormat="1" applyFont="1" applyBorder="1" applyAlignment="1">
      <alignment horizontal="center" vertical="center" wrapText="1"/>
    </xf>
    <xf numFmtId="10" fontId="69" fillId="0" borderId="0" xfId="16" applyNumberFormat="1" applyFont="1" applyAlignment="1">
      <alignment vertical="center" wrapText="1"/>
    </xf>
    <xf numFmtId="3" fontId="94" fillId="0" borderId="61" xfId="16" applyNumberFormat="1" applyFont="1" applyBorder="1" applyAlignment="1">
      <alignment horizontal="center" vertical="center" wrapText="1"/>
    </xf>
    <xf numFmtId="4" fontId="175" fillId="0" borderId="62" xfId="16" applyNumberFormat="1" applyFont="1" applyBorder="1" applyAlignment="1">
      <alignment horizontal="center" vertical="center" wrapText="1"/>
    </xf>
    <xf numFmtId="3" fontId="94" fillId="0" borderId="61" xfId="16" quotePrefix="1" applyNumberFormat="1" applyFont="1" applyBorder="1" applyAlignment="1">
      <alignment horizontal="center" vertical="center" wrapText="1"/>
    </xf>
    <xf numFmtId="0" fontId="54" fillId="39" borderId="53" xfId="2" applyFont="1" applyFill="1" applyBorder="1" applyAlignment="1">
      <alignment horizontal="center" vertical="center" wrapText="1"/>
    </xf>
    <xf numFmtId="9" fontId="208" fillId="0" borderId="0" xfId="8" applyFont="1" applyBorder="1" applyAlignment="1">
      <alignment horizontal="center" vertical="center"/>
    </xf>
    <xf numFmtId="3" fontId="209" fillId="39" borderId="53" xfId="3" applyNumberFormat="1" applyFont="1" applyFill="1" applyBorder="1" applyAlignment="1">
      <alignment horizontal="center" vertical="center" wrapText="1"/>
    </xf>
    <xf numFmtId="3" fontId="209" fillId="39" borderId="54" xfId="3" applyNumberFormat="1" applyFont="1" applyFill="1" applyBorder="1" applyAlignment="1">
      <alignment horizontal="center" vertical="center" wrapText="1"/>
    </xf>
    <xf numFmtId="0" fontId="209" fillId="39" borderId="53" xfId="2" applyFont="1" applyFill="1" applyBorder="1" applyAlignment="1">
      <alignment horizontal="center" vertical="center" wrapText="1"/>
    </xf>
    <xf numFmtId="3" fontId="54" fillId="39" borderId="53" xfId="3" applyNumberFormat="1" applyFont="1" applyFill="1" applyBorder="1" applyAlignment="1">
      <alignment horizontal="center" vertical="center" wrapText="1"/>
    </xf>
    <xf numFmtId="3" fontId="54" fillId="39" borderId="54" xfId="3" applyNumberFormat="1" applyFont="1" applyFill="1" applyBorder="1" applyAlignment="1">
      <alignment horizontal="center" vertical="center" wrapText="1"/>
    </xf>
    <xf numFmtId="2" fontId="54" fillId="0" borderId="0" xfId="2" applyNumberFormat="1" applyFont="1" applyAlignment="1">
      <alignment horizontal="left" vertical="center" wrapText="1"/>
    </xf>
    <xf numFmtId="0" fontId="69" fillId="0" borderId="0" xfId="16" applyFont="1" applyAlignment="1">
      <alignment vertical="center" wrapText="1"/>
    </xf>
    <xf numFmtId="14" fontId="53" fillId="0" borderId="0" xfId="2" applyNumberFormat="1" applyFont="1" applyAlignment="1">
      <alignment vertical="center" wrapText="1"/>
    </xf>
    <xf numFmtId="0" fontId="212" fillId="0" borderId="0" xfId="0" applyFont="1" applyAlignment="1">
      <alignment horizontal="left" vertical="center" wrapText="1"/>
    </xf>
    <xf numFmtId="0" fontId="213" fillId="0" borderId="0" xfId="0" applyFont="1" applyAlignment="1">
      <alignment horizontal="center" wrapText="1"/>
    </xf>
    <xf numFmtId="0" fontId="215" fillId="0" borderId="0" xfId="0" applyFont="1" applyAlignment="1">
      <alignment horizontal="left" vertical="center"/>
    </xf>
    <xf numFmtId="0" fontId="215" fillId="0" borderId="0" xfId="0" applyFont="1" applyAlignment="1">
      <alignment vertical="center"/>
    </xf>
    <xf numFmtId="0" fontId="216" fillId="0" borderId="0" xfId="0" applyFont="1" applyAlignment="1">
      <alignment horizontal="center" vertical="center" wrapText="1"/>
    </xf>
    <xf numFmtId="0" fontId="17" fillId="0" borderId="0" xfId="0" applyFont="1" applyAlignment="1">
      <alignment horizontal="left"/>
    </xf>
    <xf numFmtId="0" fontId="17" fillId="0" borderId="0" xfId="0" applyFont="1"/>
    <xf numFmtId="14" fontId="53" fillId="0" borderId="0" xfId="2" applyNumberFormat="1" applyFont="1" applyAlignment="1">
      <alignment horizontal="left" vertical="center"/>
    </xf>
    <xf numFmtId="14" fontId="53" fillId="0" borderId="0" xfId="21" applyNumberFormat="1" applyFont="1" applyBorder="1" applyAlignment="1">
      <alignment horizontal="center" vertical="center"/>
    </xf>
    <xf numFmtId="0" fontId="54" fillId="0" borderId="0" xfId="2" applyFont="1"/>
    <xf numFmtId="14" fontId="54" fillId="0" borderId="0" xfId="2" applyNumberFormat="1" applyFont="1" applyAlignment="1">
      <alignment vertical="center" wrapText="1"/>
    </xf>
    <xf numFmtId="0" fontId="108" fillId="0" borderId="0" xfId="0" applyFont="1" applyAlignment="1">
      <alignment vertical="center" wrapText="1"/>
    </xf>
    <xf numFmtId="0" fontId="108" fillId="0" borderId="0" xfId="0" applyFont="1" applyBorder="1" applyAlignment="1">
      <alignment vertical="center" wrapText="1"/>
    </xf>
    <xf numFmtId="2" fontId="53" fillId="0" borderId="0" xfId="0" applyNumberFormat="1" applyFont="1" applyBorder="1" applyAlignment="1" applyProtection="1">
      <alignment horizontal="center" vertical="center"/>
      <protection locked="0"/>
    </xf>
    <xf numFmtId="10" fontId="53" fillId="0" borderId="0" xfId="0" applyNumberFormat="1" applyFont="1" applyBorder="1" applyAlignment="1">
      <alignment vertical="center" wrapText="1"/>
    </xf>
    <xf numFmtId="0" fontId="4" fillId="0" borderId="0" xfId="0" applyFont="1" applyAlignment="1">
      <alignment vertical="center" wrapText="1"/>
    </xf>
    <xf numFmtId="0" fontId="4" fillId="0" borderId="0" xfId="0" applyFont="1" applyBorder="1" applyAlignment="1">
      <alignment vertical="center" wrapText="1"/>
    </xf>
    <xf numFmtId="2" fontId="108" fillId="0" borderId="0" xfId="0" applyNumberFormat="1" applyFont="1" applyAlignment="1">
      <alignment vertical="center" wrapText="1"/>
    </xf>
    <xf numFmtId="0" fontId="125" fillId="0" borderId="0" xfId="0" applyFont="1" applyAlignment="1">
      <alignment horizontal="center" vertical="center"/>
    </xf>
    <xf numFmtId="3" fontId="110" fillId="5" borderId="80" xfId="19" applyNumberFormat="1" applyFont="1" applyFill="1" applyBorder="1"/>
    <xf numFmtId="0" fontId="10" fillId="0" borderId="80" xfId="19" applyFont="1" applyBorder="1"/>
    <xf numFmtId="3" fontId="10" fillId="4" borderId="88" xfId="19" applyNumberFormat="1" applyFont="1" applyFill="1" applyBorder="1"/>
    <xf numFmtId="3" fontId="10" fillId="4" borderId="89" xfId="19" applyNumberFormat="1" applyFont="1" applyFill="1" applyBorder="1"/>
    <xf numFmtId="3" fontId="110" fillId="4" borderId="219" xfId="19" applyNumberFormat="1" applyFont="1" applyFill="1" applyBorder="1"/>
    <xf numFmtId="3" fontId="110" fillId="5" borderId="140" xfId="19" applyNumberFormat="1" applyFont="1" applyFill="1" applyBorder="1"/>
    <xf numFmtId="3" fontId="10" fillId="4" borderId="219" xfId="19" applyNumberFormat="1" applyFont="1" applyFill="1" applyBorder="1"/>
    <xf numFmtId="4" fontId="110" fillId="4" borderId="140" xfId="19" applyNumberFormat="1" applyFont="1" applyFill="1" applyBorder="1"/>
    <xf numFmtId="3" fontId="10" fillId="4" borderId="220" xfId="19" applyNumberFormat="1" applyFont="1" applyFill="1" applyBorder="1"/>
    <xf numFmtId="3" fontId="10" fillId="4" borderId="186" xfId="19" applyNumberFormat="1" applyFont="1" applyFill="1" applyBorder="1"/>
    <xf numFmtId="3" fontId="10" fillId="4" borderId="221" xfId="19" applyNumberFormat="1" applyFont="1" applyFill="1" applyBorder="1"/>
    <xf numFmtId="0" fontId="10" fillId="0" borderId="86" xfId="19" applyFont="1" applyBorder="1"/>
    <xf numFmtId="14" fontId="129" fillId="6" borderId="33" xfId="19" applyNumberFormat="1" applyFont="1" applyFill="1" applyBorder="1" applyAlignment="1">
      <alignment horizontal="center" vertical="center"/>
    </xf>
    <xf numFmtId="14" fontId="108" fillId="0" borderId="0" xfId="2" applyNumberFormat="1" applyFont="1" applyAlignment="1">
      <alignment horizontal="left" vertical="center" wrapText="1"/>
    </xf>
    <xf numFmtId="0" fontId="206" fillId="0" borderId="0" xfId="2" applyFont="1" applyAlignment="1">
      <alignment horizontal="center" vertical="center" wrapText="1"/>
    </xf>
    <xf numFmtId="14" fontId="54" fillId="38" borderId="222" xfId="19" applyNumberFormat="1" applyFont="1" applyFill="1" applyBorder="1" applyAlignment="1">
      <alignment horizontal="center" vertical="center"/>
    </xf>
    <xf numFmtId="0" fontId="2" fillId="0" borderId="0" xfId="0" applyFont="1" applyAlignment="1">
      <alignment vertical="center" wrapText="1"/>
    </xf>
    <xf numFmtId="0" fontId="2" fillId="0" borderId="0" xfId="0" applyFont="1" applyBorder="1" applyAlignment="1">
      <alignment vertical="center" wrapText="1"/>
    </xf>
    <xf numFmtId="0" fontId="149" fillId="39" borderId="53" xfId="0" applyFont="1" applyFill="1" applyBorder="1" applyAlignment="1">
      <alignment horizontal="center" vertical="center" wrapText="1"/>
    </xf>
    <xf numFmtId="3" fontId="1" fillId="0" borderId="53" xfId="0" applyNumberFormat="1" applyFont="1" applyBorder="1" applyAlignment="1">
      <alignment horizontal="center" vertical="center" wrapText="1"/>
    </xf>
    <xf numFmtId="0" fontId="1" fillId="0" borderId="0" xfId="0" applyFont="1" applyAlignment="1">
      <alignment vertical="center" wrapText="1"/>
    </xf>
    <xf numFmtId="3" fontId="1" fillId="0" borderId="55" xfId="0" applyNumberFormat="1" applyFont="1" applyBorder="1" applyAlignment="1">
      <alignment horizontal="center" vertical="center"/>
    </xf>
    <xf numFmtId="4" fontId="202" fillId="0" borderId="56" xfId="0" applyNumberFormat="1" applyFont="1" applyBorder="1" applyAlignment="1">
      <alignment horizontal="center" vertical="center"/>
    </xf>
    <xf numFmtId="3" fontId="1" fillId="0" borderId="64" xfId="0" applyNumberFormat="1" applyFont="1" applyBorder="1" applyAlignment="1">
      <alignment horizontal="center" vertical="center"/>
    </xf>
    <xf numFmtId="4" fontId="1" fillId="0" borderId="0" xfId="0" applyNumberFormat="1" applyFont="1" applyBorder="1" applyAlignment="1">
      <alignment horizontal="center" vertical="center"/>
    </xf>
    <xf numFmtId="4" fontId="1" fillId="0" borderId="53" xfId="0" applyNumberFormat="1" applyFont="1" applyBorder="1" applyAlignment="1">
      <alignment horizontal="center" vertical="center"/>
    </xf>
    <xf numFmtId="3" fontId="1" fillId="0" borderId="63" xfId="0" applyNumberFormat="1" applyFont="1" applyBorder="1" applyAlignment="1">
      <alignment horizontal="center" vertical="center" wrapText="1"/>
    </xf>
    <xf numFmtId="3" fontId="1" fillId="0" borderId="59" xfId="0" applyNumberFormat="1" applyFont="1" applyBorder="1" applyAlignment="1">
      <alignment horizontal="center" vertical="center"/>
    </xf>
    <xf numFmtId="4" fontId="202" fillId="0" borderId="60" xfId="0" applyNumberFormat="1" applyFont="1" applyBorder="1" applyAlignment="1">
      <alignment horizontal="center" vertical="center"/>
    </xf>
    <xf numFmtId="3" fontId="1" fillId="0" borderId="0" xfId="0" applyNumberFormat="1" applyFont="1" applyBorder="1" applyAlignment="1">
      <alignment horizontal="center" vertical="center"/>
    </xf>
    <xf numFmtId="4" fontId="1" fillId="0" borderId="63" xfId="0" applyNumberFormat="1" applyFont="1" applyBorder="1" applyAlignment="1">
      <alignment horizontal="center" vertical="center"/>
    </xf>
    <xf numFmtId="3" fontId="1" fillId="0" borderId="59" xfId="0" applyNumberFormat="1" applyFont="1" applyBorder="1" applyAlignment="1">
      <alignment horizontal="center" vertical="center" wrapText="1"/>
    </xf>
    <xf numFmtId="4" fontId="202" fillId="0" borderId="60" xfId="0" applyNumberFormat="1" applyFont="1" applyBorder="1" applyAlignment="1">
      <alignment horizontal="center" vertical="center" wrapText="1"/>
    </xf>
    <xf numFmtId="3" fontId="1" fillId="0" borderId="0" xfId="0" applyNumberFormat="1" applyFont="1" applyBorder="1" applyAlignment="1">
      <alignment horizontal="center" vertical="center" wrapText="1"/>
    </xf>
    <xf numFmtId="0" fontId="1" fillId="0" borderId="54" xfId="0" applyFont="1" applyBorder="1" applyAlignment="1">
      <alignment horizontal="center" vertical="center" wrapText="1"/>
    </xf>
    <xf numFmtId="3" fontId="1" fillId="0" borderId="57" xfId="0" applyNumberFormat="1" applyFont="1" applyBorder="1" applyAlignment="1">
      <alignment horizontal="center" vertical="center" wrapText="1"/>
    </xf>
    <xf numFmtId="4" fontId="1" fillId="0" borderId="58" xfId="0" applyNumberFormat="1" applyFont="1" applyBorder="1" applyAlignment="1">
      <alignment horizontal="center" vertical="center" wrapText="1"/>
    </xf>
    <xf numFmtId="4" fontId="1" fillId="0" borderId="58" xfId="0" applyNumberFormat="1" applyFont="1" applyBorder="1" applyAlignment="1">
      <alignment horizontal="center" vertical="center"/>
    </xf>
    <xf numFmtId="3" fontId="1" fillId="0" borderId="57" xfId="0" applyNumberFormat="1" applyFont="1" applyBorder="1" applyAlignment="1">
      <alignment horizontal="center" vertical="center"/>
    </xf>
    <xf numFmtId="4" fontId="1" fillId="0" borderId="54" xfId="0" applyNumberFormat="1" applyFont="1" applyBorder="1" applyAlignment="1">
      <alignment horizontal="center" vertical="center" wrapText="1"/>
    </xf>
    <xf numFmtId="3" fontId="1" fillId="0" borderId="0" xfId="0" applyNumberFormat="1" applyFont="1" applyBorder="1" applyAlignment="1">
      <alignment vertical="center" wrapText="1"/>
    </xf>
    <xf numFmtId="0" fontId="1" fillId="0" borderId="0" xfId="0" applyFont="1" applyBorder="1" applyAlignment="1">
      <alignment vertical="center" wrapText="1"/>
    </xf>
    <xf numFmtId="0" fontId="110" fillId="0" borderId="0" xfId="0" applyFont="1" applyBorder="1" applyAlignment="1">
      <alignment horizontal="center" vertical="center" wrapText="1"/>
    </xf>
    <xf numFmtId="3" fontId="110" fillId="0" borderId="0" xfId="0" applyNumberFormat="1" applyFont="1" applyBorder="1" applyAlignment="1">
      <alignment horizontal="center" vertical="center" wrapText="1"/>
    </xf>
    <xf numFmtId="3" fontId="110" fillId="0" borderId="2" xfId="0" applyNumberFormat="1" applyFont="1" applyBorder="1" applyAlignment="1">
      <alignment horizontal="center" vertical="center" wrapText="1"/>
    </xf>
    <xf numFmtId="0" fontId="110" fillId="0" borderId="0" xfId="0" applyFont="1" applyBorder="1" applyAlignment="1">
      <alignment vertical="center" wrapText="1"/>
    </xf>
    <xf numFmtId="3" fontId="110" fillId="0" borderId="61" xfId="0" applyNumberFormat="1" applyFont="1" applyBorder="1" applyAlignment="1">
      <alignment horizontal="center" vertical="center" wrapText="1"/>
    </xf>
    <xf numFmtId="4" fontId="221" fillId="0" borderId="62" xfId="0" applyNumberFormat="1" applyFont="1" applyBorder="1" applyAlignment="1">
      <alignment horizontal="center" vertical="center" wrapText="1"/>
    </xf>
    <xf numFmtId="4" fontId="110" fillId="0" borderId="0" xfId="0" applyNumberFormat="1" applyFont="1" applyBorder="1" applyAlignment="1">
      <alignment horizontal="center" vertical="center" wrapText="1"/>
    </xf>
    <xf numFmtId="4" fontId="110" fillId="0" borderId="52" xfId="0" applyNumberFormat="1" applyFont="1" applyBorder="1" applyAlignment="1">
      <alignment horizontal="center" vertical="center" wrapText="1"/>
    </xf>
    <xf numFmtId="4" fontId="206" fillId="0" borderId="0" xfId="0" applyNumberFormat="1" applyFont="1" applyBorder="1" applyAlignment="1">
      <alignment horizontal="center" vertical="center" wrapText="1"/>
    </xf>
    <xf numFmtId="0" fontId="210" fillId="0" borderId="0" xfId="0" applyFont="1" applyAlignment="1">
      <alignment horizontal="center" wrapText="1"/>
    </xf>
    <xf numFmtId="0" fontId="217" fillId="0" borderId="0" xfId="0" applyFont="1" applyAlignment="1">
      <alignment horizontal="center"/>
    </xf>
    <xf numFmtId="0" fontId="214" fillId="0" borderId="0" xfId="0" applyFont="1" applyAlignment="1">
      <alignment horizontal="center" vertical="center" wrapText="1"/>
    </xf>
    <xf numFmtId="0" fontId="214" fillId="0" borderId="0" xfId="0" applyFont="1" applyAlignment="1" applyProtection="1">
      <alignment horizontal="center" vertical="center" wrapText="1"/>
      <protection locked="0"/>
    </xf>
    <xf numFmtId="0" fontId="213" fillId="0" borderId="0" xfId="0" applyFont="1" applyAlignment="1">
      <alignment horizontal="center" wrapText="1"/>
    </xf>
    <xf numFmtId="0" fontId="212" fillId="0" borderId="0" xfId="0" applyFont="1" applyAlignment="1">
      <alignment horizontal="left" vertical="center" wrapText="1"/>
    </xf>
    <xf numFmtId="0" fontId="123" fillId="0" borderId="0" xfId="18" applyFont="1" applyAlignment="1">
      <alignment horizontal="left" vertical="center" wrapText="1"/>
    </xf>
    <xf numFmtId="0" fontId="121" fillId="0" borderId="0" xfId="0" applyFont="1" applyAlignment="1">
      <alignment horizontal="center"/>
    </xf>
    <xf numFmtId="0" fontId="121" fillId="0" borderId="0" xfId="0" applyFont="1" applyAlignment="1">
      <alignment horizontal="center" vertical="center" wrapText="1"/>
    </xf>
    <xf numFmtId="0" fontId="121" fillId="4" borderId="0" xfId="0" applyFont="1" applyFill="1" applyAlignment="1">
      <alignment horizontal="left" vertical="center" wrapText="1"/>
    </xf>
    <xf numFmtId="0" fontId="119" fillId="4" borderId="0" xfId="0" applyFont="1" applyFill="1" applyAlignment="1">
      <alignment horizontal="left" vertical="center" wrapText="1"/>
    </xf>
    <xf numFmtId="14" fontId="121" fillId="4" borderId="0" xfId="0" applyNumberFormat="1" applyFont="1" applyFill="1" applyAlignment="1">
      <alignment horizontal="justify" vertical="center" wrapText="1"/>
    </xf>
    <xf numFmtId="0" fontId="119" fillId="4" borderId="0" xfId="0" applyFont="1" applyFill="1" applyAlignment="1">
      <alignment horizontal="justify" vertical="center" wrapText="1"/>
    </xf>
    <xf numFmtId="0" fontId="122" fillId="0" borderId="0" xfId="18" applyFont="1" applyAlignment="1">
      <alignment horizontal="left" vertical="center" wrapText="1"/>
    </xf>
    <xf numFmtId="14" fontId="54" fillId="38" borderId="128" xfId="19" applyNumberFormat="1" applyFont="1" applyFill="1" applyBorder="1" applyAlignment="1">
      <alignment horizontal="center" vertical="center"/>
    </xf>
    <xf numFmtId="14" fontId="54" fillId="38" borderId="129" xfId="19" applyNumberFormat="1" applyFont="1" applyFill="1" applyBorder="1" applyAlignment="1">
      <alignment horizontal="center" vertical="center"/>
    </xf>
    <xf numFmtId="0" fontId="125" fillId="0" borderId="0" xfId="0" applyFont="1" applyAlignment="1">
      <alignment horizontal="center" vertical="center"/>
    </xf>
    <xf numFmtId="14" fontId="54" fillId="38" borderId="30" xfId="19" applyNumberFormat="1" applyFont="1" applyFill="1" applyBorder="1" applyAlignment="1">
      <alignment horizontal="center" vertical="center"/>
    </xf>
    <xf numFmtId="14" fontId="54" fillId="38" borderId="97" xfId="19" applyNumberFormat="1" applyFont="1" applyFill="1" applyBorder="1" applyAlignment="1">
      <alignment horizontal="center" vertical="center"/>
    </xf>
    <xf numFmtId="14" fontId="54" fillId="38" borderId="104" xfId="19" applyNumberFormat="1" applyFont="1" applyFill="1" applyBorder="1" applyAlignment="1">
      <alignment horizontal="center" vertical="center"/>
    </xf>
    <xf numFmtId="0" fontId="53" fillId="39" borderId="105" xfId="19" applyFont="1" applyFill="1" applyBorder="1" applyAlignment="1">
      <alignment horizontal="center" vertical="center"/>
    </xf>
    <xf numFmtId="14" fontId="54" fillId="38" borderId="106" xfId="19" applyNumberFormat="1" applyFont="1" applyFill="1" applyBorder="1" applyAlignment="1">
      <alignment horizontal="center" vertical="center" wrapText="1"/>
    </xf>
    <xf numFmtId="14" fontId="54" fillId="38" borderId="107" xfId="19" applyNumberFormat="1" applyFont="1" applyFill="1" applyBorder="1" applyAlignment="1">
      <alignment horizontal="center" vertical="center" wrapText="1"/>
    </xf>
    <xf numFmtId="14" fontId="54" fillId="38" borderId="108" xfId="19" applyNumberFormat="1" applyFont="1" applyFill="1" applyBorder="1" applyAlignment="1">
      <alignment horizontal="center" vertical="center" wrapText="1"/>
    </xf>
    <xf numFmtId="14" fontId="54" fillId="38" borderId="105" xfId="19" applyNumberFormat="1" applyFont="1" applyFill="1" applyBorder="1" applyAlignment="1">
      <alignment horizontal="center" vertical="center" wrapText="1"/>
    </xf>
    <xf numFmtId="14" fontId="54" fillId="38" borderId="40" xfId="19" applyNumberFormat="1" applyFont="1" applyFill="1" applyBorder="1" applyAlignment="1">
      <alignment horizontal="center" vertical="center" wrapText="1"/>
    </xf>
    <xf numFmtId="14" fontId="54" fillId="38" borderId="39" xfId="19" applyNumberFormat="1" applyFont="1" applyFill="1" applyBorder="1" applyAlignment="1">
      <alignment horizontal="center" vertical="center" wrapText="1"/>
    </xf>
    <xf numFmtId="14" fontId="54" fillId="38" borderId="104" xfId="19" applyNumberFormat="1" applyFont="1" applyFill="1" applyBorder="1" applyAlignment="1">
      <alignment horizontal="center" vertical="center" wrapText="1"/>
    </xf>
    <xf numFmtId="14" fontId="54" fillId="38" borderId="137" xfId="19" applyNumberFormat="1" applyFont="1" applyFill="1" applyBorder="1" applyAlignment="1">
      <alignment horizontal="center" vertical="center" wrapText="1"/>
    </xf>
    <xf numFmtId="14" fontId="54" fillId="38" borderId="148" xfId="19" applyNumberFormat="1" applyFont="1" applyFill="1" applyBorder="1" applyAlignment="1">
      <alignment horizontal="center" vertical="center" wrapText="1"/>
    </xf>
    <xf numFmtId="9" fontId="54" fillId="38" borderId="30" xfId="8" applyFont="1" applyFill="1" applyBorder="1" applyAlignment="1">
      <alignment horizontal="center" vertical="center"/>
    </xf>
    <xf numFmtId="9" fontId="54" fillId="38" borderId="97" xfId="8" applyFont="1" applyFill="1" applyBorder="1" applyAlignment="1">
      <alignment horizontal="center" vertical="center"/>
    </xf>
    <xf numFmtId="14" fontId="54" fillId="38" borderId="134" xfId="19" applyNumberFormat="1" applyFont="1" applyFill="1" applyBorder="1" applyAlignment="1">
      <alignment horizontal="center" vertical="center" wrapText="1"/>
    </xf>
    <xf numFmtId="2" fontId="94" fillId="0" borderId="0" xfId="2" applyNumberFormat="1" applyFont="1" applyAlignment="1">
      <alignment horizontal="left" vertical="center" wrapText="1"/>
    </xf>
    <xf numFmtId="0" fontId="126" fillId="39" borderId="20" xfId="2" applyFont="1" applyFill="1" applyBorder="1" applyAlignment="1">
      <alignment horizontal="center" vertical="center" wrapText="1"/>
    </xf>
    <xf numFmtId="0" fontId="126" fillId="39" borderId="48" xfId="2" applyFont="1" applyFill="1" applyBorder="1" applyAlignment="1">
      <alignment horizontal="center" vertical="center" wrapText="1"/>
    </xf>
    <xf numFmtId="0" fontId="54" fillId="39" borderId="133" xfId="2" applyFont="1" applyFill="1" applyBorder="1" applyAlignment="1">
      <alignment horizontal="center" vertical="center" wrapText="1"/>
    </xf>
    <xf numFmtId="0" fontId="54" fillId="39" borderId="134" xfId="2" applyFont="1" applyFill="1" applyBorder="1" applyAlignment="1">
      <alignment horizontal="center" vertical="center" wrapText="1"/>
    </xf>
    <xf numFmtId="0" fontId="54" fillId="39" borderId="137" xfId="2" applyFont="1" applyFill="1" applyBorder="1" applyAlignment="1">
      <alignment horizontal="center" vertical="center" wrapText="1"/>
    </xf>
    <xf numFmtId="0" fontId="54" fillId="39" borderId="138" xfId="2" applyFont="1" applyFill="1" applyBorder="1" applyAlignment="1">
      <alignment horizontal="center" vertical="center" wrapText="1"/>
    </xf>
    <xf numFmtId="0" fontId="54" fillId="39" borderId="107" xfId="2" applyFont="1" applyFill="1" applyBorder="1" applyAlignment="1">
      <alignment horizontal="center" vertical="center" wrapText="1"/>
    </xf>
    <xf numFmtId="0" fontId="54" fillId="39" borderId="132" xfId="2" applyFont="1" applyFill="1" applyBorder="1" applyAlignment="1">
      <alignment horizontal="center" vertical="center" wrapText="1"/>
    </xf>
    <xf numFmtId="49" fontId="130" fillId="0" borderId="0" xfId="0" applyNumberFormat="1" applyFont="1" applyAlignment="1">
      <alignment horizontal="left" vertical="center" wrapText="1"/>
    </xf>
    <xf numFmtId="49" fontId="152" fillId="0" borderId="0" xfId="0" applyNumberFormat="1" applyFont="1" applyAlignment="1">
      <alignment horizontal="left" vertical="center" wrapText="1"/>
    </xf>
    <xf numFmtId="0" fontId="151" fillId="0" borderId="0" xfId="2" applyFont="1" applyAlignment="1">
      <alignment horizontal="center"/>
    </xf>
    <xf numFmtId="0" fontId="137" fillId="0" borderId="0" xfId="2" applyFont="1" applyAlignment="1">
      <alignment horizontal="center" vertical="center"/>
    </xf>
    <xf numFmtId="0" fontId="125" fillId="0" borderId="0" xfId="2" applyFont="1" applyAlignment="1">
      <alignment horizontal="center" vertical="center"/>
    </xf>
    <xf numFmtId="0" fontId="171" fillId="2" borderId="0" xfId="5" applyFont="1" applyFill="1" applyAlignment="1">
      <alignment horizontal="center" vertical="center"/>
    </xf>
    <xf numFmtId="0" fontId="54" fillId="39" borderId="31" xfId="2" applyFont="1" applyFill="1" applyBorder="1" applyAlignment="1">
      <alignment horizontal="center" vertical="center" wrapText="1"/>
    </xf>
    <xf numFmtId="0" fontId="54" fillId="39" borderId="44" xfId="2" applyFont="1" applyFill="1" applyBorder="1" applyAlignment="1">
      <alignment horizontal="center" vertical="center" wrapText="1"/>
    </xf>
    <xf numFmtId="0" fontId="54" fillId="39" borderId="45" xfId="2" applyFont="1" applyFill="1" applyBorder="1" applyAlignment="1">
      <alignment horizontal="center" vertical="center" wrapText="1"/>
    </xf>
    <xf numFmtId="0" fontId="172" fillId="41" borderId="36" xfId="2" applyFont="1" applyFill="1" applyBorder="1" applyAlignment="1">
      <alignment horizontal="center" vertical="center" wrapText="1"/>
    </xf>
    <xf numFmtId="0" fontId="172" fillId="41" borderId="37" xfId="2" applyFont="1" applyFill="1" applyBorder="1" applyAlignment="1">
      <alignment horizontal="center" vertical="center" wrapText="1"/>
    </xf>
    <xf numFmtId="0" fontId="172" fillId="41" borderId="141" xfId="2" applyFont="1" applyFill="1" applyBorder="1" applyAlignment="1">
      <alignment horizontal="center" vertical="center" wrapText="1"/>
    </xf>
    <xf numFmtId="0" fontId="172" fillId="41" borderId="142" xfId="2" applyFont="1" applyFill="1" applyBorder="1" applyAlignment="1">
      <alignment horizontal="center" vertical="center" wrapText="1"/>
    </xf>
    <xf numFmtId="0" fontId="129" fillId="41" borderId="37" xfId="2" applyFont="1" applyFill="1" applyBorder="1" applyAlignment="1">
      <alignment horizontal="center" vertical="center" wrapText="1"/>
    </xf>
    <xf numFmtId="0" fontId="129" fillId="41" borderId="38" xfId="2" applyFont="1" applyFill="1" applyBorder="1" applyAlignment="1">
      <alignment horizontal="center" vertical="center" wrapText="1"/>
    </xf>
    <xf numFmtId="0" fontId="54" fillId="40" borderId="126" xfId="2" applyFont="1" applyFill="1" applyBorder="1" applyAlignment="1">
      <alignment horizontal="center" vertical="center" wrapText="1"/>
    </xf>
    <xf numFmtId="0" fontId="54" fillId="40" borderId="130" xfId="2" applyFont="1" applyFill="1" applyBorder="1" applyAlignment="1">
      <alignment horizontal="center" vertical="center" wrapText="1"/>
    </xf>
    <xf numFmtId="0" fontId="54" fillId="40" borderId="131" xfId="2" applyFont="1" applyFill="1" applyBorder="1" applyAlignment="1">
      <alignment horizontal="center" vertical="center" wrapText="1"/>
    </xf>
    <xf numFmtId="0" fontId="54" fillId="39" borderId="172" xfId="2" applyFont="1" applyFill="1" applyBorder="1" applyAlignment="1">
      <alignment horizontal="center" vertical="center" wrapText="1"/>
    </xf>
    <xf numFmtId="0" fontId="54" fillId="39" borderId="173" xfId="2" applyFont="1" applyFill="1" applyBorder="1" applyAlignment="1">
      <alignment horizontal="center" vertical="center" wrapText="1"/>
    </xf>
    <xf numFmtId="0" fontId="54" fillId="39" borderId="174" xfId="2" applyFont="1" applyFill="1" applyBorder="1" applyAlignment="1">
      <alignment horizontal="center" vertical="center" wrapText="1"/>
    </xf>
    <xf numFmtId="0" fontId="54" fillId="39" borderId="143" xfId="2" applyFont="1" applyFill="1" applyBorder="1" applyAlignment="1">
      <alignment horizontal="center" vertical="center" wrapText="1"/>
    </xf>
    <xf numFmtId="0" fontId="129" fillId="0" borderId="0" xfId="0" applyFont="1" applyAlignment="1">
      <alignment horizontal="center"/>
    </xf>
    <xf numFmtId="0" fontId="54" fillId="39" borderId="36" xfId="0" applyFont="1" applyFill="1" applyBorder="1" applyAlignment="1">
      <alignment horizontal="center" vertical="center" wrapText="1"/>
    </xf>
    <xf numFmtId="0" fontId="54" fillId="39" borderId="38" xfId="0" applyFont="1" applyFill="1" applyBorder="1" applyAlignment="1">
      <alignment horizontal="center" vertical="center" wrapText="1"/>
    </xf>
    <xf numFmtId="0" fontId="54" fillId="39" borderId="31" xfId="0" applyFont="1" applyFill="1" applyBorder="1" applyAlignment="1">
      <alignment horizontal="center" vertical="center" wrapText="1"/>
    </xf>
    <xf numFmtId="0" fontId="54" fillId="39" borderId="45" xfId="0" applyFont="1" applyFill="1" applyBorder="1" applyAlignment="1">
      <alignment horizontal="center" vertical="center" wrapText="1"/>
    </xf>
    <xf numFmtId="0" fontId="157" fillId="0" borderId="0" xfId="0" applyFont="1" applyAlignment="1" applyProtection="1">
      <alignment horizontal="center" vertical="center" wrapText="1"/>
      <protection locked="0"/>
    </xf>
    <xf numFmtId="2" fontId="137" fillId="0" borderId="0" xfId="2" applyNumberFormat="1" applyFont="1" applyAlignment="1">
      <alignment horizontal="left" vertical="center" wrapText="1"/>
    </xf>
    <xf numFmtId="0" fontId="163" fillId="0" borderId="0" xfId="2" applyFont="1" applyAlignment="1">
      <alignment horizontal="center" vertical="center"/>
    </xf>
    <xf numFmtId="0" fontId="164" fillId="2" borderId="0" xfId="5" applyFont="1" applyFill="1" applyAlignment="1">
      <alignment horizontal="center" vertical="center"/>
    </xf>
    <xf numFmtId="0" fontId="54" fillId="39" borderId="36" xfId="2" applyFont="1" applyFill="1" applyBorder="1" applyAlignment="1">
      <alignment horizontal="center" vertical="center" wrapText="1"/>
    </xf>
    <xf numFmtId="0" fontId="54" fillId="39" borderId="38" xfId="2" applyFont="1" applyFill="1" applyBorder="1" applyAlignment="1">
      <alignment horizontal="center" vertical="center" wrapText="1"/>
    </xf>
    <xf numFmtId="0" fontId="54" fillId="39" borderId="37" xfId="2" applyFont="1" applyFill="1" applyBorder="1" applyAlignment="1">
      <alignment horizontal="center" vertical="center" wrapText="1"/>
    </xf>
    <xf numFmtId="49" fontId="169" fillId="0" borderId="0" xfId="0" applyNumberFormat="1" applyFont="1" applyAlignment="1">
      <alignment horizontal="left" vertical="center" wrapText="1"/>
    </xf>
    <xf numFmtId="49" fontId="169" fillId="0" borderId="0" xfId="2" applyNumberFormat="1" applyFont="1" applyAlignment="1">
      <alignment horizontal="left" vertical="center" wrapText="1"/>
    </xf>
    <xf numFmtId="2" fontId="54" fillId="0" borderId="0" xfId="2" applyNumberFormat="1" applyFont="1" applyAlignment="1">
      <alignment horizontal="left" vertical="center" wrapText="1"/>
    </xf>
    <xf numFmtId="49" fontId="53" fillId="0" borderId="0" xfId="0" applyNumberFormat="1" applyFont="1" applyAlignment="1">
      <alignment horizontal="left" vertical="center" wrapText="1"/>
    </xf>
    <xf numFmtId="0" fontId="172" fillId="41" borderId="128" xfId="2" applyFont="1" applyFill="1" applyBorder="1" applyAlignment="1">
      <alignment horizontal="center" vertical="center" wrapText="1"/>
    </xf>
    <xf numFmtId="0" fontId="172" fillId="41" borderId="129" xfId="2" applyFont="1" applyFill="1" applyBorder="1" applyAlignment="1">
      <alignment horizontal="center" vertical="center" wrapText="1"/>
    </xf>
    <xf numFmtId="0" fontId="165" fillId="41" borderId="37" xfId="2" applyFont="1" applyFill="1" applyBorder="1" applyAlignment="1">
      <alignment horizontal="center" vertical="center" wrapText="1"/>
    </xf>
    <xf numFmtId="0" fontId="165" fillId="41" borderId="38" xfId="2" applyFont="1" applyFill="1" applyBorder="1" applyAlignment="1">
      <alignment horizontal="center" vertical="center" wrapText="1"/>
    </xf>
    <xf numFmtId="0" fontId="54" fillId="39" borderId="39" xfId="2" applyFont="1" applyFill="1" applyBorder="1" applyAlignment="1">
      <alignment horizontal="center" vertical="center" wrapText="1"/>
    </xf>
    <xf numFmtId="0" fontId="54" fillId="39" borderId="41" xfId="2" applyFont="1" applyFill="1" applyBorder="1" applyAlignment="1">
      <alignment horizontal="center" vertical="center" wrapText="1"/>
    </xf>
    <xf numFmtId="0" fontId="54" fillId="40" borderId="107" xfId="2" applyFont="1" applyFill="1" applyBorder="1" applyAlignment="1">
      <alignment horizontal="center" vertical="center" wrapText="1"/>
    </xf>
    <xf numFmtId="0" fontId="54" fillId="40" borderId="132" xfId="2" applyFont="1" applyFill="1" applyBorder="1" applyAlignment="1">
      <alignment horizontal="center" vertical="center" wrapText="1"/>
    </xf>
    <xf numFmtId="0" fontId="54" fillId="40" borderId="40" xfId="2" applyFont="1" applyFill="1" applyBorder="1" applyAlignment="1">
      <alignment horizontal="center" vertical="center" wrapText="1"/>
    </xf>
    <xf numFmtId="0" fontId="54" fillId="40" borderId="43" xfId="2" applyFont="1" applyFill="1" applyBorder="1" applyAlignment="1">
      <alignment horizontal="center" vertical="center" wrapText="1"/>
    </xf>
    <xf numFmtId="49" fontId="152" fillId="0" borderId="0" xfId="2" applyNumberFormat="1" applyFont="1" applyAlignment="1">
      <alignment horizontal="left" vertical="center" wrapText="1"/>
    </xf>
    <xf numFmtId="0" fontId="54" fillId="39" borderId="199" xfId="2" applyFont="1" applyFill="1" applyBorder="1" applyAlignment="1">
      <alignment horizontal="center" vertical="center" wrapText="1"/>
    </xf>
    <xf numFmtId="0" fontId="54" fillId="39" borderId="124" xfId="2" applyFont="1" applyFill="1" applyBorder="1" applyAlignment="1">
      <alignment horizontal="center" vertical="center" wrapText="1"/>
    </xf>
    <xf numFmtId="0" fontId="169" fillId="0" borderId="0" xfId="0" applyFont="1" applyAlignment="1">
      <alignment horizontal="left" vertical="center" wrapText="1"/>
    </xf>
    <xf numFmtId="0" fontId="42" fillId="0" borderId="13" xfId="2" applyFont="1" applyBorder="1" applyAlignment="1">
      <alignment horizontal="center" vertical="center" wrapText="1"/>
    </xf>
    <xf numFmtId="0" fontId="42" fillId="0" borderId="9" xfId="2" applyFont="1" applyBorder="1" applyAlignment="1">
      <alignment horizontal="center" vertical="center" wrapText="1"/>
    </xf>
    <xf numFmtId="0" fontId="42" fillId="0" borderId="10" xfId="2" applyFont="1" applyBorder="1" applyAlignment="1">
      <alignment horizontal="center" vertical="center" wrapText="1"/>
    </xf>
    <xf numFmtId="2" fontId="31" fillId="0" borderId="0" xfId="2" applyNumberFormat="1" applyFont="1" applyAlignment="1">
      <alignment horizontal="left" vertical="center" wrapText="1"/>
    </xf>
    <xf numFmtId="49" fontId="22" fillId="0" borderId="0" xfId="2" applyNumberFormat="1" applyFont="1" applyAlignment="1">
      <alignment horizontal="left" vertical="center" wrapText="1"/>
    </xf>
    <xf numFmtId="0" fontId="34" fillId="0" borderId="0" xfId="2" applyFont="1" applyAlignment="1">
      <alignment horizontal="center"/>
    </xf>
    <xf numFmtId="0" fontId="20" fillId="0" borderId="0" xfId="2" applyFont="1" applyAlignment="1">
      <alignment horizontal="center" vertical="center"/>
    </xf>
    <xf numFmtId="0" fontId="23" fillId="0" borderId="5"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3" xfId="2" applyFont="1" applyBorder="1" applyAlignment="1">
      <alignment horizontal="center" vertical="center" wrapText="1"/>
    </xf>
    <xf numFmtId="49" fontId="22" fillId="0" borderId="0" xfId="0" applyNumberFormat="1" applyFont="1" applyAlignment="1">
      <alignment horizontal="left" vertical="center" wrapText="1"/>
    </xf>
    <xf numFmtId="0" fontId="42" fillId="0" borderId="12" xfId="2" applyFont="1" applyBorder="1" applyAlignment="1">
      <alignment horizontal="center" vertical="center" wrapText="1"/>
    </xf>
    <xf numFmtId="0" fontId="42" fillId="0" borderId="11" xfId="2" applyFont="1" applyBorder="1" applyAlignment="1">
      <alignment horizontal="center" vertical="center" wrapText="1"/>
    </xf>
    <xf numFmtId="0" fontId="42" fillId="0" borderId="0" xfId="2" applyFont="1" applyAlignment="1">
      <alignment horizontal="center" vertical="center" wrapText="1"/>
    </xf>
    <xf numFmtId="0" fontId="18" fillId="2" borderId="0" xfId="5" applyFont="1" applyFill="1" applyAlignment="1">
      <alignment horizontal="center" vertical="center"/>
    </xf>
    <xf numFmtId="0" fontId="54" fillId="0" borderId="0" xfId="2" applyFont="1" applyAlignment="1">
      <alignment horizontal="center" vertical="center" wrapText="1"/>
    </xf>
    <xf numFmtId="49" fontId="69" fillId="0" borderId="0" xfId="0" applyNumberFormat="1" applyFont="1" applyBorder="1" applyAlignment="1">
      <alignment horizontal="left" vertical="center" wrapText="1"/>
    </xf>
    <xf numFmtId="49" fontId="53" fillId="0" borderId="0" xfId="2" applyNumberFormat="1" applyFont="1" applyAlignment="1">
      <alignment horizontal="left" vertical="center" wrapText="1"/>
    </xf>
    <xf numFmtId="0" fontId="54" fillId="39" borderId="51" xfId="2" applyFont="1" applyFill="1" applyBorder="1" applyAlignment="1">
      <alignment horizontal="center" vertical="center" wrapText="1"/>
    </xf>
    <xf numFmtId="0" fontId="165" fillId="0" borderId="37" xfId="2" applyFont="1" applyBorder="1" applyAlignment="1">
      <alignment horizontal="center" vertical="center" wrapText="1"/>
    </xf>
    <xf numFmtId="0" fontId="54" fillId="39" borderId="128" xfId="2" applyFont="1" applyFill="1" applyBorder="1" applyAlignment="1">
      <alignment horizontal="center" vertical="center" wrapText="1"/>
    </xf>
    <xf numFmtId="0" fontId="54" fillId="39" borderId="144" xfId="2" applyFont="1" applyFill="1" applyBorder="1" applyAlignment="1">
      <alignment horizontal="center" vertical="center" wrapText="1"/>
    </xf>
    <xf numFmtId="0" fontId="163" fillId="0" borderId="0" xfId="2" applyFont="1" applyAlignment="1">
      <alignment horizontal="center" vertical="center" wrapText="1"/>
    </xf>
    <xf numFmtId="0" fontId="54" fillId="40" borderId="149" xfId="2" applyFont="1" applyFill="1" applyBorder="1" applyAlignment="1">
      <alignment horizontal="center" vertical="center" wrapText="1"/>
    </xf>
    <xf numFmtId="0" fontId="54" fillId="40" borderId="127" xfId="2" applyFont="1" applyFill="1" applyBorder="1" applyAlignment="1">
      <alignment horizontal="center" vertical="center" wrapText="1"/>
    </xf>
    <xf numFmtId="0" fontId="54" fillId="40" borderId="129" xfId="2" applyFont="1" applyFill="1" applyBorder="1" applyAlignment="1">
      <alignment horizontal="center" vertical="center" wrapText="1"/>
    </xf>
    <xf numFmtId="0" fontId="54" fillId="39" borderId="129" xfId="2" applyFont="1" applyFill="1" applyBorder="1" applyAlignment="1">
      <alignment horizontal="center" vertical="center" wrapText="1"/>
    </xf>
    <xf numFmtId="0" fontId="176" fillId="40" borderId="150" xfId="2" applyFont="1" applyFill="1" applyBorder="1" applyAlignment="1">
      <alignment horizontal="center" vertical="center" wrapText="1"/>
    </xf>
    <xf numFmtId="0" fontId="176" fillId="40" borderId="130" xfId="2" applyFont="1" applyFill="1" applyBorder="1" applyAlignment="1">
      <alignment horizontal="center" vertical="center" wrapText="1"/>
    </xf>
    <xf numFmtId="0" fontId="176" fillId="40" borderId="131" xfId="2" applyFont="1" applyFill="1" applyBorder="1" applyAlignment="1">
      <alignment horizontal="center" vertical="center" wrapText="1"/>
    </xf>
    <xf numFmtId="0" fontId="178" fillId="0" borderId="0" xfId="2" applyFont="1" applyAlignment="1">
      <alignment horizontal="left" vertical="center" wrapText="1"/>
    </xf>
    <xf numFmtId="0" fontId="54" fillId="40" borderId="0" xfId="2" applyFont="1" applyFill="1" applyAlignment="1">
      <alignment horizontal="center" vertical="center" wrapText="1"/>
    </xf>
    <xf numFmtId="0" fontId="54" fillId="40" borderId="137" xfId="2" applyFont="1" applyFill="1" applyBorder="1" applyAlignment="1">
      <alignment horizontal="center" vertical="center" wrapText="1"/>
    </xf>
    <xf numFmtId="0" fontId="54" fillId="40" borderId="134" xfId="2" applyFont="1" applyFill="1" applyBorder="1" applyAlignment="1">
      <alignment horizontal="center" vertical="center" wrapText="1"/>
    </xf>
    <xf numFmtId="0" fontId="54" fillId="40" borderId="135" xfId="2" applyFont="1" applyFill="1" applyBorder="1" applyAlignment="1">
      <alignment horizontal="center" vertical="center" wrapText="1"/>
    </xf>
    <xf numFmtId="0" fontId="54" fillId="40" borderId="136" xfId="2" applyFont="1" applyFill="1" applyBorder="1" applyAlignment="1">
      <alignment horizontal="center" vertical="center" wrapText="1"/>
    </xf>
    <xf numFmtId="0" fontId="54" fillId="39" borderId="128" xfId="0" applyFont="1" applyFill="1" applyBorder="1" applyAlignment="1">
      <alignment horizontal="center" vertical="center" wrapText="1"/>
    </xf>
    <xf numFmtId="0" fontId="54" fillId="39" borderId="144" xfId="0" applyFont="1" applyFill="1" applyBorder="1" applyAlignment="1">
      <alignment horizontal="center" vertical="center" wrapText="1"/>
    </xf>
    <xf numFmtId="2" fontId="165" fillId="0" borderId="0" xfId="0" applyNumberFormat="1" applyFont="1" applyAlignment="1">
      <alignment horizontal="left" vertical="center" wrapText="1"/>
    </xf>
    <xf numFmtId="0" fontId="151" fillId="0" borderId="0" xfId="0" applyFont="1" applyAlignment="1">
      <alignment horizontal="center"/>
    </xf>
    <xf numFmtId="0" fontId="137" fillId="0" borderId="0" xfId="0" applyFont="1" applyAlignment="1">
      <alignment horizontal="center" vertical="center"/>
    </xf>
    <xf numFmtId="0" fontId="163" fillId="0" borderId="0" xfId="0" applyFont="1" applyAlignment="1">
      <alignment horizontal="center" vertical="center"/>
    </xf>
    <xf numFmtId="0" fontId="54" fillId="39" borderId="44" xfId="0" applyFont="1" applyFill="1" applyBorder="1" applyAlignment="1">
      <alignment horizontal="center" vertical="center" wrapText="1"/>
    </xf>
    <xf numFmtId="0" fontId="54" fillId="39" borderId="126" xfId="0" applyFont="1" applyFill="1" applyBorder="1" applyAlignment="1">
      <alignment horizontal="center" vertical="center" wrapText="1"/>
    </xf>
    <xf numFmtId="0" fontId="54" fillId="39" borderId="130" xfId="0" applyFont="1" applyFill="1" applyBorder="1" applyAlignment="1">
      <alignment horizontal="center" vertical="center" wrapText="1"/>
    </xf>
    <xf numFmtId="0" fontId="54" fillId="39" borderId="131" xfId="0" applyFont="1" applyFill="1" applyBorder="1" applyAlignment="1">
      <alignment horizontal="center" vertical="center" wrapText="1"/>
    </xf>
    <xf numFmtId="0" fontId="54" fillId="39" borderId="39" xfId="0" applyFont="1" applyFill="1" applyBorder="1" applyAlignment="1">
      <alignment horizontal="center" vertical="center" wrapText="1"/>
    </xf>
    <xf numFmtId="0" fontId="54" fillId="39" borderId="40" xfId="0" applyFont="1" applyFill="1" applyBorder="1" applyAlignment="1">
      <alignment horizontal="center" vertical="center" wrapText="1"/>
    </xf>
    <xf numFmtId="0" fontId="137" fillId="0" borderId="0" xfId="0" applyFont="1" applyBorder="1" applyAlignment="1">
      <alignment horizontal="left" vertical="center" wrapText="1"/>
    </xf>
    <xf numFmtId="0" fontId="152" fillId="0" borderId="0" xfId="0" applyFont="1" applyBorder="1" applyAlignment="1">
      <alignment horizontal="left" vertical="center" wrapText="1"/>
    </xf>
    <xf numFmtId="0" fontId="54" fillId="39" borderId="75" xfId="0" applyFont="1" applyFill="1" applyBorder="1" applyAlignment="1">
      <alignment horizontal="center" vertical="center" wrapText="1"/>
    </xf>
    <xf numFmtId="0" fontId="54" fillId="39" borderId="153" xfId="0" applyFont="1" applyFill="1" applyBorder="1" applyAlignment="1">
      <alignment horizontal="center" vertical="center" wrapText="1"/>
    </xf>
    <xf numFmtId="0" fontId="126" fillId="39" borderId="75" xfId="0" applyFont="1" applyFill="1" applyBorder="1" applyAlignment="1">
      <alignment horizontal="center" vertical="center" wrapText="1"/>
    </xf>
    <xf numFmtId="0" fontId="126" fillId="39" borderId="153" xfId="0" applyFont="1" applyFill="1" applyBorder="1" applyAlignment="1">
      <alignment horizontal="center" vertical="center" wrapText="1"/>
    </xf>
    <xf numFmtId="0" fontId="143" fillId="0" borderId="0" xfId="0" applyFont="1" applyBorder="1" applyAlignment="1">
      <alignment horizontal="center" vertical="center"/>
    </xf>
    <xf numFmtId="0" fontId="54" fillId="39" borderId="53" xfId="0" applyFont="1" applyFill="1" applyBorder="1" applyAlignment="1">
      <alignment horizontal="center" vertical="center" wrapText="1"/>
    </xf>
    <xf numFmtId="0" fontId="54" fillId="39" borderId="54" xfId="0" applyFont="1" applyFill="1" applyBorder="1" applyAlignment="1">
      <alignment horizontal="center" vertical="center" wrapText="1"/>
    </xf>
    <xf numFmtId="0" fontId="163" fillId="0" borderId="0" xfId="0" applyFont="1" applyAlignment="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vertical="center" wrapText="1"/>
    </xf>
    <xf numFmtId="0" fontId="80" fillId="0" borderId="0" xfId="0" applyFont="1" applyBorder="1" applyAlignment="1">
      <alignment horizontal="center" vertical="center"/>
    </xf>
    <xf numFmtId="0" fontId="66" fillId="0" borderId="0" xfId="0" applyFont="1" applyBorder="1" applyAlignment="1">
      <alignment horizontal="center" vertical="center" wrapText="1"/>
    </xf>
    <xf numFmtId="0" fontId="81" fillId="0" borderId="0" xfId="0" applyFont="1" applyBorder="1" applyAlignment="1">
      <alignment horizontal="center" vertical="center" wrapText="1"/>
    </xf>
    <xf numFmtId="0" fontId="54" fillId="39" borderId="53" xfId="2" applyFont="1" applyFill="1" applyBorder="1" applyAlignment="1">
      <alignment horizontal="center" vertical="center" wrapText="1"/>
    </xf>
    <xf numFmtId="0" fontId="53" fillId="39" borderId="54" xfId="2" applyFont="1" applyFill="1" applyBorder="1" applyAlignment="1">
      <alignment horizontal="center" vertical="center" wrapText="1"/>
    </xf>
    <xf numFmtId="0" fontId="126" fillId="39" borderId="55" xfId="2" applyFont="1" applyFill="1" applyBorder="1" applyAlignment="1">
      <alignment horizontal="center" vertical="center" wrapText="1"/>
    </xf>
    <xf numFmtId="0" fontId="126" fillId="39" borderId="56" xfId="2" applyFont="1" applyFill="1" applyBorder="1" applyAlignment="1">
      <alignment horizontal="center" vertical="center" wrapText="1"/>
    </xf>
    <xf numFmtId="0" fontId="126" fillId="39" borderId="75" xfId="2" applyFont="1" applyFill="1" applyBorder="1" applyAlignment="1">
      <alignment horizontal="center" vertical="center" wrapText="1"/>
    </xf>
    <xf numFmtId="0" fontId="126" fillId="39" borderId="157" xfId="2" applyFont="1" applyFill="1" applyBorder="1" applyAlignment="1">
      <alignment horizontal="center" vertical="center" wrapText="1"/>
    </xf>
    <xf numFmtId="0" fontId="54" fillId="39" borderId="63" xfId="0" applyFont="1" applyFill="1" applyBorder="1" applyAlignment="1">
      <alignment horizontal="center" vertical="center" wrapText="1"/>
    </xf>
    <xf numFmtId="0" fontId="54" fillId="39" borderId="162" xfId="0" applyFont="1" applyFill="1" applyBorder="1" applyAlignment="1">
      <alignment horizontal="center" vertical="center" wrapText="1"/>
    </xf>
    <xf numFmtId="0" fontId="54" fillId="39" borderId="157" xfId="0" applyFont="1" applyFill="1" applyBorder="1" applyAlignment="1">
      <alignment horizontal="center" vertical="center" wrapText="1"/>
    </xf>
    <xf numFmtId="0" fontId="54" fillId="39" borderId="55" xfId="0" applyFont="1" applyFill="1" applyBorder="1" applyAlignment="1">
      <alignment horizontal="center" vertical="center" wrapText="1"/>
    </xf>
    <xf numFmtId="0" fontId="54" fillId="39" borderId="56" xfId="0" applyFont="1" applyFill="1" applyBorder="1" applyAlignment="1">
      <alignment horizontal="center" vertical="center" wrapText="1"/>
    </xf>
    <xf numFmtId="0" fontId="54" fillId="39" borderId="158" xfId="0" applyFont="1" applyFill="1" applyBorder="1" applyAlignment="1">
      <alignment horizontal="center" vertical="center" wrapText="1"/>
    </xf>
    <xf numFmtId="0" fontId="54" fillId="39" borderId="159" xfId="0" applyFont="1" applyFill="1" applyBorder="1" applyAlignment="1">
      <alignment horizontal="center" vertical="center" wrapText="1"/>
    </xf>
    <xf numFmtId="0" fontId="54" fillId="39" borderId="137" xfId="0" applyFont="1" applyFill="1" applyBorder="1" applyAlignment="1">
      <alignment horizontal="center" vertical="center" wrapText="1"/>
    </xf>
    <xf numFmtId="0" fontId="54" fillId="39" borderId="161" xfId="0" applyFont="1" applyFill="1" applyBorder="1" applyAlignment="1">
      <alignment horizontal="center" vertical="center" wrapText="1"/>
    </xf>
    <xf numFmtId="0" fontId="54" fillId="39" borderId="59" xfId="0" applyFont="1" applyFill="1" applyBorder="1" applyAlignment="1">
      <alignment horizontal="center" vertical="center" wrapText="1"/>
    </xf>
    <xf numFmtId="0" fontId="54" fillId="39" borderId="57" xfId="0" applyFont="1" applyFill="1" applyBorder="1" applyAlignment="1">
      <alignment horizontal="center" vertical="center" wrapText="1"/>
    </xf>
    <xf numFmtId="0" fontId="153" fillId="0" borderId="53" xfId="0" applyFont="1" applyBorder="1" applyAlignment="1">
      <alignment horizontal="center" vertical="center" wrapText="1"/>
    </xf>
    <xf numFmtId="0" fontId="153" fillId="0" borderId="63" xfId="0" applyFont="1" applyBorder="1" applyAlignment="1">
      <alignment horizontal="center" vertical="center" wrapText="1"/>
    </xf>
    <xf numFmtId="0" fontId="153" fillId="0" borderId="54" xfId="0" applyFont="1" applyBorder="1" applyAlignment="1">
      <alignment horizontal="center" vertical="center" wrapText="1"/>
    </xf>
    <xf numFmtId="0" fontId="165" fillId="0" borderId="61" xfId="0" applyFont="1" applyBorder="1" applyAlignment="1">
      <alignment horizontal="center" vertical="center" wrapText="1"/>
    </xf>
    <xf numFmtId="0" fontId="165" fillId="0" borderId="66" xfId="0" applyFont="1" applyBorder="1" applyAlignment="1">
      <alignment horizontal="center" vertical="center" wrapText="1"/>
    </xf>
    <xf numFmtId="0" fontId="165" fillId="0" borderId="62" xfId="0" applyFont="1" applyBorder="1" applyAlignment="1">
      <alignment horizontal="center" vertical="center" wrapText="1"/>
    </xf>
    <xf numFmtId="0" fontId="79" fillId="0" borderId="0" xfId="0" applyFont="1" applyBorder="1" applyAlignment="1">
      <alignment horizontal="center" vertical="center" wrapText="1"/>
    </xf>
    <xf numFmtId="0" fontId="72" fillId="0" borderId="0" xfId="0" applyFont="1" applyBorder="1" applyAlignment="1">
      <alignment horizontal="center" vertical="center" wrapText="1"/>
    </xf>
    <xf numFmtId="2" fontId="38" fillId="0" borderId="0" xfId="0" applyNumberFormat="1" applyFont="1" applyAlignment="1">
      <alignment horizontal="left" vertical="center" wrapText="1"/>
    </xf>
    <xf numFmtId="0" fontId="31" fillId="0" borderId="0" xfId="0" applyFont="1" applyBorder="1" applyAlignment="1">
      <alignment horizontal="left" vertical="center" wrapText="1"/>
    </xf>
    <xf numFmtId="0" fontId="22" fillId="0" borderId="0" xfId="0" applyFont="1" applyBorder="1" applyAlignment="1">
      <alignment horizontal="left" vertical="center" wrapText="1"/>
    </xf>
    <xf numFmtId="0" fontId="34" fillId="0" borderId="0" xfId="0" applyFont="1" applyAlignment="1">
      <alignment horizontal="center"/>
    </xf>
    <xf numFmtId="0" fontId="20" fillId="0" borderId="0" xfId="0" applyFont="1" applyAlignment="1">
      <alignment horizontal="center" vertical="center"/>
    </xf>
    <xf numFmtId="0" fontId="54" fillId="39" borderId="55" xfId="0" applyFont="1" applyFill="1" applyBorder="1" applyAlignment="1">
      <alignment horizontal="center" vertical="center"/>
    </xf>
    <xf numFmtId="0" fontId="54" fillId="39" borderId="64" xfId="0" applyFont="1" applyFill="1" applyBorder="1" applyAlignment="1">
      <alignment horizontal="center" vertical="center"/>
    </xf>
    <xf numFmtId="0" fontId="54" fillId="39" borderId="56" xfId="0" applyFont="1" applyFill="1" applyBorder="1" applyAlignment="1">
      <alignment horizontal="center" vertical="center"/>
    </xf>
    <xf numFmtId="0" fontId="126" fillId="39" borderId="76" xfId="0" applyFont="1" applyFill="1" applyBorder="1" applyAlignment="1">
      <alignment horizontal="center" vertical="center" wrapText="1"/>
    </xf>
    <xf numFmtId="0" fontId="126" fillId="39" borderId="134" xfId="0" applyFont="1" applyFill="1" applyBorder="1" applyAlignment="1">
      <alignment horizontal="center" vertical="center" wrapText="1"/>
    </xf>
    <xf numFmtId="0" fontId="126" fillId="39" borderId="137" xfId="0" applyFont="1" applyFill="1" applyBorder="1" applyAlignment="1">
      <alignment horizontal="center" vertical="center" wrapText="1"/>
    </xf>
    <xf numFmtId="0" fontId="126" fillId="39" borderId="148" xfId="0" applyFont="1" applyFill="1" applyBorder="1" applyAlignment="1">
      <alignment horizontal="center" vertical="center" wrapText="1"/>
    </xf>
    <xf numFmtId="0" fontId="126" fillId="39" borderId="135" xfId="0" applyFont="1" applyFill="1" applyBorder="1" applyAlignment="1">
      <alignment horizontal="center" vertical="center" wrapText="1"/>
    </xf>
    <xf numFmtId="0" fontId="126" fillId="39" borderId="168" xfId="0" applyFont="1" applyFill="1" applyBorder="1" applyAlignment="1">
      <alignment horizontal="center" vertical="center" wrapText="1"/>
    </xf>
    <xf numFmtId="0" fontId="126" fillId="39" borderId="146" xfId="0" applyFont="1" applyFill="1" applyBorder="1" applyAlignment="1">
      <alignment horizontal="center" vertical="center" wrapText="1"/>
    </xf>
    <xf numFmtId="0" fontId="126" fillId="39" borderId="165" xfId="0" applyFont="1" applyFill="1" applyBorder="1" applyAlignment="1">
      <alignment horizontal="center" vertical="center" wrapText="1"/>
    </xf>
    <xf numFmtId="0" fontId="126" fillId="39" borderId="153" xfId="2" applyFont="1" applyFill="1" applyBorder="1" applyAlignment="1">
      <alignment horizontal="center" vertical="center" wrapText="1"/>
    </xf>
    <xf numFmtId="0" fontId="54" fillId="39" borderId="75" xfId="2" applyFont="1" applyFill="1" applyBorder="1" applyAlignment="1">
      <alignment horizontal="center" vertical="center" wrapText="1"/>
    </xf>
    <xf numFmtId="0" fontId="54" fillId="39" borderId="157" xfId="2" applyFont="1" applyFill="1" applyBorder="1" applyAlignment="1">
      <alignment horizontal="center" vertical="center" wrapText="1"/>
    </xf>
    <xf numFmtId="0" fontId="54" fillId="39" borderId="153" xfId="2" applyFont="1" applyFill="1" applyBorder="1" applyAlignment="1">
      <alignment horizontal="center" vertical="center" wrapText="1"/>
    </xf>
    <xf numFmtId="0" fontId="54" fillId="39" borderId="55" xfId="2" applyFont="1" applyFill="1" applyBorder="1" applyAlignment="1">
      <alignment horizontal="center" vertical="center" wrapText="1"/>
    </xf>
    <xf numFmtId="0" fontId="54" fillId="39" borderId="57" xfId="2" applyFont="1" applyFill="1" applyBorder="1" applyAlignment="1">
      <alignment horizontal="center" vertical="center" wrapText="1"/>
    </xf>
    <xf numFmtId="0" fontId="126" fillId="40" borderId="126" xfId="2" applyFont="1" applyFill="1" applyBorder="1" applyAlignment="1">
      <alignment horizontal="center" vertical="center" wrapText="1"/>
    </xf>
    <xf numFmtId="0" fontId="126" fillId="40" borderId="131" xfId="2" applyFont="1" applyFill="1" applyBorder="1" applyAlignment="1">
      <alignment horizontal="center" vertical="center" wrapText="1"/>
    </xf>
    <xf numFmtId="0" fontId="126" fillId="0" borderId="0" xfId="2" applyFont="1" applyAlignment="1">
      <alignment horizontal="center" vertical="center" wrapText="1"/>
    </xf>
    <xf numFmtId="49" fontId="91" fillId="0" borderId="0" xfId="0" applyNumberFormat="1" applyFont="1" applyBorder="1" applyAlignment="1">
      <alignment horizontal="left" vertical="center" wrapText="1"/>
    </xf>
    <xf numFmtId="49" fontId="91" fillId="0" borderId="0" xfId="2" applyNumberFormat="1" applyFont="1" applyAlignment="1">
      <alignment horizontal="left" vertical="center" wrapText="1"/>
    </xf>
    <xf numFmtId="2" fontId="139" fillId="0" borderId="0" xfId="2" applyNumberFormat="1" applyFont="1" applyAlignment="1">
      <alignment horizontal="left" vertical="center" wrapText="1"/>
    </xf>
    <xf numFmtId="0" fontId="134" fillId="0" borderId="0" xfId="2" applyFont="1" applyAlignment="1">
      <alignment horizontal="center"/>
    </xf>
    <xf numFmtId="0" fontId="136" fillId="0" borderId="0" xfId="2" applyFont="1" applyAlignment="1">
      <alignment horizontal="center" vertical="center"/>
    </xf>
    <xf numFmtId="0" fontId="94" fillId="0" borderId="0" xfId="2" applyFont="1" applyAlignment="1">
      <alignment horizontal="center" vertical="center" wrapText="1"/>
    </xf>
    <xf numFmtId="0" fontId="54" fillId="39" borderId="63" xfId="2" applyFont="1" applyFill="1" applyBorder="1" applyAlignment="1">
      <alignment horizontal="center" vertical="center" wrapText="1"/>
    </xf>
    <xf numFmtId="0" fontId="54" fillId="39" borderId="54" xfId="2" applyFont="1" applyFill="1" applyBorder="1" applyAlignment="1">
      <alignment horizontal="center" vertical="center" wrapText="1"/>
    </xf>
    <xf numFmtId="0" fontId="54" fillId="39" borderId="67" xfId="2" applyFont="1" applyFill="1" applyBorder="1" applyAlignment="1">
      <alignment horizontal="center" vertical="center" wrapText="1"/>
    </xf>
    <xf numFmtId="0" fontId="54" fillId="39" borderId="68" xfId="2" applyFont="1" applyFill="1" applyBorder="1" applyAlignment="1">
      <alignment horizontal="center" vertical="center" wrapText="1"/>
    </xf>
    <xf numFmtId="0" fontId="54" fillId="39" borderId="176" xfId="2" applyFont="1" applyFill="1" applyBorder="1" applyAlignment="1">
      <alignment horizontal="center" vertical="center" wrapText="1"/>
    </xf>
    <xf numFmtId="0" fontId="165" fillId="0" borderId="66" xfId="2" applyFont="1" applyBorder="1" applyAlignment="1">
      <alignment horizontal="center" vertical="center" wrapText="1"/>
    </xf>
    <xf numFmtId="0" fontId="54" fillId="39" borderId="56" xfId="2" applyFont="1" applyFill="1" applyBorder="1" applyAlignment="1">
      <alignment horizontal="center" vertical="center" wrapText="1"/>
    </xf>
    <xf numFmtId="0" fontId="54" fillId="39" borderId="158" xfId="2" applyFont="1" applyFill="1" applyBorder="1" applyAlignment="1">
      <alignment horizontal="center" vertical="center" wrapText="1"/>
    </xf>
    <xf numFmtId="0" fontId="54" fillId="39" borderId="159" xfId="2" applyFont="1" applyFill="1" applyBorder="1" applyAlignment="1">
      <alignment horizontal="center" vertical="center" wrapText="1"/>
    </xf>
    <xf numFmtId="0" fontId="165" fillId="0" borderId="61" xfId="2" applyFont="1" applyBorder="1" applyAlignment="1">
      <alignment horizontal="center" vertical="center" wrapText="1"/>
    </xf>
    <xf numFmtId="0" fontId="165" fillId="0" borderId="62" xfId="2" applyFont="1" applyBorder="1" applyAlignment="1">
      <alignment horizontal="center" vertical="center" wrapText="1"/>
    </xf>
    <xf numFmtId="0" fontId="54" fillId="39" borderId="72" xfId="2" applyFont="1" applyFill="1" applyBorder="1" applyAlignment="1">
      <alignment horizontal="center" vertical="center" wrapText="1"/>
    </xf>
    <xf numFmtId="0" fontId="54" fillId="39" borderId="0" xfId="2" applyFont="1" applyFill="1" applyAlignment="1">
      <alignment horizontal="center" vertical="center" wrapText="1"/>
    </xf>
    <xf numFmtId="0" fontId="54" fillId="39" borderId="149" xfId="2" applyFont="1" applyFill="1" applyBorder="1" applyAlignment="1">
      <alignment horizontal="center" vertical="center" wrapText="1"/>
    </xf>
    <xf numFmtId="0" fontId="54" fillId="39" borderId="127" xfId="2" applyFont="1" applyFill="1" applyBorder="1" applyAlignment="1">
      <alignment horizontal="center" vertical="center" wrapText="1"/>
    </xf>
    <xf numFmtId="0" fontId="54" fillId="39" borderId="161" xfId="2" applyFont="1" applyFill="1" applyBorder="1" applyAlignment="1">
      <alignment horizontal="center" vertical="center" wrapText="1"/>
    </xf>
    <xf numFmtId="0" fontId="54" fillId="39" borderId="177" xfId="2" applyFont="1" applyFill="1" applyBorder="1" applyAlignment="1">
      <alignment horizontal="center" vertical="center" wrapText="1"/>
    </xf>
    <xf numFmtId="0" fontId="176" fillId="40" borderId="162" xfId="2" applyFont="1" applyFill="1" applyBorder="1" applyAlignment="1">
      <alignment horizontal="center" vertical="center" wrapText="1"/>
    </xf>
    <xf numFmtId="0" fontId="176" fillId="40" borderId="157" xfId="2" applyFont="1" applyFill="1" applyBorder="1" applyAlignment="1">
      <alignment horizontal="center" vertical="center" wrapText="1"/>
    </xf>
    <xf numFmtId="0" fontId="176" fillId="40" borderId="153" xfId="2" applyFont="1" applyFill="1" applyBorder="1" applyAlignment="1">
      <alignment horizontal="center" vertical="center" wrapText="1"/>
    </xf>
    <xf numFmtId="0" fontId="54" fillId="39" borderId="148" xfId="2" applyFont="1" applyFill="1" applyBorder="1" applyAlignment="1">
      <alignment horizontal="center" vertical="center" wrapText="1"/>
    </xf>
    <xf numFmtId="0" fontId="54" fillId="39" borderId="149" xfId="0" applyFont="1" applyFill="1" applyBorder="1" applyAlignment="1">
      <alignment horizontal="center" vertical="center" wrapText="1"/>
    </xf>
    <xf numFmtId="0" fontId="54" fillId="39" borderId="60" xfId="0" applyFont="1" applyFill="1" applyBorder="1" applyAlignment="1">
      <alignment horizontal="center" vertical="center" wrapText="1"/>
    </xf>
    <xf numFmtId="0" fontId="94" fillId="0" borderId="61" xfId="0" applyFont="1" applyBorder="1" applyAlignment="1">
      <alignment horizontal="center" vertical="center" wrapText="1"/>
    </xf>
    <xf numFmtId="0" fontId="94" fillId="0" borderId="66" xfId="0" applyFont="1" applyBorder="1" applyAlignment="1">
      <alignment horizontal="center" vertical="center" wrapText="1"/>
    </xf>
    <xf numFmtId="0" fontId="94" fillId="0" borderId="62" xfId="0" applyFont="1" applyBorder="1" applyAlignment="1">
      <alignment horizontal="center" vertical="center" wrapText="1"/>
    </xf>
    <xf numFmtId="2" fontId="166" fillId="0" borderId="0" xfId="0" applyNumberFormat="1" applyFont="1" applyAlignment="1">
      <alignment horizontal="left" vertical="center" wrapText="1"/>
    </xf>
    <xf numFmtId="0" fontId="20" fillId="0" borderId="0" xfId="2" applyFont="1" applyAlignment="1">
      <alignment horizontal="center" vertical="center" wrapText="1"/>
    </xf>
    <xf numFmtId="2" fontId="137" fillId="0" borderId="0" xfId="0" applyNumberFormat="1" applyFont="1" applyAlignment="1">
      <alignment horizontal="left" vertical="center" wrapText="1"/>
    </xf>
    <xf numFmtId="0" fontId="143" fillId="0" borderId="0" xfId="2" applyFont="1" applyAlignment="1">
      <alignment horizontal="center" vertical="center"/>
    </xf>
    <xf numFmtId="3" fontId="54" fillId="39" borderId="75" xfId="3" applyNumberFormat="1" applyFont="1" applyFill="1" applyBorder="1" applyAlignment="1">
      <alignment horizontal="center" vertical="center" wrapText="1"/>
    </xf>
    <xf numFmtId="3" fontId="54" fillId="39" borderId="76" xfId="3" applyNumberFormat="1" applyFont="1" applyFill="1" applyBorder="1" applyAlignment="1">
      <alignment horizontal="center" vertical="center" wrapText="1"/>
    </xf>
    <xf numFmtId="3" fontId="54" fillId="39" borderId="71" xfId="3" applyNumberFormat="1" applyFont="1" applyFill="1" applyBorder="1" applyAlignment="1">
      <alignment horizontal="center" vertical="center" wrapText="1"/>
    </xf>
    <xf numFmtId="3" fontId="54" fillId="39" borderId="55" xfId="3" applyNumberFormat="1" applyFont="1" applyFill="1" applyBorder="1" applyAlignment="1">
      <alignment horizontal="center" vertical="center" wrapText="1"/>
    </xf>
    <xf numFmtId="3" fontId="54" fillId="39" borderId="64" xfId="3" applyNumberFormat="1" applyFont="1" applyFill="1" applyBorder="1" applyAlignment="1">
      <alignment horizontal="center" vertical="center" wrapText="1"/>
    </xf>
    <xf numFmtId="3" fontId="54" fillId="39" borderId="56" xfId="3" applyNumberFormat="1" applyFont="1" applyFill="1" applyBorder="1" applyAlignment="1">
      <alignment horizontal="center" vertical="center" wrapText="1"/>
    </xf>
    <xf numFmtId="3" fontId="54" fillId="39" borderId="158" xfId="3" applyNumberFormat="1" applyFont="1" applyFill="1" applyBorder="1" applyAlignment="1">
      <alignment horizontal="center" vertical="center" wrapText="1"/>
    </xf>
    <xf numFmtId="3" fontId="54" fillId="39" borderId="129" xfId="3" applyNumberFormat="1" applyFont="1" applyFill="1" applyBorder="1" applyAlignment="1">
      <alignment horizontal="center" vertical="center" wrapText="1"/>
    </xf>
    <xf numFmtId="3" fontId="54" fillId="39" borderId="159" xfId="3" applyNumberFormat="1" applyFont="1" applyFill="1" applyBorder="1" applyAlignment="1">
      <alignment horizontal="center" vertical="center" wrapText="1"/>
    </xf>
    <xf numFmtId="3" fontId="54" fillId="39" borderId="148" xfId="3" applyNumberFormat="1" applyFont="1" applyFill="1" applyBorder="1" applyAlignment="1">
      <alignment horizontal="center" vertical="center" wrapText="1"/>
    </xf>
    <xf numFmtId="0" fontId="53" fillId="2" borderId="0" xfId="0" applyFont="1" applyFill="1" applyAlignment="1">
      <alignment horizontal="left" wrapText="1"/>
    </xf>
    <xf numFmtId="0" fontId="54" fillId="39" borderId="76" xfId="2" applyFont="1" applyFill="1" applyBorder="1" applyAlignment="1">
      <alignment horizontal="center" vertical="center" wrapText="1"/>
    </xf>
    <xf numFmtId="0" fontId="54" fillId="39" borderId="164" xfId="2" applyFont="1" applyFill="1" applyBorder="1" applyAlignment="1">
      <alignment horizontal="center" vertical="center" wrapText="1"/>
    </xf>
    <xf numFmtId="0" fontId="54" fillId="39" borderId="168" xfId="2" applyFont="1" applyFill="1" applyBorder="1" applyAlignment="1">
      <alignment horizontal="center" vertical="center" wrapText="1"/>
    </xf>
    <xf numFmtId="2" fontId="151" fillId="0" borderId="117" xfId="2" applyNumberFormat="1" applyFont="1" applyBorder="1" applyAlignment="1">
      <alignment horizontal="left" vertical="center" wrapText="1"/>
    </xf>
    <xf numFmtId="2" fontId="151" fillId="0" borderId="0" xfId="2" applyNumberFormat="1" applyFont="1" applyAlignment="1">
      <alignment horizontal="left" vertical="center" wrapText="1"/>
    </xf>
    <xf numFmtId="0" fontId="152" fillId="2" borderId="0" xfId="0" applyFont="1" applyFill="1" applyAlignment="1">
      <alignment horizontal="left" wrapText="1"/>
    </xf>
    <xf numFmtId="3" fontId="54" fillId="39" borderId="178" xfId="3" applyNumberFormat="1" applyFont="1" applyFill="1" applyBorder="1" applyAlignment="1">
      <alignment horizontal="center" vertical="center" wrapText="1"/>
    </xf>
    <xf numFmtId="3" fontId="54" fillId="39" borderId="149" xfId="3" applyNumberFormat="1" applyFont="1" applyFill="1" applyBorder="1" applyAlignment="1">
      <alignment horizontal="center" vertical="center" wrapText="1"/>
    </xf>
    <xf numFmtId="0" fontId="54" fillId="40" borderId="75" xfId="2" applyFont="1" applyFill="1" applyBorder="1" applyAlignment="1">
      <alignment horizontal="center" vertical="center" wrapText="1"/>
    </xf>
    <xf numFmtId="0" fontId="54" fillId="40" borderId="157" xfId="2" applyFont="1" applyFill="1" applyBorder="1" applyAlignment="1">
      <alignment horizontal="center" vertical="center" wrapText="1"/>
    </xf>
    <xf numFmtId="0" fontId="54" fillId="40" borderId="153" xfId="2" applyFont="1" applyFill="1" applyBorder="1" applyAlignment="1">
      <alignment horizontal="center" vertical="center" wrapText="1"/>
    </xf>
    <xf numFmtId="0" fontId="126" fillId="39" borderId="59" xfId="2" applyFont="1" applyFill="1" applyBorder="1" applyAlignment="1">
      <alignment horizontal="center" vertical="center" wrapText="1"/>
    </xf>
    <xf numFmtId="0" fontId="126" fillId="39" borderId="186" xfId="2" applyFont="1" applyFill="1" applyBorder="1" applyAlignment="1">
      <alignment horizontal="center" vertical="center" wrapText="1"/>
    </xf>
    <xf numFmtId="0" fontId="126" fillId="39" borderId="137" xfId="2" applyFont="1" applyFill="1" applyBorder="1" applyAlignment="1">
      <alignment horizontal="center" vertical="center" wrapText="1"/>
    </xf>
    <xf numFmtId="0" fontId="126" fillId="39" borderId="161" xfId="2" applyFont="1" applyFill="1" applyBorder="1" applyAlignment="1">
      <alignment horizontal="center" vertical="center" wrapText="1"/>
    </xf>
    <xf numFmtId="0" fontId="126" fillId="39" borderId="158" xfId="2" applyFont="1" applyFill="1" applyBorder="1" applyAlignment="1">
      <alignment horizontal="center" vertical="center" wrapText="1"/>
    </xf>
    <xf numFmtId="0" fontId="126" fillId="39" borderId="129" xfId="2" applyFont="1" applyFill="1" applyBorder="1" applyAlignment="1">
      <alignment horizontal="center" vertical="center" wrapText="1"/>
    </xf>
    <xf numFmtId="3" fontId="54" fillId="39" borderId="190" xfId="16" applyNumberFormat="1" applyFont="1" applyFill="1" applyBorder="1" applyAlignment="1">
      <alignment horizontal="center" vertical="center" wrapText="1"/>
    </xf>
    <xf numFmtId="3" fontId="54" fillId="39" borderId="191" xfId="16" applyNumberFormat="1" applyFont="1" applyFill="1" applyBorder="1" applyAlignment="1">
      <alignment horizontal="center" vertical="center" wrapText="1"/>
    </xf>
    <xf numFmtId="3" fontId="54" fillId="39" borderId="75" xfId="16" applyNumberFormat="1" applyFont="1" applyFill="1" applyBorder="1" applyAlignment="1">
      <alignment horizontal="center" vertical="center" wrapText="1"/>
    </xf>
    <xf numFmtId="3" fontId="54" fillId="39" borderId="157" xfId="16" applyNumberFormat="1" applyFont="1" applyFill="1" applyBorder="1" applyAlignment="1">
      <alignment horizontal="center" vertical="center" wrapText="1"/>
    </xf>
    <xf numFmtId="3" fontId="54" fillId="39" borderId="153" xfId="16" applyNumberFormat="1" applyFont="1" applyFill="1" applyBorder="1" applyAlignment="1">
      <alignment horizontal="center" vertical="center" wrapText="1"/>
    </xf>
    <xf numFmtId="0" fontId="54" fillId="39" borderId="187" xfId="16" applyFont="1" applyFill="1" applyBorder="1" applyAlignment="1">
      <alignment horizontal="center" vertical="center"/>
    </xf>
    <xf numFmtId="0" fontId="54" fillId="39" borderId="77" xfId="16" applyFont="1" applyFill="1" applyBorder="1" applyAlignment="1">
      <alignment horizontal="center" vertical="center"/>
    </xf>
    <xf numFmtId="3" fontId="54" fillId="39" borderId="17" xfId="16" applyNumberFormat="1" applyFont="1" applyFill="1" applyBorder="1" applyAlignment="1">
      <alignment horizontal="center" vertical="center" wrapText="1"/>
    </xf>
    <xf numFmtId="3" fontId="54" fillId="39" borderId="16" xfId="16" applyNumberFormat="1" applyFont="1" applyFill="1" applyBorder="1" applyAlignment="1">
      <alignment horizontal="center" vertical="center" wrapText="1"/>
    </xf>
    <xf numFmtId="3" fontId="54" fillId="39" borderId="192" xfId="16" applyNumberFormat="1" applyFont="1" applyFill="1" applyBorder="1" applyAlignment="1">
      <alignment horizontal="center" vertical="center" wrapText="1"/>
    </xf>
    <xf numFmtId="3" fontId="54" fillId="39" borderId="188" xfId="16" applyNumberFormat="1" applyFont="1" applyFill="1" applyBorder="1" applyAlignment="1">
      <alignment horizontal="center" vertical="center" wrapText="1"/>
    </xf>
    <xf numFmtId="3" fontId="54" fillId="39" borderId="189" xfId="16" applyNumberFormat="1" applyFont="1" applyFill="1" applyBorder="1" applyAlignment="1">
      <alignment horizontal="center" vertical="center" wrapText="1"/>
    </xf>
    <xf numFmtId="0" fontId="151" fillId="4" borderId="0" xfId="16" applyFont="1" applyFill="1" applyAlignment="1">
      <alignment horizontal="center"/>
    </xf>
    <xf numFmtId="0" fontId="163" fillId="4" borderId="0" xfId="16" applyFont="1" applyFill="1" applyAlignment="1">
      <alignment horizontal="center" vertical="center" wrapText="1"/>
    </xf>
    <xf numFmtId="0" fontId="164" fillId="0" borderId="0" xfId="5" applyFont="1" applyAlignment="1">
      <alignment horizontal="center" vertical="center"/>
    </xf>
    <xf numFmtId="0" fontId="69" fillId="0" borderId="0" xfId="16" applyFont="1" applyBorder="1" applyAlignment="1">
      <alignment horizontal="center"/>
    </xf>
    <xf numFmtId="0" fontId="69" fillId="4" borderId="0" xfId="16" applyFont="1" applyFill="1" applyBorder="1" applyAlignment="1">
      <alignment horizontal="center"/>
    </xf>
    <xf numFmtId="0" fontId="69" fillId="4" borderId="0" xfId="16" applyFont="1" applyFill="1" applyBorder="1" applyAlignment="1">
      <alignment horizontal="center" vertical="center"/>
    </xf>
    <xf numFmtId="0" fontId="69" fillId="0" borderId="0" xfId="16" applyFont="1" applyBorder="1" applyAlignment="1">
      <alignment horizontal="center" vertical="center"/>
    </xf>
    <xf numFmtId="0" fontId="164" fillId="0" borderId="0" xfId="0" applyFont="1" applyAlignment="1" applyProtection="1">
      <alignment horizontal="center" vertical="center" wrapText="1"/>
      <protection locked="0"/>
    </xf>
    <xf numFmtId="0" fontId="53" fillId="4" borderId="0" xfId="0" applyFont="1" applyFill="1" applyBorder="1" applyAlignment="1">
      <alignment horizontal="center"/>
    </xf>
    <xf numFmtId="2" fontId="195" fillId="0" borderId="0" xfId="2" applyNumberFormat="1" applyFont="1" applyAlignment="1">
      <alignment horizontal="left" vertical="center" wrapText="1"/>
    </xf>
    <xf numFmtId="0" fontId="195" fillId="0" borderId="0" xfId="2" applyFont="1" applyAlignment="1">
      <alignment horizontal="center"/>
    </xf>
    <xf numFmtId="0" fontId="133" fillId="0" borderId="0" xfId="2" applyFont="1" applyAlignment="1">
      <alignment horizontal="center" vertical="center"/>
    </xf>
    <xf numFmtId="3" fontId="209" fillId="39" borderId="73" xfId="3" applyNumberFormat="1" applyFont="1" applyFill="1" applyBorder="1" applyAlignment="1">
      <alignment horizontal="center" vertical="center" wrapText="1"/>
    </xf>
    <xf numFmtId="3" fontId="209" fillId="39" borderId="74" xfId="3" applyNumberFormat="1" applyFont="1" applyFill="1" applyBorder="1" applyAlignment="1">
      <alignment horizontal="center" vertical="center" wrapText="1"/>
    </xf>
    <xf numFmtId="3" fontId="54" fillId="39" borderId="73" xfId="3" applyNumberFormat="1" applyFont="1" applyFill="1" applyBorder="1" applyAlignment="1">
      <alignment horizontal="center" vertical="center" wrapText="1"/>
    </xf>
    <xf numFmtId="3" fontId="54" fillId="39" borderId="74" xfId="3" applyNumberFormat="1" applyFont="1" applyFill="1" applyBorder="1" applyAlignment="1">
      <alignment horizontal="center" vertical="center" wrapText="1"/>
    </xf>
    <xf numFmtId="0" fontId="54" fillId="38" borderId="75" xfId="0" applyFont="1" applyFill="1" applyBorder="1" applyAlignment="1">
      <alignment horizontal="center" vertical="center"/>
    </xf>
    <xf numFmtId="0" fontId="54" fillId="38" borderId="157" xfId="0" applyFont="1" applyFill="1" applyBorder="1" applyAlignment="1">
      <alignment horizontal="center" vertical="center"/>
    </xf>
    <xf numFmtId="0" fontId="54" fillId="38" borderId="153" xfId="0" applyFont="1" applyFill="1" applyBorder="1" applyAlignment="1">
      <alignment horizontal="center" vertical="center"/>
    </xf>
    <xf numFmtId="0" fontId="178" fillId="0" borderId="0" xfId="0" applyFont="1" applyAlignment="1">
      <alignment horizontal="left" vertical="top" wrapText="1"/>
    </xf>
    <xf numFmtId="0" fontId="54" fillId="39" borderId="187" xfId="0" applyFont="1" applyFill="1" applyBorder="1" applyAlignment="1">
      <alignment horizontal="center" vertical="center" wrapText="1"/>
    </xf>
    <xf numFmtId="0" fontId="54" fillId="39" borderId="77" xfId="0" applyFont="1" applyFill="1" applyBorder="1" applyAlignment="1">
      <alignment horizontal="center" vertical="center" wrapText="1"/>
    </xf>
    <xf numFmtId="0" fontId="54" fillId="39" borderId="157" xfId="0" applyFont="1" applyFill="1" applyBorder="1" applyAlignment="1">
      <alignment horizontal="center" wrapText="1"/>
    </xf>
    <xf numFmtId="0" fontId="54" fillId="39" borderId="162" xfId="0" applyFont="1" applyFill="1" applyBorder="1" applyAlignment="1">
      <alignment horizontal="center" wrapText="1"/>
    </xf>
    <xf numFmtId="0" fontId="54" fillId="39" borderId="194" xfId="0" applyFont="1" applyFill="1" applyBorder="1" applyAlignment="1">
      <alignment horizontal="center" wrapText="1"/>
    </xf>
    <xf numFmtId="0" fontId="54" fillId="39" borderId="178" xfId="0" applyFont="1" applyFill="1" applyBorder="1" applyAlignment="1">
      <alignment horizontal="center" wrapText="1"/>
    </xf>
    <xf numFmtId="0" fontId="54" fillId="39" borderId="56" xfId="0" applyFont="1" applyFill="1" applyBorder="1" applyAlignment="1">
      <alignment horizontal="center" wrapText="1"/>
    </xf>
    <xf numFmtId="0" fontId="169" fillId="0" borderId="0" xfId="2" applyFont="1" applyAlignment="1">
      <alignment horizontal="left" vertical="center" wrapText="1"/>
    </xf>
    <xf numFmtId="0" fontId="203" fillId="0" borderId="0" xfId="2" applyFont="1" applyAlignment="1">
      <alignment horizontal="center" vertical="center" wrapText="1"/>
    </xf>
    <xf numFmtId="0" fontId="169" fillId="0" borderId="61" xfId="2" applyFont="1" applyBorder="1" applyAlignment="1">
      <alignment horizontal="center" vertical="center" wrapText="1"/>
    </xf>
    <xf numFmtId="0" fontId="169" fillId="0" borderId="66" xfId="2" applyFont="1" applyBorder="1" applyAlignment="1">
      <alignment horizontal="center" vertical="center" wrapText="1"/>
    </xf>
    <xf numFmtId="0" fontId="169" fillId="0" borderId="66" xfId="0" applyFont="1" applyBorder="1" applyAlignment="1">
      <alignment horizontal="center" vertical="center" wrapText="1"/>
    </xf>
    <xf numFmtId="0" fontId="169" fillId="0" borderId="62" xfId="0" applyFont="1" applyBorder="1" applyAlignment="1">
      <alignment horizontal="center" vertical="center" wrapText="1"/>
    </xf>
    <xf numFmtId="0" fontId="178" fillId="0" borderId="0" xfId="3" applyFont="1" applyAlignment="1">
      <alignment horizontal="left" wrapText="1"/>
    </xf>
    <xf numFmtId="0" fontId="163" fillId="0" borderId="0" xfId="3" applyFont="1" applyAlignment="1">
      <alignment horizontal="center" vertical="center" wrapText="1"/>
    </xf>
    <xf numFmtId="0" fontId="164" fillId="0" borderId="0" xfId="3" applyFont="1" applyAlignment="1" applyProtection="1">
      <alignment horizontal="center" vertical="center" wrapText="1"/>
      <protection locked="0"/>
    </xf>
    <xf numFmtId="0" fontId="54" fillId="39" borderId="55" xfId="3" applyFont="1" applyFill="1" applyBorder="1" applyAlignment="1">
      <alignment horizontal="center" vertical="center" wrapText="1"/>
    </xf>
    <xf numFmtId="0" fontId="54" fillId="39" borderId="59" xfId="3" applyFont="1" applyFill="1" applyBorder="1" applyAlignment="1">
      <alignment horizontal="center" vertical="center" wrapText="1"/>
    </xf>
    <xf numFmtId="0" fontId="54" fillId="39" borderId="57" xfId="3" applyFont="1" applyFill="1" applyBorder="1" applyAlignment="1">
      <alignment horizontal="center" vertical="center" wrapText="1"/>
    </xf>
    <xf numFmtId="0" fontId="54" fillId="39" borderId="200" xfId="3" applyFont="1" applyFill="1" applyBorder="1" applyAlignment="1">
      <alignment horizontal="center" vertical="center" wrapText="1"/>
    </xf>
    <xf numFmtId="0" fontId="54" fillId="39" borderId="201" xfId="3" applyFont="1" applyFill="1" applyBorder="1" applyAlignment="1">
      <alignment horizontal="center" vertical="center" wrapText="1"/>
    </xf>
    <xf numFmtId="0" fontId="54" fillId="39" borderId="179" xfId="3" applyFont="1" applyFill="1" applyBorder="1" applyAlignment="1">
      <alignment horizontal="center" vertical="center" wrapText="1"/>
    </xf>
    <xf numFmtId="0" fontId="126" fillId="40" borderId="154" xfId="3" applyFont="1" applyFill="1" applyBorder="1" applyAlignment="1">
      <alignment horizontal="center" vertical="center" wrapText="1"/>
    </xf>
    <xf numFmtId="0" fontId="126" fillId="40" borderId="71" xfId="3" applyFont="1" applyFill="1" applyBorder="1" applyAlignment="1">
      <alignment horizontal="center" vertical="center" wrapText="1"/>
    </xf>
    <xf numFmtId="0" fontId="126" fillId="40" borderId="202" xfId="3" applyFont="1" applyFill="1" applyBorder="1" applyAlignment="1">
      <alignment horizontal="center" vertical="center" wrapText="1"/>
    </xf>
    <xf numFmtId="0" fontId="126" fillId="40" borderId="75" xfId="3" applyFont="1" applyFill="1" applyBorder="1" applyAlignment="1">
      <alignment horizontal="center" vertical="center" wrapText="1"/>
    </xf>
    <xf numFmtId="0" fontId="126" fillId="40" borderId="160" xfId="3" applyFont="1" applyFill="1" applyBorder="1" applyAlignment="1">
      <alignment horizontal="center" vertical="center" wrapText="1"/>
    </xf>
    <xf numFmtId="0" fontId="126" fillId="40" borderId="203" xfId="3" applyFont="1" applyFill="1" applyBorder="1" applyAlignment="1">
      <alignment horizontal="center" vertical="center" wrapText="1"/>
    </xf>
    <xf numFmtId="0" fontId="126" fillId="40" borderId="171" xfId="3" applyFont="1" applyFill="1" applyBorder="1" applyAlignment="1">
      <alignment horizontal="center" vertical="center" wrapText="1"/>
    </xf>
    <xf numFmtId="0" fontId="126" fillId="40" borderId="59" xfId="3" applyFont="1" applyFill="1" applyBorder="1" applyAlignment="1">
      <alignment horizontal="center" vertical="center" wrapText="1"/>
    </xf>
    <xf numFmtId="0" fontId="54" fillId="39" borderId="187" xfId="3" applyFont="1" applyFill="1" applyBorder="1" applyAlignment="1">
      <alignment horizontal="center" vertical="center" wrapText="1"/>
    </xf>
    <xf numFmtId="0" fontId="54" fillId="39" borderId="204" xfId="3" applyFont="1" applyFill="1" applyBorder="1" applyAlignment="1">
      <alignment horizontal="center" vertical="center" wrapText="1"/>
    </xf>
    <xf numFmtId="0" fontId="54" fillId="39" borderId="205" xfId="3" applyFont="1" applyFill="1" applyBorder="1" applyAlignment="1">
      <alignment horizontal="center" vertical="center" wrapText="1"/>
    </xf>
    <xf numFmtId="0" fontId="54" fillId="39" borderId="53" xfId="3" applyFont="1" applyFill="1" applyBorder="1" applyAlignment="1">
      <alignment horizontal="center" vertical="center" wrapText="1"/>
    </xf>
    <xf numFmtId="0" fontId="54" fillId="39" borderId="63" xfId="3" applyFont="1" applyFill="1" applyBorder="1" applyAlignment="1">
      <alignment horizontal="center" vertical="center" wrapText="1"/>
    </xf>
    <xf numFmtId="0" fontId="54" fillId="39" borderId="56" xfId="3" applyFont="1" applyFill="1" applyBorder="1" applyAlignment="1">
      <alignment horizontal="center" vertical="center" wrapText="1"/>
    </xf>
    <xf numFmtId="0" fontId="54" fillId="39" borderId="60" xfId="3" applyFont="1" applyFill="1" applyBorder="1" applyAlignment="1">
      <alignment horizontal="center" vertical="center" wrapText="1"/>
    </xf>
    <xf numFmtId="0" fontId="54" fillId="39" borderId="158" xfId="3" applyFont="1" applyFill="1" applyBorder="1" applyAlignment="1">
      <alignment horizontal="center" vertical="center" wrapText="1"/>
    </xf>
    <xf numFmtId="0" fontId="54" fillId="39" borderId="159" xfId="3" applyFont="1" applyFill="1" applyBorder="1" applyAlignment="1">
      <alignment horizontal="center" vertical="center" wrapText="1"/>
    </xf>
    <xf numFmtId="0" fontId="54" fillId="39" borderId="64" xfId="3" applyFont="1" applyFill="1" applyBorder="1" applyAlignment="1">
      <alignment horizontal="center" vertical="center" wrapText="1"/>
    </xf>
    <xf numFmtId="0" fontId="54" fillId="39" borderId="0" xfId="3" applyFont="1" applyFill="1" applyAlignment="1">
      <alignment horizontal="center" vertical="center" wrapText="1"/>
    </xf>
    <xf numFmtId="0" fontId="61" fillId="4" borderId="0" xfId="0" applyFont="1" applyFill="1" applyBorder="1" applyAlignment="1">
      <alignment horizontal="center"/>
    </xf>
    <xf numFmtId="0" fontId="178" fillId="0" borderId="0" xfId="16" applyFont="1" applyAlignment="1">
      <alignment horizontal="left" vertical="top" wrapText="1"/>
    </xf>
    <xf numFmtId="0" fontId="151" fillId="0" borderId="0" xfId="16" applyFont="1" applyAlignment="1">
      <alignment horizontal="center"/>
    </xf>
    <xf numFmtId="0" fontId="54" fillId="39" borderId="53" xfId="16" applyFont="1" applyFill="1" applyBorder="1" applyAlignment="1">
      <alignment horizontal="center" vertical="center" wrapText="1"/>
    </xf>
    <xf numFmtId="0" fontId="54" fillId="39" borderId="63" xfId="16" applyFont="1" applyFill="1" applyBorder="1" applyAlignment="1">
      <alignment horizontal="center" vertical="center" wrapText="1"/>
    </xf>
    <xf numFmtId="0" fontId="54" fillId="39" borderId="54" xfId="16" applyFont="1" applyFill="1" applyBorder="1" applyAlignment="1">
      <alignment horizontal="center" vertical="center" wrapText="1"/>
    </xf>
    <xf numFmtId="0" fontId="54" fillId="39" borderId="55" xfId="16" applyFont="1" applyFill="1" applyBorder="1" applyAlignment="1">
      <alignment horizontal="center" vertical="center" wrapText="1"/>
    </xf>
    <xf numFmtId="0" fontId="54" fillId="39" borderId="56" xfId="16" applyFont="1" applyFill="1" applyBorder="1" applyAlignment="1">
      <alignment horizontal="center" vertical="center" wrapText="1"/>
    </xf>
    <xf numFmtId="0" fontId="54" fillId="39" borderId="59" xfId="16" applyFont="1" applyFill="1" applyBorder="1" applyAlignment="1">
      <alignment horizontal="center" vertical="center" wrapText="1"/>
    </xf>
    <xf numFmtId="0" fontId="54" fillId="39" borderId="60" xfId="16" applyFont="1" applyFill="1" applyBorder="1" applyAlignment="1">
      <alignment horizontal="center" vertical="center" wrapText="1"/>
    </xf>
    <xf numFmtId="0" fontId="54" fillId="39" borderId="64" xfId="16" applyFont="1" applyFill="1" applyBorder="1" applyAlignment="1">
      <alignment horizontal="center" vertical="center" wrapText="1"/>
    </xf>
    <xf numFmtId="0" fontId="54" fillId="39" borderId="0" xfId="16" applyFont="1" applyFill="1" applyBorder="1" applyAlignment="1">
      <alignment horizontal="center" vertical="center" wrapText="1"/>
    </xf>
    <xf numFmtId="0" fontId="54" fillId="39" borderId="158" xfId="16" applyFont="1" applyFill="1" applyBorder="1" applyAlignment="1">
      <alignment horizontal="center" vertical="center" wrapText="1"/>
    </xf>
    <xf numFmtId="0" fontId="54" fillId="39" borderId="129" xfId="16" applyFont="1" applyFill="1" applyBorder="1" applyAlignment="1">
      <alignment horizontal="center" vertical="center" wrapText="1"/>
    </xf>
    <xf numFmtId="0" fontId="54" fillId="39" borderId="52" xfId="3" applyFont="1" applyFill="1" applyBorder="1" applyAlignment="1">
      <alignment horizontal="center" vertical="center" wrapText="1"/>
    </xf>
    <xf numFmtId="0" fontId="54" fillId="39" borderId="61" xfId="3" applyFont="1" applyFill="1" applyBorder="1" applyAlignment="1">
      <alignment horizontal="center" vertical="center" wrapText="1"/>
    </xf>
    <xf numFmtId="0" fontId="54" fillId="39" borderId="73" xfId="3" applyFont="1" applyFill="1" applyBorder="1" applyAlignment="1">
      <alignment horizontal="center" vertical="center" wrapText="1"/>
    </xf>
    <xf numFmtId="0" fontId="54" fillId="39" borderId="75" xfId="3" applyFont="1" applyFill="1" applyBorder="1" applyAlignment="1">
      <alignment horizontal="center" vertical="center" wrapText="1"/>
    </xf>
    <xf numFmtId="0" fontId="54" fillId="39" borderId="193" xfId="3" applyFont="1" applyFill="1" applyBorder="1" applyAlignment="1">
      <alignment horizontal="center" vertical="center" wrapText="1"/>
    </xf>
    <xf numFmtId="0" fontId="54" fillId="39" borderId="167" xfId="3" applyFont="1" applyFill="1" applyBorder="1" applyAlignment="1">
      <alignment horizontal="center" vertical="center" wrapText="1"/>
    </xf>
    <xf numFmtId="0" fontId="54" fillId="39" borderId="169" xfId="3" applyFont="1" applyFill="1" applyBorder="1" applyAlignment="1">
      <alignment horizontal="center" vertical="center" wrapText="1"/>
    </xf>
    <xf numFmtId="0" fontId="54" fillId="39" borderId="165" xfId="3" applyFont="1" applyFill="1" applyBorder="1" applyAlignment="1">
      <alignment horizontal="center" vertical="center" wrapText="1"/>
    </xf>
    <xf numFmtId="0" fontId="54" fillId="39" borderId="206" xfId="3" applyFont="1" applyFill="1" applyBorder="1" applyAlignment="1">
      <alignment horizontal="center" vertical="center" wrapText="1"/>
    </xf>
    <xf numFmtId="0" fontId="163" fillId="0" borderId="0" xfId="16" applyFont="1" applyAlignment="1">
      <alignment horizontal="center" vertical="center" wrapText="1"/>
    </xf>
  </cellXfs>
  <cellStyles count="254">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1 7" xfId="215" xr:uid="{3DEA9F02-2ED3-4890-ADAD-67B25EAEEFAD}"/>
    <cellStyle name="20% - Énfasis1 8" xfId="235" xr:uid="{20A05DAD-ADC1-45FE-8248-3EC6C297504C}"/>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2 7" xfId="218" xr:uid="{C3936B27-A70D-47BD-AD10-B671A424300F}"/>
    <cellStyle name="20% - Énfasis2 8" xfId="238" xr:uid="{A1351E5A-7386-4F65-A78B-C32014B5A7AC}"/>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3 7" xfId="221" xr:uid="{480E85C2-90B1-4A09-B2A4-4261FEC71674}"/>
    <cellStyle name="20% - Énfasis3 8" xfId="241" xr:uid="{316B3D0A-E648-40C4-98F9-44053A293EAC}"/>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4 7" xfId="224" xr:uid="{FF5A7487-BDD5-4B77-ACC2-E18F2E9FE3FF}"/>
    <cellStyle name="20% - Énfasis4 8" xfId="244" xr:uid="{F83979F0-6024-472B-BB40-7AB64A4F0D0D}"/>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5 7" xfId="227" xr:uid="{84348DAC-0D4C-4A64-880A-37D2D5528B88}"/>
    <cellStyle name="20% - Énfasis5 8" xfId="247" xr:uid="{C1D0C563-A67C-4460-962F-7AAC57A306B6}"/>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20% - Énfasis6 7" xfId="230" xr:uid="{8CE6551F-EB53-4792-9B87-0E98A8A277EF}"/>
    <cellStyle name="20% - Énfasis6 8" xfId="250" xr:uid="{D69C86F0-71D4-496F-B54C-72AED531D60C}"/>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1 7" xfId="216" xr:uid="{9EE0B643-6610-4EA6-A41C-2212EF22F367}"/>
    <cellStyle name="40% - Énfasis1 8" xfId="236" xr:uid="{15CC995D-BEFE-491A-8E57-CA1F6A6ED664}"/>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2 7" xfId="219" xr:uid="{C1940224-6B82-465C-9D0F-8E8906815300}"/>
    <cellStyle name="40% - Énfasis2 8" xfId="239" xr:uid="{5376F73D-C822-49DB-96AD-C06F087710AD}"/>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3 7" xfId="222" xr:uid="{2DF00AEA-6072-44F3-B767-D77AF3362822}"/>
    <cellStyle name="40% - Énfasis3 8" xfId="242" xr:uid="{026D9A95-ED75-4534-BB4C-FE85264FCE69}"/>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4 7" xfId="225" xr:uid="{1A44DD87-426B-4B93-B825-8B7A15DDC375}"/>
    <cellStyle name="40% - Énfasis4 8" xfId="245" xr:uid="{F789235A-412B-457C-B3EC-20215C96B60C}"/>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5 7" xfId="228" xr:uid="{E7A1E3D0-6764-4005-B4C7-01FD1EF3E788}"/>
    <cellStyle name="40% - Énfasis5 8" xfId="248" xr:uid="{2E784203-6BDF-41FD-ACC7-523B5E25F373}"/>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40% - Énfasis6 7" xfId="231" xr:uid="{FEBC41CA-EE97-49D5-B578-3FD1857F3E36}"/>
    <cellStyle name="40% - Énfasis6 8" xfId="251" xr:uid="{EA0BC1E1-B8A4-4341-9074-C534FE451EF2}"/>
    <cellStyle name="60% - Énfasis1" xfId="42" builtinId="32" customBuiltin="1"/>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1 8" xfId="217" xr:uid="{904FF1E1-EC92-44D0-86C0-A044EB55C526}"/>
    <cellStyle name="60% - Énfasis1 9" xfId="237" xr:uid="{EFB7B405-A62C-4323-A8B2-C8BAB8078796}"/>
    <cellStyle name="60% - Énfasis2" xfId="46" builtinId="36" customBuiltin="1"/>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2 8" xfId="220" xr:uid="{E7BAD589-2B7A-46FE-8B19-718E91A74596}"/>
    <cellStyle name="60% - Énfasis2 9" xfId="240" xr:uid="{FA0A5263-7153-4440-B016-878B6DF19BBE}"/>
    <cellStyle name="60% - Énfasis3" xfId="50" builtinId="40" customBuiltin="1"/>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3 8" xfId="223" xr:uid="{B13BC36D-891C-4D35-B3AE-CBFE64045CFE}"/>
    <cellStyle name="60% - Énfasis3 9" xfId="243" xr:uid="{C2D1F012-E0FE-4326-A77C-AB28745C655E}"/>
    <cellStyle name="60% - Énfasis4" xfId="54" builtinId="44" customBuiltin="1"/>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4 8" xfId="226" xr:uid="{A9B0D9E2-F126-48C0-A19B-10FF2CEB1668}"/>
    <cellStyle name="60% - Énfasis4 9" xfId="246" xr:uid="{4E224C01-1D7A-406A-B28E-4075F86A9C7F}"/>
    <cellStyle name="60% - Énfasis5" xfId="58" builtinId="48" customBuiltin="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5 8" xfId="229" xr:uid="{43C8F927-1CC6-4D73-9D5B-D80EAB76DCE0}"/>
    <cellStyle name="60% - Énfasis5 9" xfId="249" xr:uid="{8B7AC455-9F04-4074-8B19-282B5CDAB67D}"/>
    <cellStyle name="60% - Énfasis6" xfId="62" builtinId="52" customBuiltin="1"/>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60% - Énfasis6 8" xfId="232" xr:uid="{377221BF-EC82-48D1-9F58-BFA5BC80E2CD}"/>
    <cellStyle name="60% - Énfasis6 9" xfId="252" xr:uid="{A73E34F1-7AAD-4F77-8987-9716DB745E09}"/>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21" xfId="213" xr:uid="{F01AE0AF-7310-4183-A1B9-08A70D2EA6AB}"/>
    <cellStyle name="Normal 22" xfId="233" xr:uid="{3749C415-4BB6-4D34-B368-C35AB28CFEC6}"/>
    <cellStyle name="Normal 23" xfId="253" xr:uid="{F7801EC0-2703-4AD8-884E-256E906EB5D9}"/>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Notas 8" xfId="214" xr:uid="{8BDB030E-FA5F-4A6C-8D63-798DD9D8C642}"/>
    <cellStyle name="Notas 9" xfId="234" xr:uid="{7BCDAF18-552E-49E5-9108-925B93F46465}"/>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3">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5.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1363857</c:v>
                </c:pt>
                <c:pt idx="1">
                  <c:v>831238</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19.013531717495013</c:v>
                </c:pt>
                <c:pt idx="1">
                  <c:v>24.94643688868188</c:v>
                </c:pt>
                <c:pt idx="2">
                  <c:v>18.631758679567444</c:v>
                </c:pt>
                <c:pt idx="3">
                  <c:v>19.148453795229891</c:v>
                </c:pt>
                <c:pt idx="4">
                  <c:v>30.133897759168086</c:v>
                </c:pt>
                <c:pt idx="5">
                  <c:v>23.009966488227359</c:v>
                </c:pt>
                <c:pt idx="6">
                  <c:v>22.175819851611141</c:v>
                </c:pt>
                <c:pt idx="7">
                  <c:v>24.385592788236014</c:v>
                </c:pt>
                <c:pt idx="8">
                  <c:v>13.849501653705193</c:v>
                </c:pt>
                <c:pt idx="9">
                  <c:v>23.284047979073577</c:v>
                </c:pt>
                <c:pt idx="10">
                  <c:v>23.216958474015804</c:v>
                </c:pt>
                <c:pt idx="11">
                  <c:v>30.099882285754244</c:v>
                </c:pt>
                <c:pt idx="12">
                  <c:v>24.915546909167684</c:v>
                </c:pt>
                <c:pt idx="13">
                  <c:v>25.019016436815821</c:v>
                </c:pt>
                <c:pt idx="14">
                  <c:v>16.322194321035347</c:v>
                </c:pt>
                <c:pt idx="15">
                  <c:v>16.655367040119323</c:v>
                </c:pt>
                <c:pt idx="16">
                  <c:v>16.30530226274907</c:v>
                </c:pt>
                <c:pt idx="17">
                  <c:v>22.577132486388386</c:v>
                </c:pt>
                <c:pt idx="18" formatCode="General">
                  <c:v>20.917958607695855</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34.869240664026499</c:v>
                </c:pt>
                <c:pt idx="1">
                  <c:v>30.489054494643689</c:v>
                </c:pt>
                <c:pt idx="2">
                  <c:v>26.171883892999432</c:v>
                </c:pt>
                <c:pt idx="3">
                  <c:v>25.938605241679515</c:v>
                </c:pt>
                <c:pt idx="4">
                  <c:v>31.523489624073989</c:v>
                </c:pt>
                <c:pt idx="5">
                  <c:v>34.408321364843104</c:v>
                </c:pt>
                <c:pt idx="6">
                  <c:v>26.447235638713117</c:v>
                </c:pt>
                <c:pt idx="7">
                  <c:v>27.025759213558768</c:v>
                </c:pt>
                <c:pt idx="8">
                  <c:v>28.746256815947081</c:v>
                </c:pt>
                <c:pt idx="9">
                  <c:v>32.035318199277491</c:v>
                </c:pt>
                <c:pt idx="10">
                  <c:v>23.991437223711234</c:v>
                </c:pt>
                <c:pt idx="11">
                  <c:v>31.591706390368412</c:v>
                </c:pt>
                <c:pt idx="12">
                  <c:v>29.470735495935696</c:v>
                </c:pt>
                <c:pt idx="13">
                  <c:v>32.236994410821183</c:v>
                </c:pt>
                <c:pt idx="14">
                  <c:v>31.35503187174039</c:v>
                </c:pt>
                <c:pt idx="15">
                  <c:v>23.018186748927949</c:v>
                </c:pt>
                <c:pt idx="16">
                  <c:v>29.766970618034449</c:v>
                </c:pt>
                <c:pt idx="17">
                  <c:v>27.350272232304899</c:v>
                </c:pt>
                <c:pt idx="18" formatCode="General">
                  <c:v>29.948515401944718</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25.880422562315786</c:v>
                </c:pt>
                <c:pt idx="1">
                  <c:v>29.956217978574756</c:v>
                </c:pt>
                <c:pt idx="2">
                  <c:v>34.547524188958455</c:v>
                </c:pt>
                <c:pt idx="3">
                  <c:v>35.351863607508839</c:v>
                </c:pt>
                <c:pt idx="4">
                  <c:v>27.192134848694</c:v>
                </c:pt>
                <c:pt idx="5">
                  <c:v>22.309265787526655</c:v>
                </c:pt>
                <c:pt idx="6">
                  <c:v>31.732874669171547</c:v>
                </c:pt>
                <c:pt idx="7">
                  <c:v>31.052803328506457</c:v>
                </c:pt>
                <c:pt idx="8">
                  <c:v>33.712959238401716</c:v>
                </c:pt>
                <c:pt idx="9">
                  <c:v>30.282535870046143</c:v>
                </c:pt>
                <c:pt idx="10">
                  <c:v>25.23060322322392</c:v>
                </c:pt>
                <c:pt idx="11">
                  <c:v>30.680295101455695</c:v>
                </c:pt>
                <c:pt idx="12">
                  <c:v>24.493658477733039</c:v>
                </c:pt>
                <c:pt idx="13">
                  <c:v>29.161292456262196</c:v>
                </c:pt>
                <c:pt idx="14">
                  <c:v>31.321228510720495</c:v>
                </c:pt>
                <c:pt idx="15">
                  <c:v>32.637841319344396</c:v>
                </c:pt>
                <c:pt idx="16">
                  <c:v>24.721377912867275</c:v>
                </c:pt>
                <c:pt idx="17">
                  <c:v>23.901996370235935</c:v>
                </c:pt>
                <c:pt idx="18" formatCode="General">
                  <c:v>29.377590397263422</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20.236805056162705</c:v>
                </c:pt>
                <c:pt idx="1">
                  <c:v>14.608290638099675</c:v>
                </c:pt>
                <c:pt idx="2">
                  <c:v>20.648833238474673</c:v>
                </c:pt>
                <c:pt idx="3">
                  <c:v>19.561077355581755</c:v>
                </c:pt>
                <c:pt idx="4">
                  <c:v>11.150477768063928</c:v>
                </c:pt>
                <c:pt idx="5">
                  <c:v>20.272446359402881</c:v>
                </c:pt>
                <c:pt idx="6">
                  <c:v>19.644069840504191</c:v>
                </c:pt>
                <c:pt idx="7">
                  <c:v>17.535844669698761</c:v>
                </c:pt>
                <c:pt idx="8">
                  <c:v>23.69128229194601</c:v>
                </c:pt>
                <c:pt idx="9">
                  <c:v>14.398097951602788</c:v>
                </c:pt>
                <c:pt idx="10">
                  <c:v>27.561001079049046</c:v>
                </c:pt>
                <c:pt idx="11">
                  <c:v>7.6281162224216503</c:v>
                </c:pt>
                <c:pt idx="12">
                  <c:v>21.120059117163581</c:v>
                </c:pt>
                <c:pt idx="13">
                  <c:v>13.582696696100804</c:v>
                </c:pt>
                <c:pt idx="14">
                  <c:v>21.001545296503767</c:v>
                </c:pt>
                <c:pt idx="15">
                  <c:v>27.688604891608332</c:v>
                </c:pt>
                <c:pt idx="16">
                  <c:v>29.206349206349206</c:v>
                </c:pt>
                <c:pt idx="17">
                  <c:v>26.17059891107078</c:v>
                </c:pt>
                <c:pt idx="18" formatCode="General">
                  <c:v>19.755935593096005</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23.837475079681528</c:v>
                </c:pt>
                <c:pt idx="1">
                  <c:v>29.214120521883316</c:v>
                </c:pt>
                <c:pt idx="2">
                  <c:v>23.480131975326351</c:v>
                </c:pt>
                <c:pt idx="3">
                  <c:v>23.804960541149942</c:v>
                </c:pt>
                <c:pt idx="4">
                  <c:v>33.915655371230301</c:v>
                </c:pt>
                <c:pt idx="5">
                  <c:v>28.860745673890495</c:v>
                </c:pt>
                <c:pt idx="6">
                  <c:v>27.596992291166433</c:v>
                </c:pt>
                <c:pt idx="7">
                  <c:v>29.571142383696486</c:v>
                </c:pt>
                <c:pt idx="8">
                  <c:v>18.149304653095292</c:v>
                </c:pt>
                <c:pt idx="9">
                  <c:v>27.200386231966377</c:v>
                </c:pt>
                <c:pt idx="10">
                  <c:v>32.050357983758587</c:v>
                </c:pt>
                <c:pt idx="11">
                  <c:v>32.585545573836683</c:v>
                </c:pt>
                <c:pt idx="12">
                  <c:v>31.586670362970683</c:v>
                </c:pt>
                <c:pt idx="13">
                  <c:v>28.951396861844621</c:v>
                </c:pt>
                <c:pt idx="14">
                  <c:v>20.661409621615014</c:v>
                </c:pt>
                <c:pt idx="15">
                  <c:v>23.032838759580901</c:v>
                </c:pt>
                <c:pt idx="16">
                  <c:v>23.032153420475147</c:v>
                </c:pt>
                <c:pt idx="17">
                  <c:v>30.580137659783677</c:v>
                </c:pt>
                <c:pt idx="18" formatCode="General">
                  <c:v>26.067920116339632</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43.715952813297612</c:v>
                </c:pt>
                <c:pt idx="1">
                  <c:v>35.704935200942529</c:v>
                </c:pt>
                <c:pt idx="2">
                  <c:v>32.982355472672502</c:v>
                </c:pt>
                <c:pt idx="3">
                  <c:v>32.246335963923336</c:v>
                </c:pt>
                <c:pt idx="4">
                  <c:v>35.479638868269781</c:v>
                </c:pt>
                <c:pt idx="5">
                  <c:v>43.15737758611278</c:v>
                </c:pt>
                <c:pt idx="6">
                  <c:v>32.912612157209658</c:v>
                </c:pt>
                <c:pt idx="7">
                  <c:v>32.772735142086908</c:v>
                </c:pt>
                <c:pt idx="8">
                  <c:v>37.670999696163236</c:v>
                </c:pt>
                <c:pt idx="9">
                  <c:v>37.423605589003749</c:v>
                </c:pt>
                <c:pt idx="10">
                  <c:v>33.119504108404207</c:v>
                </c:pt>
                <c:pt idx="11">
                  <c:v>34.200565256889071</c:v>
                </c:pt>
                <c:pt idx="12">
                  <c:v>37.361508092037973</c:v>
                </c:pt>
                <c:pt idx="13">
                  <c:v>37.303865288939917</c:v>
                </c:pt>
                <c:pt idx="14">
                  <c:v>39.690690139984106</c:v>
                </c:pt>
                <c:pt idx="15">
                  <c:v>31.832032440287836</c:v>
                </c:pt>
                <c:pt idx="16">
                  <c:v>42.047514550138345</c:v>
                </c:pt>
                <c:pt idx="17">
                  <c:v>37.045231071779746</c:v>
                </c:pt>
                <c:pt idx="18" formatCode="General">
                  <c:v>37.32178276773331</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32.446572107020863</c:v>
                </c:pt>
                <c:pt idx="1">
                  <c:v>35.080944277174147</c:v>
                </c:pt>
                <c:pt idx="2">
                  <c:v>43.537512552001147</c:v>
                </c:pt>
                <c:pt idx="3">
                  <c:v>43.948703494926718</c:v>
                </c:pt>
                <c:pt idx="4">
                  <c:v>30.604705760499922</c:v>
                </c:pt>
                <c:pt idx="5">
                  <c:v>27.981876739996725</c:v>
                </c:pt>
                <c:pt idx="6">
                  <c:v>39.490395551623912</c:v>
                </c:pt>
                <c:pt idx="7">
                  <c:v>37.656122474216602</c:v>
                </c:pt>
                <c:pt idx="8">
                  <c:v>44.179695650741472</c:v>
                </c:pt>
                <c:pt idx="9">
                  <c:v>35.376008179029874</c:v>
                </c:pt>
                <c:pt idx="10">
                  <c:v>34.830137907837198</c:v>
                </c:pt>
                <c:pt idx="11">
                  <c:v>33.213889169274253</c:v>
                </c:pt>
                <c:pt idx="12">
                  <c:v>31.051821544991348</c:v>
                </c:pt>
                <c:pt idx="13">
                  <c:v>33.744737849215461</c:v>
                </c:pt>
                <c:pt idx="14">
                  <c:v>39.647900238400879</c:v>
                </c:pt>
                <c:pt idx="15">
                  <c:v>45.135128800131262</c:v>
                </c:pt>
                <c:pt idx="16">
                  <c:v>34.920332029386508</c:v>
                </c:pt>
                <c:pt idx="17">
                  <c:v>32.37463126843658</c:v>
                </c:pt>
                <c:pt idx="18" formatCode="General">
                  <c:v>36.610297115927054</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474-47AB-A379-7E4F9BF1F0D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474-47AB-A379-7E4F9BF1F0D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474-47AB-A379-7E4F9BF1F0D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474-47AB-A379-7E4F9BF1F0D4}"/>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474-47AB-A379-7E4F9BF1F0D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474-47AB-A379-7E4F9BF1F0D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474-47AB-A379-7E4F9BF1F0D4}"/>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474-47AB-A379-7E4F9BF1F0D4}"/>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6474-47AB-A379-7E4F9BF1F0D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6474-47AB-A379-7E4F9BF1F0D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474-47AB-A379-7E4F9BF1F0D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474-47AB-A379-7E4F9BF1F0D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474-47AB-A379-7E4F9BF1F0D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474-47AB-A379-7E4F9BF1F0D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474-47AB-A379-7E4F9BF1F0D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474-47AB-A379-7E4F9BF1F0D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474-47AB-A379-7E4F9BF1F0D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Extremadura</c:v>
                </c:pt>
                <c:pt idx="1">
                  <c:v>Castilla y León</c:v>
                </c:pt>
                <c:pt idx="2">
                  <c:v>Andalucía</c:v>
                </c:pt>
                <c:pt idx="3">
                  <c:v>Balears, Illes</c:v>
                </c:pt>
                <c:pt idx="4">
                  <c:v>País Vasco</c:v>
                </c:pt>
                <c:pt idx="5">
                  <c:v>Castilla - La Mancha</c:v>
                </c:pt>
                <c:pt idx="6">
                  <c:v>Rioja, La</c:v>
                </c:pt>
                <c:pt idx="7">
                  <c:v>Cataluña</c:v>
                </c:pt>
                <c:pt idx="8">
                  <c:v>Madrid, Comunidad de</c:v>
                </c:pt>
                <c:pt idx="9">
                  <c:v>TOTAL</c:v>
                </c:pt>
                <c:pt idx="10">
                  <c:v>Comunitat Valenciana</c:v>
                </c:pt>
                <c:pt idx="11">
                  <c:v>Murcia, Región de</c:v>
                </c:pt>
                <c:pt idx="12">
                  <c:v>Aragón</c:v>
                </c:pt>
                <c:pt idx="13">
                  <c:v>Ceuta y Melilla</c:v>
                </c:pt>
                <c:pt idx="14">
                  <c:v>Canarias</c:v>
                </c:pt>
                <c:pt idx="15">
                  <c:v>Navarra, Comunidad Foral de</c:v>
                </c:pt>
                <c:pt idx="16">
                  <c:v>Asturias, Principado de</c:v>
                </c:pt>
                <c:pt idx="17">
                  <c:v>Cantabria</c:v>
                </c:pt>
                <c:pt idx="18">
                  <c:v>Galicia</c:v>
                </c:pt>
              </c:strCache>
            </c:strRef>
          </c:cat>
          <c:val>
            <c:numRef>
              <c:f>'32dictcasaadpot'!$R$11:$R$29</c:f>
              <c:numCache>
                <c:formatCode>#,##0.00</c:formatCode>
                <c:ptCount val="19"/>
                <c:pt idx="0">
                  <c:v>37.951373522942689</c:v>
                </c:pt>
                <c:pt idx="1">
                  <c:v>37.716639855988355</c:v>
                </c:pt>
                <c:pt idx="2">
                  <c:v>37.260742357955003</c:v>
                </c:pt>
                <c:pt idx="3">
                  <c:v>35.800495109776392</c:v>
                </c:pt>
                <c:pt idx="4">
                  <c:v>35.003025736559202</c:v>
                </c:pt>
                <c:pt idx="5">
                  <c:v>34.236895210563432</c:v>
                </c:pt>
                <c:pt idx="6">
                  <c:v>33.793654416799818</c:v>
                </c:pt>
                <c:pt idx="7">
                  <c:v>32.90657057763724</c:v>
                </c:pt>
                <c:pt idx="8">
                  <c:v>31.767035036008533</c:v>
                </c:pt>
                <c:pt idx="9">
                  <c:v>31.761040657086077</c:v>
                </c:pt>
                <c:pt idx="10">
                  <c:v>31.357610593158967</c:v>
                </c:pt>
                <c:pt idx="11">
                  <c:v>30.326158907187128</c:v>
                </c:pt>
                <c:pt idx="12">
                  <c:v>28.879419344772113</c:v>
                </c:pt>
                <c:pt idx="13">
                  <c:v>25.720020538673388</c:v>
                </c:pt>
                <c:pt idx="14">
                  <c:v>24.882930124454724</c:v>
                </c:pt>
                <c:pt idx="15">
                  <c:v>24.54339658421533</c:v>
                </c:pt>
                <c:pt idx="16">
                  <c:v>23.387500399331252</c:v>
                </c:pt>
                <c:pt idx="17">
                  <c:v>22.454703594394388</c:v>
                </c:pt>
                <c:pt idx="18">
                  <c:v>17.785244637541769</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8FEB-42E3-A6CB-DB2C56CB0F0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8FEB-42E3-A6CB-DB2C56CB0F0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8FEB-42E3-A6CB-DB2C56CB0F0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C4B-427B-8344-1EB5339BFF88}"/>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8FEB-42E3-A6CB-DB2C56CB0F0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8FEB-42E3-A6CB-DB2C56CB0F0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8FEB-42E3-A6CB-DB2C56CB0F04}"/>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8FEB-42E3-A6CB-DB2C56CB0F0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8FEB-42E3-A6CB-DB2C56CB0F0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8FEB-42E3-A6CB-DB2C56CB0F0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C4B-427B-8344-1EB5339BFF88}"/>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8FEB-42E3-A6CB-DB2C56CB0F0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8FEB-42E3-A6CB-DB2C56CB0F0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8FEB-42E3-A6CB-DB2C56CB0F0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8FEB-42E3-A6CB-DB2C56CB0F0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8FEB-42E3-A6CB-DB2C56CB0F0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Castilla - La Mancha</c:v>
                </c:pt>
                <c:pt idx="4">
                  <c:v>Andalucía</c:v>
                </c:pt>
                <c:pt idx="5">
                  <c:v>Rioja, La</c:v>
                </c:pt>
                <c:pt idx="6">
                  <c:v>Cataluña</c:v>
                </c:pt>
                <c:pt idx="7">
                  <c:v>Asturias, Principado de</c:v>
                </c:pt>
                <c:pt idx="8">
                  <c:v>TOTAL</c:v>
                </c:pt>
                <c:pt idx="9">
                  <c:v>Aragón</c:v>
                </c:pt>
                <c:pt idx="10">
                  <c:v>Cantabria</c:v>
                </c:pt>
                <c:pt idx="11">
                  <c:v>Comunitat Valenciana</c:v>
                </c:pt>
                <c:pt idx="12">
                  <c:v>Murcia, Región de</c:v>
                </c:pt>
                <c:pt idx="13">
                  <c:v>Madrid, Comunidad de</c:v>
                </c:pt>
                <c:pt idx="14">
                  <c:v>Balears, Illes</c:v>
                </c:pt>
                <c:pt idx="15">
                  <c:v>Ceuta y Melilla</c:v>
                </c:pt>
                <c:pt idx="16">
                  <c:v>Galicia</c:v>
                </c:pt>
                <c:pt idx="17">
                  <c:v>Navarra, Comunidad Foral de</c:v>
                </c:pt>
                <c:pt idx="18">
                  <c:v>Canarias</c:v>
                </c:pt>
              </c:strCache>
            </c:strRef>
          </c:cat>
          <c:val>
            <c:numRef>
              <c:f>'34bdictcasaad'!$AF$11:$AF$29</c:f>
              <c:numCache>
                <c:formatCode>0.00</c:formatCode>
                <c:ptCount val="19"/>
                <c:pt idx="0">
                  <c:v>6.5877905173012135</c:v>
                </c:pt>
                <c:pt idx="1">
                  <c:v>5.4479032048553071</c:v>
                </c:pt>
                <c:pt idx="2">
                  <c:v>5.2968913005614802</c:v>
                </c:pt>
                <c:pt idx="3">
                  <c:v>4.6597824687219784</c:v>
                </c:pt>
                <c:pt idx="4">
                  <c:v>4.5751889916683099</c:v>
                </c:pt>
                <c:pt idx="5">
                  <c:v>4.5668509241665225</c:v>
                </c:pt>
                <c:pt idx="6">
                  <c:v>4.4679690338433824</c:v>
                </c:pt>
                <c:pt idx="7">
                  <c:v>4.3507372729172671</c:v>
                </c:pt>
                <c:pt idx="8">
                  <c:v>4.2618037813688465</c:v>
                </c:pt>
                <c:pt idx="9">
                  <c:v>3.971245739280596</c:v>
                </c:pt>
                <c:pt idx="10">
                  <c:v>3.8887976833414855</c:v>
                </c:pt>
                <c:pt idx="11">
                  <c:v>3.8665534935616348</c:v>
                </c:pt>
                <c:pt idx="12">
                  <c:v>3.8555504267793523</c:v>
                </c:pt>
                <c:pt idx="13">
                  <c:v>3.7840755981937058</c:v>
                </c:pt>
                <c:pt idx="14">
                  <c:v>3.5808691247053015</c:v>
                </c:pt>
                <c:pt idx="15">
                  <c:v>3.257194202076092</c:v>
                </c:pt>
                <c:pt idx="16">
                  <c:v>3.1709643573716484</c:v>
                </c:pt>
                <c:pt idx="17">
                  <c:v>3.0527779129129793</c:v>
                </c:pt>
                <c:pt idx="18">
                  <c:v>2.9122896039493398</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53E-4DCC-AC52-3D21E1227FC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53E-4DCC-AC52-3D21E1227FC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53E-4DCC-AC52-3D21E1227FC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53E-4DCC-AC52-3D21E1227FC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53E-4DCC-AC52-3D21E1227FC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53E-4DCC-AC52-3D21E1227FC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53E-4DCC-AC52-3D21E1227FCF}"/>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53E-4DCC-AC52-3D21E1227FC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53E-4DCC-AC52-3D21E1227FC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5157-446C-AF6B-A38D16383608}"/>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53E-4DCC-AC52-3D21E1227FC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53E-4DCC-AC52-3D21E1227FC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53E-4DCC-AC52-3D21E1227FC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53E-4DCC-AC52-3D21E1227FC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53E-4DCC-AC52-3D21E1227FC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Castilla y León</c:v>
                </c:pt>
                <c:pt idx="2">
                  <c:v>País Vasco</c:v>
                </c:pt>
                <c:pt idx="3">
                  <c:v>Extremadura</c:v>
                </c:pt>
                <c:pt idx="4">
                  <c:v>Murcia, Región de</c:v>
                </c:pt>
                <c:pt idx="5">
                  <c:v>Andalucía</c:v>
                </c:pt>
                <c:pt idx="6">
                  <c:v>Cantabria</c:v>
                </c:pt>
                <c:pt idx="7">
                  <c:v>Cataluña</c:v>
                </c:pt>
                <c:pt idx="8">
                  <c:v>TOTAL</c:v>
                </c:pt>
                <c:pt idx="9">
                  <c:v>Asturias, Principado de</c:v>
                </c:pt>
                <c:pt idx="10">
                  <c:v>Castilla - La Mancha</c:v>
                </c:pt>
                <c:pt idx="11">
                  <c:v>Rioja, La</c:v>
                </c:pt>
                <c:pt idx="12">
                  <c:v>Comunitat Valenciana</c:v>
                </c:pt>
                <c:pt idx="13">
                  <c:v>Galicia</c:v>
                </c:pt>
                <c:pt idx="14">
                  <c:v>Canarias</c:v>
                </c:pt>
                <c:pt idx="15">
                  <c:v>Balears, Illes</c:v>
                </c:pt>
                <c:pt idx="16">
                  <c:v>Madrid, Comunidad de</c:v>
                </c:pt>
                <c:pt idx="17">
                  <c:v>Aragón</c:v>
                </c:pt>
                <c:pt idx="18">
                  <c:v>Navarra, Comunidad Foral de</c:v>
                </c:pt>
              </c:strCache>
            </c:strRef>
          </c:cat>
          <c:val>
            <c:numRef>
              <c:f>'34bdictcasaad'!$AL$11:$AL$29</c:f>
              <c:numCache>
                <c:formatCode>0.00</c:formatCode>
                <c:ptCount val="19"/>
                <c:pt idx="0">
                  <c:v>2.001909805700973</c:v>
                </c:pt>
                <c:pt idx="1">
                  <c:v>1.8422707883029701</c:v>
                </c:pt>
                <c:pt idx="2">
                  <c:v>1.8332671433133743</c:v>
                </c:pt>
                <c:pt idx="3">
                  <c:v>1.6497542529387048</c:v>
                </c:pt>
                <c:pt idx="4">
                  <c:v>1.6305994472855476</c:v>
                </c:pt>
                <c:pt idx="5">
                  <c:v>1.624871111235225</c:v>
                </c:pt>
                <c:pt idx="6">
                  <c:v>1.4314035595749894</c:v>
                </c:pt>
                <c:pt idx="7">
                  <c:v>1.4096597454865898</c:v>
                </c:pt>
                <c:pt idx="8">
                  <c:v>1.4054131562869374</c:v>
                </c:pt>
                <c:pt idx="9">
                  <c:v>1.373550049924769</c:v>
                </c:pt>
                <c:pt idx="10">
                  <c:v>1.3613492839225805</c:v>
                </c:pt>
                <c:pt idx="11">
                  <c:v>1.3565001108963595</c:v>
                </c:pt>
                <c:pt idx="12">
                  <c:v>1.3093940845830843</c:v>
                </c:pt>
                <c:pt idx="13">
                  <c:v>1.2771772790947571</c:v>
                </c:pt>
                <c:pt idx="14">
                  <c:v>1.2706499637562638</c:v>
                </c:pt>
                <c:pt idx="15">
                  <c:v>1.239873119293583</c:v>
                </c:pt>
                <c:pt idx="16">
                  <c:v>1.0895348729171082</c:v>
                </c:pt>
                <c:pt idx="17">
                  <c:v>1.0099565663383403</c:v>
                </c:pt>
                <c:pt idx="18">
                  <c:v>0.94970134709938481</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D89F-4C7A-967A-105B6E6C808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D89F-4C7A-967A-105B6E6C808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D89F-4C7A-967A-105B6E6C808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D89F-4C7A-967A-105B6E6C808D}"/>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D89F-4C7A-967A-105B6E6C808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D89F-4C7A-967A-105B6E6C808D}"/>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D89F-4C7A-967A-105B6E6C808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D89F-4C7A-967A-105B6E6C808D}"/>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D89F-4C7A-967A-105B6E6C808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D89F-4C7A-967A-105B6E6C808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D89F-4C7A-967A-105B6E6C808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D89F-4C7A-967A-105B6E6C808D}"/>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D89F-4C7A-967A-105B6E6C808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D89F-4C7A-967A-105B6E6C808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D89F-4C7A-967A-105B6E6C808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D89F-4C7A-967A-105B6E6C808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Murcia, Región de</c:v>
                </c:pt>
                <c:pt idx="4">
                  <c:v>Castilla - La Mancha</c:v>
                </c:pt>
                <c:pt idx="5">
                  <c:v>Balears, Illes</c:v>
                </c:pt>
                <c:pt idx="6">
                  <c:v>Castilla y León</c:v>
                </c:pt>
                <c:pt idx="7">
                  <c:v>País Vasco</c:v>
                </c:pt>
                <c:pt idx="8">
                  <c:v>TOTAL</c:v>
                </c:pt>
                <c:pt idx="9">
                  <c:v>Ceuta y Melilla</c:v>
                </c:pt>
                <c:pt idx="10">
                  <c:v>Comunitat Valenciana</c:v>
                </c:pt>
                <c:pt idx="11">
                  <c:v>Madrid, Comunidad de</c:v>
                </c:pt>
                <c:pt idx="12">
                  <c:v>Rioja, La</c:v>
                </c:pt>
                <c:pt idx="13">
                  <c:v>Aragón</c:v>
                </c:pt>
                <c:pt idx="14">
                  <c:v>Canarias</c:v>
                </c:pt>
                <c:pt idx="15">
                  <c:v>Asturias, Principado de</c:v>
                </c:pt>
                <c:pt idx="16">
                  <c:v>Cantabria</c:v>
                </c:pt>
                <c:pt idx="17">
                  <c:v>Navarra, Comunidad Foral de</c:v>
                </c:pt>
                <c:pt idx="18">
                  <c:v>Galicia</c:v>
                </c:pt>
              </c:strCache>
            </c:strRef>
          </c:cat>
          <c:val>
            <c:numRef>
              <c:f>'34bdictcasaad'!$AR$11:$AR$29</c:f>
              <c:numCache>
                <c:formatCode>0.00</c:formatCode>
                <c:ptCount val="19"/>
                <c:pt idx="0">
                  <c:v>7.9101520163007581</c:v>
                </c:pt>
                <c:pt idx="1">
                  <c:v>7.5785570794375143</c:v>
                </c:pt>
                <c:pt idx="2">
                  <c:v>7.3198223789763608</c:v>
                </c:pt>
                <c:pt idx="3">
                  <c:v>7.1580439404677536</c:v>
                </c:pt>
                <c:pt idx="4">
                  <c:v>6.8475337752849592</c:v>
                </c:pt>
                <c:pt idx="5">
                  <c:v>6.7997215131120914</c:v>
                </c:pt>
                <c:pt idx="6">
                  <c:v>6.7284129098312091</c:v>
                </c:pt>
                <c:pt idx="7">
                  <c:v>6.4564899362073556</c:v>
                </c:pt>
                <c:pt idx="8">
                  <c:v>6.297709321985562</c:v>
                </c:pt>
                <c:pt idx="9">
                  <c:v>6.0262745570688203</c:v>
                </c:pt>
                <c:pt idx="10">
                  <c:v>5.7275850116659859</c:v>
                </c:pt>
                <c:pt idx="11">
                  <c:v>5.7014487799747577</c:v>
                </c:pt>
                <c:pt idx="12">
                  <c:v>5.6692016755459758</c:v>
                </c:pt>
                <c:pt idx="13">
                  <c:v>5.0473815947096234</c:v>
                </c:pt>
                <c:pt idx="14">
                  <c:v>4.931588981480858</c:v>
                </c:pt>
                <c:pt idx="15">
                  <c:v>4.9237876692552014</c:v>
                </c:pt>
                <c:pt idx="16">
                  <c:v>4.8474788537804772</c:v>
                </c:pt>
                <c:pt idx="17">
                  <c:v>3.8513105509328911</c:v>
                </c:pt>
                <c:pt idx="18">
                  <c:v>3.1168196280875193</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B0EB-4320-886C-526F51EF60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B0EB-4320-886C-526F51EF60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B0EB-4320-886C-526F51EF60B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B0EB-4320-886C-526F51EF60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B0EB-4320-886C-526F51EF60B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B0EB-4320-886C-526F51EF60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B0EB-4320-886C-526F51EF60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B0EB-4320-886C-526F51EF60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B0EB-4320-886C-526F51EF60BA}"/>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B0EB-4320-886C-526F51EF60B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B0EB-4320-886C-526F51EF60B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B0EB-4320-886C-526F51EF60B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B0EB-4320-886C-526F51EF60B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B0EB-4320-886C-526F51EF60B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B0EB-4320-886C-526F51EF60B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B0EB-4320-886C-526F51EF60B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B0EB-4320-886C-526F51EF60B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Andalucía</c:v>
                </c:pt>
                <c:pt idx="2">
                  <c:v>Extremadura</c:v>
                </c:pt>
                <c:pt idx="3">
                  <c:v>Castilla - La Mancha</c:v>
                </c:pt>
                <c:pt idx="4">
                  <c:v>Cataluña</c:v>
                </c:pt>
                <c:pt idx="5">
                  <c:v>País Vasco</c:v>
                </c:pt>
                <c:pt idx="6">
                  <c:v>Balears, Illes</c:v>
                </c:pt>
                <c:pt idx="7">
                  <c:v>Madrid, Comunidad de</c:v>
                </c:pt>
                <c:pt idx="8">
                  <c:v>Rioja, La</c:v>
                </c:pt>
                <c:pt idx="9">
                  <c:v>TOTAL</c:v>
                </c:pt>
                <c:pt idx="10">
                  <c:v>Murcia, Región de</c:v>
                </c:pt>
                <c:pt idx="11">
                  <c:v>Comunitat Valenciana</c:v>
                </c:pt>
                <c:pt idx="12">
                  <c:v>Aragón</c:v>
                </c:pt>
                <c:pt idx="13">
                  <c:v>Ceuta y Melilla</c:v>
                </c:pt>
                <c:pt idx="14">
                  <c:v>Asturias, Principado de</c:v>
                </c:pt>
                <c:pt idx="15">
                  <c:v>Cantabria</c:v>
                </c:pt>
                <c:pt idx="16">
                  <c:v>Navarra, Comunidad Foral de</c:v>
                </c:pt>
                <c:pt idx="17">
                  <c:v>Canarias</c:v>
                </c:pt>
                <c:pt idx="18">
                  <c:v>Galicia</c:v>
                </c:pt>
              </c:strCache>
            </c:strRef>
          </c:cat>
          <c:val>
            <c:numRef>
              <c:f>'34bdictcasaad'!$AX$11:$AX$29</c:f>
              <c:numCache>
                <c:formatCode>0.00</c:formatCode>
                <c:ptCount val="19"/>
                <c:pt idx="0">
                  <c:v>43.885116784356327</c:v>
                </c:pt>
                <c:pt idx="1">
                  <c:v>42.997898476739024</c:v>
                </c:pt>
                <c:pt idx="2">
                  <c:v>42.491529282567065</c:v>
                </c:pt>
                <c:pt idx="3">
                  <c:v>41.889424124689064</c:v>
                </c:pt>
                <c:pt idx="4">
                  <c:v>40.090416262894742</c:v>
                </c:pt>
                <c:pt idx="5">
                  <c:v>38.785350991424849</c:v>
                </c:pt>
                <c:pt idx="6">
                  <c:v>38.779668483947354</c:v>
                </c:pt>
                <c:pt idx="7">
                  <c:v>38.509194836716119</c:v>
                </c:pt>
                <c:pt idx="8">
                  <c:v>38.156141753264052</c:v>
                </c:pt>
                <c:pt idx="9">
                  <c:v>36.904841796156092</c:v>
                </c:pt>
                <c:pt idx="10">
                  <c:v>35.390946502057616</c:v>
                </c:pt>
                <c:pt idx="11">
                  <c:v>35.167242256133434</c:v>
                </c:pt>
                <c:pt idx="12">
                  <c:v>33.63041087159877</c:v>
                </c:pt>
                <c:pt idx="13">
                  <c:v>31.643249847281613</c:v>
                </c:pt>
                <c:pt idx="14">
                  <c:v>28.459622073893016</c:v>
                </c:pt>
                <c:pt idx="15">
                  <c:v>28.25813323005422</c:v>
                </c:pt>
                <c:pt idx="16">
                  <c:v>27.608563832268295</c:v>
                </c:pt>
                <c:pt idx="17">
                  <c:v>26.758177915197827</c:v>
                </c:pt>
                <c:pt idx="18">
                  <c:v>18.869129046967625</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'35ResolGraAltaBaj'!$AA$11:$AA$59</c:f>
              <c:numCache>
                <c:formatCode>m/d/yyyy</c:formatCode>
                <c:ptCount val="4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numCache>
            </c:numRef>
          </c:cat>
          <c:val>
            <c:numRef>
              <c:f>'35ResolGraAltaBaj'!$AB$11:$AB$59</c:f>
              <c:numCache>
                <c:formatCode>0</c:formatCode>
                <c:ptCount val="49"/>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pt idx="45">
                  <c:v>30004</c:v>
                </c:pt>
                <c:pt idx="46">
                  <c:v>29776</c:v>
                </c:pt>
                <c:pt idx="47">
                  <c:v>38438</c:v>
                </c:pt>
                <c:pt idx="48">
                  <c:v>35709</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'35ResolGraAltaBaj'!$AA$11:$AA$59</c:f>
              <c:numCache>
                <c:formatCode>m/d/yyyy</c:formatCode>
                <c:ptCount val="4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numCache>
            </c:numRef>
          </c:cat>
          <c:val>
            <c:numRef>
              <c:f>'35ResolGraAltaBaj'!$AC$11:$AC$59</c:f>
              <c:numCache>
                <c:formatCode>0</c:formatCode>
                <c:ptCount val="49"/>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pt idx="45">
                  <c:v>18320</c:v>
                </c:pt>
                <c:pt idx="46">
                  <c:v>21050</c:v>
                </c:pt>
                <c:pt idx="47">
                  <c:v>26721</c:v>
                </c:pt>
                <c:pt idx="48">
                  <c:v>21845</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5394</c:v>
                </c:pt>
                <c:pt idx="1">
                  <c:v>138256</c:v>
                </c:pt>
                <c:pt idx="2">
                  <c:v>70588</c:v>
                </c:pt>
                <c:pt idx="3">
                  <c:v>83688</c:v>
                </c:pt>
                <c:pt idx="4">
                  <c:v>93964</c:v>
                </c:pt>
                <c:pt idx="5">
                  <c:v>151883</c:v>
                </c:pt>
                <c:pt idx="6">
                  <c:v>439450</c:v>
                </c:pt>
                <c:pt idx="7">
                  <c:v>1088853</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424082</c:v>
                </c:pt>
                <c:pt idx="1">
                  <c:v>58385</c:v>
                </c:pt>
                <c:pt idx="2">
                  <c:v>51790</c:v>
                </c:pt>
                <c:pt idx="3">
                  <c:v>46932</c:v>
                </c:pt>
                <c:pt idx="4">
                  <c:v>76190</c:v>
                </c:pt>
                <c:pt idx="5">
                  <c:v>23289</c:v>
                </c:pt>
                <c:pt idx="6">
                  <c:v>160539</c:v>
                </c:pt>
                <c:pt idx="7">
                  <c:v>101607</c:v>
                </c:pt>
                <c:pt idx="8">
                  <c:v>392480</c:v>
                </c:pt>
                <c:pt idx="9">
                  <c:v>220547</c:v>
                </c:pt>
                <c:pt idx="10">
                  <c:v>60140</c:v>
                </c:pt>
                <c:pt idx="11">
                  <c:v>85856</c:v>
                </c:pt>
                <c:pt idx="12">
                  <c:v>265363</c:v>
                </c:pt>
                <c:pt idx="13">
                  <c:v>68449</c:v>
                </c:pt>
                <c:pt idx="14">
                  <c:v>20777</c:v>
                </c:pt>
                <c:pt idx="15">
                  <c:v>118146</c:v>
                </c:pt>
                <c:pt idx="16">
                  <c:v>14811</c:v>
                </c:pt>
                <c:pt idx="17">
                  <c:v>5712</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1293231</c:v>
                </c:pt>
                <c:pt idx="1">
                  <c:v>778845</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554</c:v>
                </c:pt>
                <c:pt idx="1">
                  <c:v>10618</c:v>
                </c:pt>
                <c:pt idx="2">
                  <c:v>6267</c:v>
                </c:pt>
                <c:pt idx="3">
                  <c:v>8886</c:v>
                </c:pt>
                <c:pt idx="4">
                  <c:v>8635</c:v>
                </c:pt>
                <c:pt idx="5">
                  <c:v>11861</c:v>
                </c:pt>
                <c:pt idx="6">
                  <c:v>40009</c:v>
                </c:pt>
                <c:pt idx="7">
                  <c:v>188150</c:v>
                </c:pt>
              </c:numCache>
            </c:numRef>
          </c:val>
          <c:extLst>
            <c:ext xmlns:c15="http://schemas.microsoft.com/office/drawing/2012/chart" uri="{02D57815-91ED-43cb-92C2-25804820EDAC}">
              <c15:datalabelsRange>
                <c15:f>'36aperfresol_graf'!$V$12:$AC$12</c15:f>
                <c15:dlblRangeCache>
                  <c:ptCount val="8"/>
                  <c:pt idx="0">
                    <c:v>23%</c:v>
                  </c:pt>
                  <c:pt idx="1">
                    <c:v>24%</c:v>
                  </c:pt>
                  <c:pt idx="2">
                    <c:v>23%</c:v>
                  </c:pt>
                  <c:pt idx="3">
                    <c:v>24%</c:v>
                  </c:pt>
                  <c:pt idx="4">
                    <c:v>19%</c:v>
                  </c:pt>
                  <c:pt idx="5">
                    <c:v>16%</c:v>
                  </c:pt>
                  <c:pt idx="6">
                    <c:v>15%</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822</c:v>
                </c:pt>
                <c:pt idx="1">
                  <c:v>12843</c:v>
                </c:pt>
                <c:pt idx="2">
                  <c:v>8101</c:v>
                </c:pt>
                <c:pt idx="3">
                  <c:v>11694</c:v>
                </c:pt>
                <c:pt idx="4">
                  <c:v>13223</c:v>
                </c:pt>
                <c:pt idx="5">
                  <c:v>21691</c:v>
                </c:pt>
                <c:pt idx="6">
                  <c:v>69870</c:v>
                </c:pt>
                <c:pt idx="7">
                  <c:v>247404</c:v>
                </c:pt>
              </c:numCache>
            </c:numRef>
          </c:val>
          <c:extLst>
            <c:ext xmlns:c15="http://schemas.microsoft.com/office/drawing/2012/chart" uri="{02D57815-91ED-43cb-92C2-25804820EDAC}">
              <c15:datalabelsRange>
                <c15:f>'36aperfresol_graf'!$V$13:$AC$13</c15:f>
                <c15:dlblRangeCache>
                  <c:ptCount val="8"/>
                  <c:pt idx="0">
                    <c:v>34%</c:v>
                  </c:pt>
                  <c:pt idx="1">
                    <c:v>29%</c:v>
                  </c:pt>
                  <c:pt idx="2">
                    <c:v>30%</c:v>
                  </c:pt>
                  <c:pt idx="3">
                    <c:v>32%</c:v>
                  </c:pt>
                  <c:pt idx="4">
                    <c:v>30%</c:v>
                  </c:pt>
                  <c:pt idx="5">
                    <c:v>29%</c:v>
                  </c:pt>
                  <c:pt idx="6">
                    <c:v>25%</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405</c:v>
                </c:pt>
                <c:pt idx="1">
                  <c:v>9945</c:v>
                </c:pt>
                <c:pt idx="2">
                  <c:v>7558</c:v>
                </c:pt>
                <c:pt idx="3">
                  <c:v>10186</c:v>
                </c:pt>
                <c:pt idx="4">
                  <c:v>13912</c:v>
                </c:pt>
                <c:pt idx="5">
                  <c:v>24815</c:v>
                </c:pt>
                <c:pt idx="6">
                  <c:v>90353</c:v>
                </c:pt>
                <c:pt idx="7">
                  <c:v>223913</c:v>
                </c:pt>
              </c:numCache>
            </c:numRef>
          </c:val>
          <c:extLst>
            <c:ext xmlns:c15="http://schemas.microsoft.com/office/drawing/2012/chart" uri="{02D57815-91ED-43cb-92C2-25804820EDAC}">
              <c15:datalabelsRange>
                <c15:f>'36aperfresol_graf'!$V$14:$AC$14</c15:f>
                <c15:dlblRangeCache>
                  <c:ptCount val="8"/>
                  <c:pt idx="0">
                    <c:v>17%</c:v>
                  </c:pt>
                  <c:pt idx="1">
                    <c:v>22%</c:v>
                  </c:pt>
                  <c:pt idx="2">
                    <c:v>28%</c:v>
                  </c:pt>
                  <c:pt idx="3">
                    <c:v>28%</c:v>
                  </c:pt>
                  <c:pt idx="4">
                    <c:v>31%</c:v>
                  </c:pt>
                  <c:pt idx="5">
                    <c:v>33%</c:v>
                  </c:pt>
                  <c:pt idx="6">
                    <c:v>33%</c:v>
                  </c:pt>
                  <c:pt idx="7">
                    <c:v>28%</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603</c:v>
                </c:pt>
                <c:pt idx="1">
                  <c:v>11245</c:v>
                </c:pt>
                <c:pt idx="2">
                  <c:v>5043</c:v>
                </c:pt>
                <c:pt idx="3">
                  <c:v>5567</c:v>
                </c:pt>
                <c:pt idx="4">
                  <c:v>8632</c:v>
                </c:pt>
                <c:pt idx="5">
                  <c:v>17465</c:v>
                </c:pt>
                <c:pt idx="6">
                  <c:v>74231</c:v>
                </c:pt>
                <c:pt idx="7">
                  <c:v>128730</c:v>
                </c:pt>
              </c:numCache>
            </c:numRef>
          </c:val>
          <c:extLst>
            <c:ext xmlns:c15="http://schemas.microsoft.com/office/drawing/2012/chart" uri="{02D57815-91ED-43cb-92C2-25804820EDAC}">
              <c15:datalabelsRange>
                <c15:f>'36aperfresol_graf'!$V$15:$AC$15</c15:f>
                <c15:dlblRangeCache>
                  <c:ptCount val="8"/>
                  <c:pt idx="0">
                    <c:v>25%</c:v>
                  </c:pt>
                  <c:pt idx="1">
                    <c:v>25%</c:v>
                  </c:pt>
                  <c:pt idx="2">
                    <c:v>19%</c:v>
                  </c:pt>
                  <c:pt idx="3">
                    <c:v>15%</c:v>
                  </c:pt>
                  <c:pt idx="4">
                    <c:v>19%</c:v>
                  </c:pt>
                  <c:pt idx="5">
                    <c:v>23%</c:v>
                  </c:pt>
                  <c:pt idx="6">
                    <c:v>27%</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740</c:v>
                </c:pt>
                <c:pt idx="1">
                  <c:v>22803</c:v>
                </c:pt>
                <c:pt idx="2">
                  <c:v>9815</c:v>
                </c:pt>
                <c:pt idx="3">
                  <c:v>11027</c:v>
                </c:pt>
                <c:pt idx="4">
                  <c:v>9807</c:v>
                </c:pt>
                <c:pt idx="5">
                  <c:v>13085</c:v>
                </c:pt>
                <c:pt idx="6">
                  <c:v>30284</c:v>
                </c:pt>
                <c:pt idx="7">
                  <c:v>60895</c:v>
                </c:pt>
              </c:numCache>
            </c:numRef>
          </c:val>
          <c:extLst>
            <c:ext xmlns:c15="http://schemas.microsoft.com/office/drawing/2012/chart" uri="{02D57815-91ED-43cb-92C2-25804820EDAC}">
              <c15:datalabelsRange>
                <c15:f>'36aperfresol_graf'!$V$17:$AC$17</c15:f>
                <c15:dlblRangeCache>
                  <c:ptCount val="8"/>
                  <c:pt idx="0">
                    <c:v>25%</c:v>
                  </c:pt>
                  <c:pt idx="1">
                    <c:v>24%</c:v>
                  </c:pt>
                  <c:pt idx="2">
                    <c:v>23%</c:v>
                  </c:pt>
                  <c:pt idx="3">
                    <c:v>23%</c:v>
                  </c:pt>
                  <c:pt idx="4">
                    <c:v>20%</c:v>
                  </c:pt>
                  <c:pt idx="5">
                    <c:v>17%</c:v>
                  </c:pt>
                  <c:pt idx="6">
                    <c:v>18%</c:v>
                  </c:pt>
                  <c:pt idx="7">
                    <c:v>20%</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1069</c:v>
                </c:pt>
                <c:pt idx="1">
                  <c:v>31980</c:v>
                </c:pt>
                <c:pt idx="2">
                  <c:v>12860</c:v>
                </c:pt>
                <c:pt idx="3">
                  <c:v>15437</c:v>
                </c:pt>
                <c:pt idx="4">
                  <c:v>15854</c:v>
                </c:pt>
                <c:pt idx="5">
                  <c:v>23640</c:v>
                </c:pt>
                <c:pt idx="6">
                  <c:v>48129</c:v>
                </c:pt>
                <c:pt idx="7">
                  <c:v>85939</c:v>
                </c:pt>
              </c:numCache>
            </c:numRef>
          </c:val>
          <c:extLst>
            <c:ext xmlns:c15="http://schemas.microsoft.com/office/drawing/2012/chart" uri="{02D57815-91ED-43cb-92C2-25804820EDAC}">
              <c15:datalabelsRange>
                <c15:f>'36aperfresol_graf'!$V$18:$AC$18</c15:f>
                <c15:dlblRangeCache>
                  <c:ptCount val="8"/>
                  <c:pt idx="0">
                    <c:v>36%</c:v>
                  </c:pt>
                  <c:pt idx="1">
                    <c:v>34%</c:v>
                  </c:pt>
                  <c:pt idx="2">
                    <c:v>29%</c:v>
                  </c:pt>
                  <c:pt idx="3">
                    <c:v>33%</c:v>
                  </c:pt>
                  <c:pt idx="4">
                    <c:v>32%</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453</c:v>
                </c:pt>
                <c:pt idx="1">
                  <c:v>22815</c:v>
                </c:pt>
                <c:pt idx="2">
                  <c:v>12981</c:v>
                </c:pt>
                <c:pt idx="3">
                  <c:v>14167</c:v>
                </c:pt>
                <c:pt idx="4">
                  <c:v>15841</c:v>
                </c:pt>
                <c:pt idx="5">
                  <c:v>24312</c:v>
                </c:pt>
                <c:pt idx="6">
                  <c:v>48506</c:v>
                </c:pt>
                <c:pt idx="7">
                  <c:v>88564</c:v>
                </c:pt>
              </c:numCache>
            </c:numRef>
          </c:val>
          <c:extLst>
            <c:ext xmlns:c15="http://schemas.microsoft.com/office/drawing/2012/chart" uri="{02D57815-91ED-43cb-92C2-25804820EDAC}">
              <c15:datalabelsRange>
                <c15:f>'36aperfresol_graf'!$V$19:$AC$19</c15:f>
                <c15:dlblRangeCache>
                  <c:ptCount val="8"/>
                  <c:pt idx="0">
                    <c:v>15%</c:v>
                  </c:pt>
                  <c:pt idx="1">
                    <c:v>24%</c:v>
                  </c:pt>
                  <c:pt idx="2">
                    <c:v>30%</c:v>
                  </c:pt>
                  <c:pt idx="3">
                    <c:v>30%</c:v>
                  </c:pt>
                  <c:pt idx="4">
                    <c:v>32%</c:v>
                  </c:pt>
                  <c:pt idx="5">
                    <c:v>32%</c:v>
                  </c:pt>
                  <c:pt idx="6">
                    <c:v>29%</c:v>
                  </c:pt>
                  <c:pt idx="7">
                    <c:v>29%</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748</c:v>
                </c:pt>
                <c:pt idx="1">
                  <c:v>16007</c:v>
                </c:pt>
                <c:pt idx="2">
                  <c:v>7963</c:v>
                </c:pt>
                <c:pt idx="3">
                  <c:v>6724</c:v>
                </c:pt>
                <c:pt idx="4">
                  <c:v>8060</c:v>
                </c:pt>
                <c:pt idx="5">
                  <c:v>15014</c:v>
                </c:pt>
                <c:pt idx="6">
                  <c:v>38068</c:v>
                </c:pt>
                <c:pt idx="7">
                  <c:v>65258</c:v>
                </c:pt>
              </c:numCache>
            </c:numRef>
          </c:val>
          <c:extLst>
            <c:ext xmlns:c15="http://schemas.microsoft.com/office/drawing/2012/chart" uri="{02D57815-91ED-43cb-92C2-25804820EDAC}">
              <c15:datalabelsRange>
                <c15:f>'36aperfresol_graf'!$V$20:$AC$20</c15:f>
                <c15:dlblRangeCache>
                  <c:ptCount val="8"/>
                  <c:pt idx="0">
                    <c:v>25%</c:v>
                  </c:pt>
                  <c:pt idx="1">
                    <c:v>17%</c:v>
                  </c:pt>
                  <c:pt idx="2">
                    <c:v>18%</c:v>
                  </c:pt>
                  <c:pt idx="3">
                    <c:v>14%</c:v>
                  </c:pt>
                  <c:pt idx="4">
                    <c:v>16%</c:v>
                  </c:pt>
                  <c:pt idx="5">
                    <c:v>20%</c:v>
                  </c:pt>
                  <c:pt idx="6">
                    <c:v>23%</c:v>
                  </c:pt>
                  <c:pt idx="7">
                    <c:v>22%</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554</c:v>
                </c:pt>
                <c:pt idx="1">
                  <c:v>10618</c:v>
                </c:pt>
                <c:pt idx="2">
                  <c:v>6267</c:v>
                </c:pt>
                <c:pt idx="3">
                  <c:v>8886</c:v>
                </c:pt>
                <c:pt idx="4">
                  <c:v>8635</c:v>
                </c:pt>
                <c:pt idx="5">
                  <c:v>11861</c:v>
                </c:pt>
                <c:pt idx="6">
                  <c:v>40009</c:v>
                </c:pt>
                <c:pt idx="7">
                  <c:v>188150</c:v>
                </c:pt>
              </c:numCache>
            </c:numRef>
          </c:val>
          <c:extLst>
            <c:ext xmlns:c15="http://schemas.microsoft.com/office/drawing/2012/chart" uri="{02D57815-91ED-43cb-92C2-25804820EDAC}">
              <c15:datalabelsRange>
                <c15:f>'36bperfresol_graf'!$V$12:$AC$12</c15:f>
                <c15:dlblRangeCache>
                  <c:ptCount val="8"/>
                  <c:pt idx="0">
                    <c:v>31%</c:v>
                  </c:pt>
                  <c:pt idx="1">
                    <c:v>32%</c:v>
                  </c:pt>
                  <c:pt idx="2">
                    <c:v>29%</c:v>
                  </c:pt>
                  <c:pt idx="3">
                    <c:v>29%</c:v>
                  </c:pt>
                  <c:pt idx="4">
                    <c:v>24%</c:v>
                  </c:pt>
                  <c:pt idx="5">
                    <c:v>20%</c:v>
                  </c:pt>
                  <c:pt idx="6">
                    <c:v>20%</c:v>
                  </c:pt>
                  <c:pt idx="7">
                    <c:v>29%</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822</c:v>
                </c:pt>
                <c:pt idx="1">
                  <c:v>12843</c:v>
                </c:pt>
                <c:pt idx="2">
                  <c:v>8101</c:v>
                </c:pt>
                <c:pt idx="3">
                  <c:v>11694</c:v>
                </c:pt>
                <c:pt idx="4">
                  <c:v>13223</c:v>
                </c:pt>
                <c:pt idx="5">
                  <c:v>21691</c:v>
                </c:pt>
                <c:pt idx="6">
                  <c:v>69870</c:v>
                </c:pt>
                <c:pt idx="7">
                  <c:v>247404</c:v>
                </c:pt>
              </c:numCache>
            </c:numRef>
          </c:val>
          <c:extLst>
            <c:ext xmlns:c15="http://schemas.microsoft.com/office/drawing/2012/chart" uri="{02D57815-91ED-43cb-92C2-25804820EDAC}">
              <c15:datalabelsRange>
                <c15:f>'36bperfresol_graf'!$V$13:$AC$13</c15:f>
                <c15:dlblRangeCache>
                  <c:ptCount val="8"/>
                  <c:pt idx="0">
                    <c:v>46%</c:v>
                  </c:pt>
                  <c:pt idx="1">
                    <c:v>38%</c:v>
                  </c:pt>
                  <c:pt idx="2">
                    <c:v>37%</c:v>
                  </c:pt>
                  <c:pt idx="3">
                    <c:v>38%</c:v>
                  </c:pt>
                  <c:pt idx="4">
                    <c:v>37%</c:v>
                  </c:pt>
                  <c:pt idx="5">
                    <c:v>37%</c:v>
                  </c:pt>
                  <c:pt idx="6">
                    <c:v>35%</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405</c:v>
                </c:pt>
                <c:pt idx="1">
                  <c:v>9945</c:v>
                </c:pt>
                <c:pt idx="2">
                  <c:v>7558</c:v>
                </c:pt>
                <c:pt idx="3">
                  <c:v>10186</c:v>
                </c:pt>
                <c:pt idx="4">
                  <c:v>13912</c:v>
                </c:pt>
                <c:pt idx="5">
                  <c:v>24815</c:v>
                </c:pt>
                <c:pt idx="6">
                  <c:v>90353</c:v>
                </c:pt>
                <c:pt idx="7">
                  <c:v>223913</c:v>
                </c:pt>
              </c:numCache>
            </c:numRef>
          </c:val>
          <c:extLst>
            <c:ext xmlns:c15="http://schemas.microsoft.com/office/drawing/2012/chart" uri="{02D57815-91ED-43cb-92C2-25804820EDAC}">
              <c15:datalabelsRange>
                <c15:f>'36bperfresol_graf'!$V$14:$AC$14</c15:f>
                <c15:dlblRangeCache>
                  <c:ptCount val="8"/>
                  <c:pt idx="0">
                    <c:v>23%</c:v>
                  </c:pt>
                  <c:pt idx="1">
                    <c:v>30%</c:v>
                  </c:pt>
                  <c:pt idx="2">
                    <c:v>34%</c:v>
                  </c:pt>
                  <c:pt idx="3">
                    <c:v>33%</c:v>
                  </c:pt>
                  <c:pt idx="4">
                    <c:v>39%</c:v>
                  </c:pt>
                  <c:pt idx="5">
                    <c:v>43%</c:v>
                  </c:pt>
                  <c:pt idx="6">
                    <c:v>45%</c:v>
                  </c:pt>
                  <c:pt idx="7">
                    <c:v>34%</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740</c:v>
                </c:pt>
                <c:pt idx="1">
                  <c:v>22803</c:v>
                </c:pt>
                <c:pt idx="2">
                  <c:v>9815</c:v>
                </c:pt>
                <c:pt idx="3">
                  <c:v>11027</c:v>
                </c:pt>
                <c:pt idx="4">
                  <c:v>9807</c:v>
                </c:pt>
                <c:pt idx="5">
                  <c:v>13085</c:v>
                </c:pt>
                <c:pt idx="6">
                  <c:v>30284</c:v>
                </c:pt>
                <c:pt idx="7">
                  <c:v>60895</c:v>
                </c:pt>
              </c:numCache>
            </c:numRef>
          </c:val>
          <c:extLst>
            <c:ext xmlns:c15="http://schemas.microsoft.com/office/drawing/2012/chart" uri="{02D57815-91ED-43cb-92C2-25804820EDAC}">
              <c15:datalabelsRange>
                <c15:f>'36bperfresol_graf'!$V$17:$AC$17</c15:f>
                <c15:dlblRangeCache>
                  <c:ptCount val="8"/>
                  <c:pt idx="0">
                    <c:v>33%</c:v>
                  </c:pt>
                  <c:pt idx="1">
                    <c:v>29%</c:v>
                  </c:pt>
                  <c:pt idx="2">
                    <c:v>28%</c:v>
                  </c:pt>
                  <c:pt idx="3">
                    <c:v>27%</c:v>
                  </c:pt>
                  <c:pt idx="4">
                    <c:v>24%</c:v>
                  </c:pt>
                  <c:pt idx="5">
                    <c:v>21%</c:v>
                  </c:pt>
                  <c:pt idx="6">
                    <c:v>24%</c:v>
                  </c:pt>
                  <c:pt idx="7">
                    <c:v>26%</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1069</c:v>
                </c:pt>
                <c:pt idx="1">
                  <c:v>31980</c:v>
                </c:pt>
                <c:pt idx="2">
                  <c:v>12860</c:v>
                </c:pt>
                <c:pt idx="3">
                  <c:v>15437</c:v>
                </c:pt>
                <c:pt idx="4">
                  <c:v>15854</c:v>
                </c:pt>
                <c:pt idx="5">
                  <c:v>23640</c:v>
                </c:pt>
                <c:pt idx="6">
                  <c:v>48129</c:v>
                </c:pt>
                <c:pt idx="7">
                  <c:v>85939</c:v>
                </c:pt>
              </c:numCache>
            </c:numRef>
          </c:val>
          <c:extLst>
            <c:ext xmlns:c15="http://schemas.microsoft.com/office/drawing/2012/chart" uri="{02D57815-91ED-43cb-92C2-25804820EDAC}">
              <c15:datalabelsRange>
                <c15:f>'36bperfresol_graf'!$V$18:$AC$18</c15:f>
                <c15:dlblRangeCache>
                  <c:ptCount val="8"/>
                  <c:pt idx="0">
                    <c:v>47%</c:v>
                  </c:pt>
                  <c:pt idx="1">
                    <c:v>41%</c:v>
                  </c:pt>
                  <c:pt idx="2">
                    <c:v>36%</c:v>
                  </c:pt>
                  <c:pt idx="3">
                    <c:v>38%</c:v>
                  </c:pt>
                  <c:pt idx="4">
                    <c:v>38%</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453</c:v>
                </c:pt>
                <c:pt idx="1">
                  <c:v>22815</c:v>
                </c:pt>
                <c:pt idx="2">
                  <c:v>12981</c:v>
                </c:pt>
                <c:pt idx="3">
                  <c:v>14167</c:v>
                </c:pt>
                <c:pt idx="4">
                  <c:v>15841</c:v>
                </c:pt>
                <c:pt idx="5">
                  <c:v>24312</c:v>
                </c:pt>
                <c:pt idx="6">
                  <c:v>48506</c:v>
                </c:pt>
                <c:pt idx="7">
                  <c:v>88564</c:v>
                </c:pt>
              </c:numCache>
            </c:numRef>
          </c:val>
          <c:extLst>
            <c:ext xmlns:c15="http://schemas.microsoft.com/office/drawing/2012/chart" uri="{02D57815-91ED-43cb-92C2-25804820EDAC}">
              <c15:datalabelsRange>
                <c15:f>'36bperfresol_graf'!$V$19:$AC$19</c15:f>
                <c15:dlblRangeCache>
                  <c:ptCount val="8"/>
                  <c:pt idx="0">
                    <c:v>20%</c:v>
                  </c:pt>
                  <c:pt idx="1">
                    <c:v>29%</c:v>
                  </c:pt>
                  <c:pt idx="2">
                    <c:v>36%</c:v>
                  </c:pt>
                  <c:pt idx="3">
                    <c:v>35%</c:v>
                  </c:pt>
                  <c:pt idx="4">
                    <c:v>38%</c:v>
                  </c:pt>
                  <c:pt idx="5">
                    <c:v>40%</c:v>
                  </c:pt>
                  <c:pt idx="6">
                    <c:v>38%</c:v>
                  </c:pt>
                  <c:pt idx="7">
                    <c:v>38%</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79.454895736364023</c:v>
                </c:pt>
                <c:pt idx="1">
                  <c:v>43.92005818758885</c:v>
                </c:pt>
                <c:pt idx="2">
                  <c:v>61.550781006260529</c:v>
                </c:pt>
                <c:pt idx="3">
                  <c:v>52.854295206454672</c:v>
                </c:pt>
                <c:pt idx="4">
                  <c:v>30.072245635159543</c:v>
                </c:pt>
                <c:pt idx="5">
                  <c:v>65.900329918388607</c:v>
                </c:pt>
                <c:pt idx="6">
                  <c:v>49.733721667592611</c:v>
                </c:pt>
                <c:pt idx="7">
                  <c:v>70.402907928008332</c:v>
                </c:pt>
                <c:pt idx="8">
                  <c:v>42.820813362077985</c:v>
                </c:pt>
                <c:pt idx="9">
                  <c:v>43.947315701193766</c:v>
                </c:pt>
                <c:pt idx="10">
                  <c:v>39.139986726777579</c:v>
                </c:pt>
                <c:pt idx="11">
                  <c:v>64.656317259696849</c:v>
                </c:pt>
                <c:pt idx="12">
                  <c:v>69.456028240204546</c:v>
                </c:pt>
                <c:pt idx="13">
                  <c:v>51.595176053985433</c:v>
                </c:pt>
                <c:pt idx="14">
                  <c:v>45.446842668569388</c:v>
                </c:pt>
                <c:pt idx="15">
                  <c:v>53.992932164573958</c:v>
                </c:pt>
                <c:pt idx="16">
                  <c:v>83.793441704035871</c:v>
                </c:pt>
                <c:pt idx="17">
                  <c:v>61.766485178463398</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1.0400691147022778</c:v>
                </c:pt>
                <c:pt idx="1">
                  <c:v>16.401626607597446</c:v>
                </c:pt>
                <c:pt idx="2">
                  <c:v>11.079681357765345</c:v>
                </c:pt>
                <c:pt idx="3">
                  <c:v>1.4636924537256764</c:v>
                </c:pt>
                <c:pt idx="4">
                  <c:v>29.77498494882601</c:v>
                </c:pt>
                <c:pt idx="5">
                  <c:v>1.3300920298662962</c:v>
                </c:pt>
                <c:pt idx="6">
                  <c:v>27.784979545110186</c:v>
                </c:pt>
                <c:pt idx="7">
                  <c:v>10.954001189944965</c:v>
                </c:pt>
                <c:pt idx="8">
                  <c:v>8.0962945908421773</c:v>
                </c:pt>
                <c:pt idx="9">
                  <c:v>10.00381030195661</c:v>
                </c:pt>
                <c:pt idx="10">
                  <c:v>45.076321028903585</c:v>
                </c:pt>
                <c:pt idx="11">
                  <c:v>14.8610157072858</c:v>
                </c:pt>
                <c:pt idx="12">
                  <c:v>10.978231508993424</c:v>
                </c:pt>
                <c:pt idx="13">
                  <c:v>2.4754459811585487</c:v>
                </c:pt>
                <c:pt idx="14">
                  <c:v>12.406350338922582</c:v>
                </c:pt>
                <c:pt idx="15">
                  <c:v>1.3661849482745005</c:v>
                </c:pt>
                <c:pt idx="16">
                  <c:v>7.6022982062780269</c:v>
                </c:pt>
                <c:pt idx="17">
                  <c:v>0.10082677959265982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19.502356284504334</c:v>
                </c:pt>
                <c:pt idx="1">
                  <c:v>39.6783152048137</c:v>
                </c:pt>
                <c:pt idx="2">
                  <c:v>27.309220241685559</c:v>
                </c:pt>
                <c:pt idx="3">
                  <c:v>45.68201233981965</c:v>
                </c:pt>
                <c:pt idx="4">
                  <c:v>40.152769416014451</c:v>
                </c:pt>
                <c:pt idx="5">
                  <c:v>32.769578051745093</c:v>
                </c:pt>
                <c:pt idx="6">
                  <c:v>20.939746460378121</c:v>
                </c:pt>
                <c:pt idx="7">
                  <c:v>18.624497991967871</c:v>
                </c:pt>
                <c:pt idx="8">
                  <c:v>49.05219387292351</c:v>
                </c:pt>
                <c:pt idx="9">
                  <c:v>45.719695332969323</c:v>
                </c:pt>
                <c:pt idx="10">
                  <c:v>15.783692244318832</c:v>
                </c:pt>
                <c:pt idx="11">
                  <c:v>20.358107798690295</c:v>
                </c:pt>
                <c:pt idx="12">
                  <c:v>19.535398311952132</c:v>
                </c:pt>
                <c:pt idx="13">
                  <c:v>45.922696599184874</c:v>
                </c:pt>
                <c:pt idx="14">
                  <c:v>41.968426685693899</c:v>
                </c:pt>
                <c:pt idx="15">
                  <c:v>37.767511648108666</c:v>
                </c:pt>
                <c:pt idx="16">
                  <c:v>8.6042600896860986</c:v>
                </c:pt>
                <c:pt idx="17">
                  <c:v>38.132688041943943</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2.6788644293683907E-3</c:v>
                </c:pt>
                <c:pt idx="1">
                  <c:v>0</c:v>
                </c:pt>
                <c:pt idx="2">
                  <c:v>6.0317394288566736E-2</c:v>
                </c:pt>
                <c:pt idx="3">
                  <c:v>0</c:v>
                </c:pt>
                <c:pt idx="4">
                  <c:v>0</c:v>
                </c:pt>
                <c:pt idx="5">
                  <c:v>0</c:v>
                </c:pt>
                <c:pt idx="6">
                  <c:v>1.5415523269190838</c:v>
                </c:pt>
                <c:pt idx="7">
                  <c:v>1.8592890078833853E-2</c:v>
                </c:pt>
                <c:pt idx="8">
                  <c:v>3.0698174156323477E-2</c:v>
                </c:pt>
                <c:pt idx="9">
                  <c:v>0.32917866388030154</c:v>
                </c:pt>
                <c:pt idx="10">
                  <c:v>0</c:v>
                </c:pt>
                <c:pt idx="11">
                  <c:v>0.12455923432705958</c:v>
                </c:pt>
                <c:pt idx="12">
                  <c:v>3.0341938849892509E-2</c:v>
                </c:pt>
                <c:pt idx="13">
                  <c:v>6.6813656711431817E-3</c:v>
                </c:pt>
                <c:pt idx="14">
                  <c:v>0.17838030681412773</c:v>
                </c:pt>
                <c:pt idx="15">
                  <c:v>6.8733712390428812</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71.738642024752622</c:v>
                </c:pt>
                <c:pt idx="1">
                  <c:v>46.300441995293035</c:v>
                </c:pt>
                <c:pt idx="2">
                  <c:v>58.260946640666546</c:v>
                </c:pt>
                <c:pt idx="3">
                  <c:v>56.509769094138541</c:v>
                </c:pt>
                <c:pt idx="4">
                  <c:v>33.891280947255112</c:v>
                </c:pt>
                <c:pt idx="5">
                  <c:v>71.392229417206295</c:v>
                </c:pt>
                <c:pt idx="6">
                  <c:v>45.121341005754317</c:v>
                </c:pt>
                <c:pt idx="7">
                  <c:v>62.836081118282202</c:v>
                </c:pt>
                <c:pt idx="8">
                  <c:v>50.322728960724326</c:v>
                </c:pt>
                <c:pt idx="9">
                  <c:v>43.301501879176968</c:v>
                </c:pt>
                <c:pt idx="10">
                  <c:v>41.87202766969304</c:v>
                </c:pt>
                <c:pt idx="11">
                  <c:v>66.100774529137723</c:v>
                </c:pt>
                <c:pt idx="12">
                  <c:v>65.695021684134446</c:v>
                </c:pt>
                <c:pt idx="13">
                  <c:v>49.341021416803954</c:v>
                </c:pt>
                <c:pt idx="14">
                  <c:v>50.414397347856976</c:v>
                </c:pt>
                <c:pt idx="15">
                  <c:v>58.787200530547956</c:v>
                </c:pt>
                <c:pt idx="16">
                  <c:v>73.352033660589058</c:v>
                </c:pt>
                <c:pt idx="17">
                  <c:v>56.690837178642056</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2.2681761792660176</c:v>
                </c:pt>
                <c:pt idx="1">
                  <c:v>23.57499569485104</c:v>
                </c:pt>
                <c:pt idx="2">
                  <c:v>16.096436801985465</c:v>
                </c:pt>
                <c:pt idx="3">
                  <c:v>3.1083481349911191</c:v>
                </c:pt>
                <c:pt idx="4">
                  <c:v>25.855758880516685</c:v>
                </c:pt>
                <c:pt idx="5">
                  <c:v>2.1160962072155414</c:v>
                </c:pt>
                <c:pt idx="6">
                  <c:v>33.831623717788339</c:v>
                </c:pt>
                <c:pt idx="7">
                  <c:v>12.253387575321934</c:v>
                </c:pt>
                <c:pt idx="8">
                  <c:v>11.360059417496331</c:v>
                </c:pt>
                <c:pt idx="9">
                  <c:v>11.264825024495108</c:v>
                </c:pt>
                <c:pt idx="10">
                  <c:v>43.709468223086901</c:v>
                </c:pt>
                <c:pt idx="11">
                  <c:v>16.851010317528367</c:v>
                </c:pt>
                <c:pt idx="12">
                  <c:v>15.531261293820021</c:v>
                </c:pt>
                <c:pt idx="13">
                  <c:v>4.9658743233702047</c:v>
                </c:pt>
                <c:pt idx="14">
                  <c:v>17.570447549135686</c:v>
                </c:pt>
                <c:pt idx="15">
                  <c:v>2.8889994197131723</c:v>
                </c:pt>
                <c:pt idx="16">
                  <c:v>13.127629733520337</c:v>
                </c:pt>
                <c:pt idx="17">
                  <c:v>0</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25.985367235501549</c:v>
                </c:pt>
                <c:pt idx="1">
                  <c:v>30.124562309855921</c:v>
                </c:pt>
                <c:pt idx="2">
                  <c:v>25.536252437511081</c:v>
                </c:pt>
                <c:pt idx="3">
                  <c:v>40.381882770870341</c:v>
                </c:pt>
                <c:pt idx="4">
                  <c:v>40.2529601722282</c:v>
                </c:pt>
                <c:pt idx="5">
                  <c:v>26.491674375578167</c:v>
                </c:pt>
                <c:pt idx="6">
                  <c:v>19.816946042865482</c:v>
                </c:pt>
                <c:pt idx="7">
                  <c:v>24.864649925060409</c:v>
                </c:pt>
                <c:pt idx="8">
                  <c:v>38.20226706042547</c:v>
                </c:pt>
                <c:pt idx="9">
                  <c:v>44.9832555826911</c:v>
                </c:pt>
                <c:pt idx="10">
                  <c:v>14.418504107220061</c:v>
                </c:pt>
                <c:pt idx="11">
                  <c:v>16.805281659950271</c:v>
                </c:pt>
                <c:pt idx="12">
                  <c:v>18.701436573906758</c:v>
                </c:pt>
                <c:pt idx="13">
                  <c:v>45.681336785125914</c:v>
                </c:pt>
                <c:pt idx="14">
                  <c:v>31.75467677006867</c:v>
                </c:pt>
                <c:pt idx="15">
                  <c:v>30.361435795407445</c:v>
                </c:pt>
                <c:pt idx="16">
                  <c:v>13.520336605890604</c:v>
                </c:pt>
                <c:pt idx="17">
                  <c:v>43.309162821357944</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7.8145604798140131E-3</c:v>
                </c:pt>
                <c:pt idx="1">
                  <c:v>0</c:v>
                </c:pt>
                <c:pt idx="2">
                  <c:v>0.10636411983690836</c:v>
                </c:pt>
                <c:pt idx="3">
                  <c:v>0</c:v>
                </c:pt>
                <c:pt idx="4">
                  <c:v>0</c:v>
                </c:pt>
                <c:pt idx="5">
                  <c:v>0</c:v>
                </c:pt>
                <c:pt idx="6">
                  <c:v>1.2300892335918605</c:v>
                </c:pt>
                <c:pt idx="7">
                  <c:v>4.5881381335454073E-2</c:v>
                </c:pt>
                <c:pt idx="8">
                  <c:v>0.1149445613538701</c:v>
                </c:pt>
                <c:pt idx="9">
                  <c:v>0.45041751363682897</c:v>
                </c:pt>
                <c:pt idx="10">
                  <c:v>0</c:v>
                </c:pt>
                <c:pt idx="11">
                  <c:v>0.24293349338363485</c:v>
                </c:pt>
                <c:pt idx="12">
                  <c:v>7.2280448138778458E-2</c:v>
                </c:pt>
                <c:pt idx="13">
                  <c:v>1.1767474699929396E-2</c:v>
                </c:pt>
                <c:pt idx="14">
                  <c:v>0.26047833293866918</c:v>
                </c:pt>
                <c:pt idx="15">
                  <c:v>7.962364254331427</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78.562187010061336</c:v>
                </c:pt>
                <c:pt idx="1">
                  <c:v>39.60274875270639</c:v>
                </c:pt>
                <c:pt idx="2">
                  <c:v>60.271102895871842</c:v>
                </c:pt>
                <c:pt idx="3">
                  <c:v>51.953440129076867</c:v>
                </c:pt>
                <c:pt idx="4">
                  <c:v>29.76039016115352</c:v>
                </c:pt>
                <c:pt idx="5">
                  <c:v>70.759826679046739</c:v>
                </c:pt>
                <c:pt idx="6">
                  <c:v>47.953116748155843</c:v>
                </c:pt>
                <c:pt idx="7">
                  <c:v>64.463745155175829</c:v>
                </c:pt>
                <c:pt idx="8">
                  <c:v>46.965669411723823</c:v>
                </c:pt>
                <c:pt idx="9">
                  <c:v>44.860606187597568</c:v>
                </c:pt>
                <c:pt idx="10">
                  <c:v>38.000946137730622</c:v>
                </c:pt>
                <c:pt idx="11">
                  <c:v>65.517884251737826</c:v>
                </c:pt>
                <c:pt idx="12">
                  <c:v>69.478317825425265</c:v>
                </c:pt>
                <c:pt idx="13">
                  <c:v>53.548134620401775</c:v>
                </c:pt>
                <c:pt idx="14">
                  <c:v>47.144015757154442</c:v>
                </c:pt>
                <c:pt idx="15">
                  <c:v>54.931116799447786</c:v>
                </c:pt>
                <c:pt idx="16">
                  <c:v>79.583333333333329</c:v>
                </c:pt>
                <c:pt idx="17">
                  <c:v>60.087003806416533</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1.124861104768863</c:v>
                </c:pt>
                <c:pt idx="1">
                  <c:v>19.090652358090935</c:v>
                </c:pt>
                <c:pt idx="2">
                  <c:v>11.669747381392483</c:v>
                </c:pt>
                <c:pt idx="3">
                  <c:v>2.1551227382735969</c:v>
                </c:pt>
                <c:pt idx="4">
                  <c:v>28.095843935538593</c:v>
                </c:pt>
                <c:pt idx="5">
                  <c:v>1.5475085112968121</c:v>
                </c:pt>
                <c:pt idx="6">
                  <c:v>27.259408167089727</c:v>
                </c:pt>
                <c:pt idx="7">
                  <c:v>12.547033694514386</c:v>
                </c:pt>
                <c:pt idx="8">
                  <c:v>9.9890545189200459</c:v>
                </c:pt>
                <c:pt idx="9">
                  <c:v>10.12373099770558</c:v>
                </c:pt>
                <c:pt idx="10">
                  <c:v>44.29276204636075</c:v>
                </c:pt>
                <c:pt idx="11">
                  <c:v>13.939862039577063</c:v>
                </c:pt>
                <c:pt idx="12">
                  <c:v>10.257373480513976</c:v>
                </c:pt>
                <c:pt idx="13">
                  <c:v>1.9479954778676407</c:v>
                </c:pt>
                <c:pt idx="14">
                  <c:v>15.687637585447805</c:v>
                </c:pt>
                <c:pt idx="15">
                  <c:v>1.8867381863153958</c:v>
                </c:pt>
                <c:pt idx="16">
                  <c:v>8.9506172839506171</c:v>
                </c:pt>
                <c:pt idx="17">
                  <c:v>0.21750951604132682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20.310922365810718</c:v>
                </c:pt>
                <c:pt idx="1">
                  <c:v>41.306598889202675</c:v>
                </c:pt>
                <c:pt idx="2">
                  <c:v>28.02834257547751</c:v>
                </c:pt>
                <c:pt idx="3">
                  <c:v>45.891437132649536</c:v>
                </c:pt>
                <c:pt idx="4">
                  <c:v>42.143765903307887</c:v>
                </c:pt>
                <c:pt idx="5">
                  <c:v>27.692664809656453</c:v>
                </c:pt>
                <c:pt idx="6">
                  <c:v>23.230378711732737</c:v>
                </c:pt>
                <c:pt idx="7">
                  <c:v>22.980733867089146</c:v>
                </c:pt>
                <c:pt idx="8">
                  <c:v>43.031377045762532</c:v>
                </c:pt>
                <c:pt idx="9">
                  <c:v>44.620687487558804</c:v>
                </c:pt>
                <c:pt idx="10">
                  <c:v>17.706291815908632</c:v>
                </c:pt>
                <c:pt idx="11">
                  <c:v>20.414413934535382</c:v>
                </c:pt>
                <c:pt idx="12">
                  <c:v>20.24793388429752</c:v>
                </c:pt>
                <c:pt idx="13">
                  <c:v>44.499521697538917</c:v>
                </c:pt>
                <c:pt idx="14">
                  <c:v>36.971382226856683</c:v>
                </c:pt>
                <c:pt idx="15">
                  <c:v>35.942937674365098</c:v>
                </c:pt>
                <c:pt idx="16">
                  <c:v>11.466049382716049</c:v>
                </c:pt>
                <c:pt idx="17">
                  <c:v>39.695486677542142</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2.0295193590777862E-3</c:v>
                </c:pt>
                <c:pt idx="1">
                  <c:v>0</c:v>
                </c:pt>
                <c:pt idx="2">
                  <c:v>3.0807147258163893E-2</c:v>
                </c:pt>
                <c:pt idx="3">
                  <c:v>0</c:v>
                </c:pt>
                <c:pt idx="4">
                  <c:v>0</c:v>
                </c:pt>
                <c:pt idx="5">
                  <c:v>0</c:v>
                </c:pt>
                <c:pt idx="6">
                  <c:v>1.5570963730216869</c:v>
                </c:pt>
                <c:pt idx="7">
                  <c:v>8.4872832206410731E-3</c:v>
                </c:pt>
                <c:pt idx="8">
                  <c:v>1.389902359359255E-2</c:v>
                </c:pt>
                <c:pt idx="9">
                  <c:v>0.39497532713805278</c:v>
                </c:pt>
                <c:pt idx="10">
                  <c:v>0</c:v>
                </c:pt>
                <c:pt idx="11">
                  <c:v>0.12783977414973233</c:v>
                </c:pt>
                <c:pt idx="12">
                  <c:v>1.6374809763239514E-2</c:v>
                </c:pt>
                <c:pt idx="13">
                  <c:v>4.348204191668841E-3</c:v>
                </c:pt>
                <c:pt idx="14">
                  <c:v>0.19696443054107288</c:v>
                </c:pt>
                <c:pt idx="15">
                  <c:v>7.2392073398717249</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85.959713644965547</c:v>
                </c:pt>
                <c:pt idx="1">
                  <c:v>46.222568378613644</c:v>
                </c:pt>
                <c:pt idx="2">
                  <c:v>64.365245295862309</c:v>
                </c:pt>
                <c:pt idx="3">
                  <c:v>51.793358547026308</c:v>
                </c:pt>
                <c:pt idx="4">
                  <c:v>25.929462694168578</c:v>
                </c:pt>
                <c:pt idx="5">
                  <c:v>50.629932161151878</c:v>
                </c:pt>
                <c:pt idx="6">
                  <c:v>54.287471691782926</c:v>
                </c:pt>
                <c:pt idx="7">
                  <c:v>81.97227281926736</c:v>
                </c:pt>
                <c:pt idx="8">
                  <c:v>34.982651721349249</c:v>
                </c:pt>
                <c:pt idx="9">
                  <c:v>43.473325766174803</c:v>
                </c:pt>
                <c:pt idx="10">
                  <c:v>37.737984289708429</c:v>
                </c:pt>
                <c:pt idx="11">
                  <c:v>62.394608311277253</c:v>
                </c:pt>
                <c:pt idx="12">
                  <c:v>73.701711365883099</c:v>
                </c:pt>
                <c:pt idx="13">
                  <c:v>51.262956626748519</c:v>
                </c:pt>
                <c:pt idx="14">
                  <c:v>41.724137931034484</c:v>
                </c:pt>
                <c:pt idx="15">
                  <c:v>50.496356905373858</c:v>
                </c:pt>
                <c:pt idx="16">
                  <c:v>99.053702389401465</c:v>
                </c:pt>
                <c:pt idx="17">
                  <c:v>68.49656893325016</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8.0815155535501421E-2</c:v>
                </c:pt>
                <c:pt idx="1">
                  <c:v>8.0588262244009705</c:v>
                </c:pt>
                <c:pt idx="2">
                  <c:v>7.8621092040647635</c:v>
                </c:pt>
                <c:pt idx="3">
                  <c:v>0.19533685216740784</c:v>
                </c:pt>
                <c:pt idx="4">
                  <c:v>36.427298192004073</c:v>
                </c:pt>
                <c:pt idx="5">
                  <c:v>0</c:v>
                </c:pt>
                <c:pt idx="6">
                  <c:v>24.161936981016019</c:v>
                </c:pt>
                <c:pt idx="7">
                  <c:v>8.4547662416514875</c:v>
                </c:pt>
                <c:pt idx="8">
                  <c:v>4.5966416515213444</c:v>
                </c:pt>
                <c:pt idx="9">
                  <c:v>8.9274103787619978</c:v>
                </c:pt>
                <c:pt idx="10">
                  <c:v>47.11090400745573</c:v>
                </c:pt>
                <c:pt idx="11">
                  <c:v>13.904881442877022</c:v>
                </c:pt>
                <c:pt idx="12">
                  <c:v>6.763297428457717</c:v>
                </c:pt>
                <c:pt idx="13">
                  <c:v>0.95602294455066916</c:v>
                </c:pt>
                <c:pt idx="14">
                  <c:v>7.1682340647857892</c:v>
                </c:pt>
                <c:pt idx="15">
                  <c:v>7.3097691527741759E-2</c:v>
                </c:pt>
                <c:pt idx="16">
                  <c:v>0.87532528980364321</c:v>
                </c:pt>
                <c:pt idx="17">
                  <c:v>6.2383031815346227E-2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13.959471199498946</c:v>
                </c:pt>
                <c:pt idx="1">
                  <c:v>45.718605396985382</c:v>
                </c:pt>
                <c:pt idx="2">
                  <c:v>27.714299606165216</c:v>
                </c:pt>
                <c:pt idx="3">
                  <c:v>48.011304600806284</c:v>
                </c:pt>
                <c:pt idx="4">
                  <c:v>37.643239113827349</c:v>
                </c:pt>
                <c:pt idx="5">
                  <c:v>49.370067838848122</c:v>
                </c:pt>
                <c:pt idx="6">
                  <c:v>19.812956076830599</c:v>
                </c:pt>
                <c:pt idx="7">
                  <c:v>9.567901234567902</c:v>
                </c:pt>
                <c:pt idx="8">
                  <c:v>60.414619511813349</c:v>
                </c:pt>
                <c:pt idx="9">
                  <c:v>47.430655808161511</c:v>
                </c:pt>
                <c:pt idx="10">
                  <c:v>15.151111702835841</c:v>
                </c:pt>
                <c:pt idx="11">
                  <c:v>23.692324483614833</c:v>
                </c:pt>
                <c:pt idx="12">
                  <c:v>19.533707360285526</c:v>
                </c:pt>
                <c:pt idx="13">
                  <c:v>47.775988728992651</c:v>
                </c:pt>
                <c:pt idx="14">
                  <c:v>50.982236154649947</c:v>
                </c:pt>
                <c:pt idx="15">
                  <c:v>43.476620528661371</c:v>
                </c:pt>
                <c:pt idx="16">
                  <c:v>7.0972320794889993E-2</c:v>
                </c:pt>
                <c:pt idx="17">
                  <c:v>31.441048034934497</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5.8345893907716245E-2</c:v>
                </c:pt>
                <c:pt idx="3">
                  <c:v>0</c:v>
                </c:pt>
                <c:pt idx="4">
                  <c:v>0</c:v>
                </c:pt>
                <c:pt idx="5">
                  <c:v>0</c:v>
                </c:pt>
                <c:pt idx="6">
                  <c:v>1.7376352503704533</c:v>
                </c:pt>
                <c:pt idx="7">
                  <c:v>5.059704513256426E-3</c:v>
                </c:pt>
                <c:pt idx="8">
                  <c:v>6.0871153160517227E-3</c:v>
                </c:pt>
                <c:pt idx="9">
                  <c:v>0.16860804690168937</c:v>
                </c:pt>
                <c:pt idx="10">
                  <c:v>0</c:v>
                </c:pt>
                <c:pt idx="11">
                  <c:v>8.185762230893066E-3</c:v>
                </c:pt>
                <c:pt idx="12">
                  <c:v>1.2838453736631959E-3</c:v>
                </c:pt>
                <c:pt idx="13">
                  <c:v>5.0316997081614172E-3</c:v>
                </c:pt>
                <c:pt idx="14">
                  <c:v>0.12539184952978055</c:v>
                </c:pt>
                <c:pt idx="15">
                  <c:v>5.9539248744370301</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CFB-46D3-A574-771DF452054E}"/>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CFB-46D3-A574-771DF452054E}"/>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CFB-46D3-A574-771DF452054E}"/>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CFB-46D3-A574-771DF452054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CFB-46D3-A574-771DF452054E}"/>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CFB-46D3-A574-771DF452054E}"/>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CFB-46D3-A574-771DF452054E}"/>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CFB-46D3-A574-771DF452054E}"/>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CFB-46D3-A574-771DF452054E}"/>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CFB-46D3-A574-771DF452054E}"/>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CFB-46D3-A574-771DF452054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CFB-46D3-A574-771DF452054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CFB-46D3-A574-771DF452054E}"/>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CFB-46D3-A574-771DF452054E}"/>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CFB-46D3-A574-771DF452054E}"/>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CFB-46D3-A574-771DF452054E}"/>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Aragón</c:v>
                </c:pt>
                <c:pt idx="6">
                  <c:v>Extremadura</c:v>
                </c:pt>
                <c:pt idx="7">
                  <c:v>TOTAL</c:v>
                </c:pt>
                <c:pt idx="8">
                  <c:v>Madrid, Comunidad de</c:v>
                </c:pt>
                <c:pt idx="9">
                  <c:v>Murcia, Región de</c:v>
                </c:pt>
                <c:pt idx="10">
                  <c:v>Cataluña</c:v>
                </c:pt>
                <c:pt idx="11">
                  <c:v>Rioja, La</c:v>
                </c:pt>
                <c:pt idx="12">
                  <c:v>País Vasco</c:v>
                </c:pt>
                <c:pt idx="13">
                  <c:v>Navarra, Comunidad Foral de</c:v>
                </c:pt>
                <c:pt idx="14">
                  <c:v>Asturias, Principado de</c:v>
                </c:pt>
                <c:pt idx="15">
                  <c:v>Cantabria</c:v>
                </c:pt>
                <c:pt idx="16">
                  <c:v>Canarias</c:v>
                </c:pt>
                <c:pt idx="17">
                  <c:v>Ceuta y Melilla</c:v>
                </c:pt>
                <c:pt idx="18">
                  <c:v>Galicia</c:v>
                </c:pt>
              </c:strCache>
            </c:strRef>
          </c:cat>
          <c:val>
            <c:numRef>
              <c:f>'42pbpcasaadpot'!$Q$11:$Q$29</c:f>
              <c:numCache>
                <c:formatCode>#,##0.00</c:formatCode>
                <c:ptCount val="19"/>
                <c:pt idx="0">
                  <c:v>30.26973457428473</c:v>
                </c:pt>
                <c:pt idx="1">
                  <c:v>28.22435849656522</c:v>
                </c:pt>
                <c:pt idx="2">
                  <c:v>27.060072201157734</c:v>
                </c:pt>
                <c:pt idx="3">
                  <c:v>25.805770869688729</c:v>
                </c:pt>
                <c:pt idx="4">
                  <c:v>25.503929744852453</c:v>
                </c:pt>
                <c:pt idx="5">
                  <c:v>24.605749519797264</c:v>
                </c:pt>
                <c:pt idx="6">
                  <c:v>24.042430927549059</c:v>
                </c:pt>
                <c:pt idx="7">
                  <c:v>23.500667923062007</c:v>
                </c:pt>
                <c:pt idx="8">
                  <c:v>23.273620531271071</c:v>
                </c:pt>
                <c:pt idx="9">
                  <c:v>22.88026798788438</c:v>
                </c:pt>
                <c:pt idx="10">
                  <c:v>21.373772842592935</c:v>
                </c:pt>
                <c:pt idx="11">
                  <c:v>21.269116640036522</c:v>
                </c:pt>
                <c:pt idx="12">
                  <c:v>20.971320763672175</c:v>
                </c:pt>
                <c:pt idx="13">
                  <c:v>18.87926232325507</c:v>
                </c:pt>
                <c:pt idx="14">
                  <c:v>18.325577432992215</c:v>
                </c:pt>
                <c:pt idx="15">
                  <c:v>17.702245763540059</c:v>
                </c:pt>
                <c:pt idx="16">
                  <c:v>17.605324723402145</c:v>
                </c:pt>
                <c:pt idx="17">
                  <c:v>17.387854175418941</c:v>
                </c:pt>
                <c:pt idx="18">
                  <c:v>16.181896573167396</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1C3-423E-BDE0-260756DA6119}"/>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11C3-423E-BDE0-260756DA6119}"/>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11C3-423E-BDE0-260756DA6119}"/>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11C3-423E-BDE0-260756DA6119}"/>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11C3-423E-BDE0-260756DA6119}"/>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11C3-423E-BDE0-260756DA6119}"/>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11C3-423E-BDE0-260756DA6119}"/>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11C3-423E-BDE0-260756DA6119}"/>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11C3-423E-BDE0-260756DA6119}"/>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11C3-423E-BDE0-260756DA6119}"/>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11C3-423E-BDE0-260756DA6119}"/>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11C3-423E-BDE0-260756DA6119}"/>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11C3-423E-BDE0-260756DA6119}"/>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11C3-423E-BDE0-260756DA6119}"/>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11C3-423E-BDE0-260756DA6119}"/>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11C3-423E-BDE0-260756DA6119}"/>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11C3-423E-BDE0-260756DA6119}"/>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Castilla y León</c:v>
                </c:pt>
                <c:pt idx="3">
                  <c:v>Balears, Illes</c:v>
                </c:pt>
                <c:pt idx="4">
                  <c:v>Cataluña</c:v>
                </c:pt>
                <c:pt idx="5">
                  <c:v>Castilla - La Mancha</c:v>
                </c:pt>
                <c:pt idx="6">
                  <c:v>País Vasco</c:v>
                </c:pt>
                <c:pt idx="7">
                  <c:v>Murcia, Región de</c:v>
                </c:pt>
                <c:pt idx="8">
                  <c:v>Rioja, La</c:v>
                </c:pt>
                <c:pt idx="9">
                  <c:v>TOTAL</c:v>
                </c:pt>
                <c:pt idx="10">
                  <c:v>Comunitat Valenciana</c:v>
                </c:pt>
                <c:pt idx="11">
                  <c:v>Madrid, Comunidad de</c:v>
                </c:pt>
                <c:pt idx="12">
                  <c:v>Aragón</c:v>
                </c:pt>
                <c:pt idx="13">
                  <c:v>Canarias</c:v>
                </c:pt>
                <c:pt idx="14">
                  <c:v>Asturias, Principado de</c:v>
                </c:pt>
                <c:pt idx="15">
                  <c:v>Ceuta y Melilla</c:v>
                </c:pt>
                <c:pt idx="16">
                  <c:v>Navarra, Comunidad Foral de</c:v>
                </c:pt>
                <c:pt idx="17">
                  <c:v>Cantabria</c:v>
                </c:pt>
                <c:pt idx="18">
                  <c:v>Galicia</c:v>
                </c:pt>
              </c:strCache>
            </c:strRef>
          </c:cat>
          <c:val>
            <c:numRef>
              <c:f>'22solcasaadpot'!$R$10:$R$28</c:f>
              <c:numCache>
                <c:formatCode>0.00</c:formatCode>
                <c:ptCount val="19"/>
                <c:pt idx="0">
                  <c:v>40.01177477349129</c:v>
                </c:pt>
                <c:pt idx="1">
                  <c:v>39.722851537989023</c:v>
                </c:pt>
                <c:pt idx="2">
                  <c:v>38.429995403883716</c:v>
                </c:pt>
                <c:pt idx="3">
                  <c:v>38.092609877845867</c:v>
                </c:pt>
                <c:pt idx="4">
                  <c:v>36.077508548736994</c:v>
                </c:pt>
                <c:pt idx="5">
                  <c:v>35.474579466661083</c:v>
                </c:pt>
                <c:pt idx="6">
                  <c:v>35.046928580751569</c:v>
                </c:pt>
                <c:pt idx="7">
                  <c:v>34.325416725172005</c:v>
                </c:pt>
                <c:pt idx="8">
                  <c:v>33.807349920109566</c:v>
                </c:pt>
                <c:pt idx="9">
                  <c:v>33.646691309182849</c:v>
                </c:pt>
                <c:pt idx="10">
                  <c:v>33.625351618780442</c:v>
                </c:pt>
                <c:pt idx="11">
                  <c:v>31.782245691611742</c:v>
                </c:pt>
                <c:pt idx="12">
                  <c:v>31.413598480568602</c:v>
                </c:pt>
                <c:pt idx="13">
                  <c:v>29.077600058010173</c:v>
                </c:pt>
                <c:pt idx="14">
                  <c:v>27.575154141863759</c:v>
                </c:pt>
                <c:pt idx="15">
                  <c:v>26.662932362414228</c:v>
                </c:pt>
                <c:pt idx="16">
                  <c:v>24.625176300475271</c:v>
                </c:pt>
                <c:pt idx="17">
                  <c:v>22.759611437953208</c:v>
                </c:pt>
                <c:pt idx="18">
                  <c:v>17.796645302511465</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20000"/>
                <a:lumOff val="8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5A18-4C66-836E-237B6531E29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5A18-4C66-836E-237B6531E29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A18-4C66-836E-237B6531E29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D791-4E9F-B77E-6E1C826D7383}"/>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5A18-4C66-836E-237B6531E29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5A18-4C66-836E-237B6531E29D}"/>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5A18-4C66-836E-237B6531E29D}"/>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5A18-4C66-836E-237B6531E29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5A18-4C66-836E-237B6531E29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5A18-4C66-836E-237B6531E29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D791-4E9F-B77E-6E1C826D738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D791-4E9F-B77E-6E1C826D738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5A18-4C66-836E-237B6531E29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5A18-4C66-836E-237B6531E29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5A18-4C66-836E-237B6531E29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5A18-4C66-836E-237B6531E29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Asturias, Principado de</c:v>
                </c:pt>
                <c:pt idx="5">
                  <c:v>Aragón</c:v>
                </c:pt>
                <c:pt idx="6">
                  <c:v>País Vasco</c:v>
                </c:pt>
                <c:pt idx="7">
                  <c:v>TOTAL</c:v>
                </c:pt>
                <c:pt idx="8">
                  <c:v>Comunitat Valenciana</c:v>
                </c:pt>
                <c:pt idx="9">
                  <c:v>Cantabria</c:v>
                </c:pt>
                <c:pt idx="10">
                  <c:v>Murcia, Región de</c:v>
                </c:pt>
                <c:pt idx="11">
                  <c:v>Cataluña</c:v>
                </c:pt>
                <c:pt idx="12">
                  <c:v>Galicia</c:v>
                </c:pt>
                <c:pt idx="13">
                  <c:v>Rioja, La</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5.2870741177129732</c:v>
                </c:pt>
                <c:pt idx="1">
                  <c:v>3.6829872939646928</c:v>
                </c:pt>
                <c:pt idx="2">
                  <c:v>3.4656253772361052</c:v>
                </c:pt>
                <c:pt idx="3">
                  <c:v>3.4512805293733364</c:v>
                </c:pt>
                <c:pt idx="4">
                  <c:v>3.4090762768188161</c:v>
                </c:pt>
                <c:pt idx="5">
                  <c:v>3.3835679580583178</c:v>
                </c:pt>
                <c:pt idx="6">
                  <c:v>3.1735201222435498</c:v>
                </c:pt>
                <c:pt idx="7">
                  <c:v>3.1533990495004134</c:v>
                </c:pt>
                <c:pt idx="8">
                  <c:v>3.1447647569175179</c:v>
                </c:pt>
                <c:pt idx="9">
                  <c:v>3.0657475404120498</c:v>
                </c:pt>
                <c:pt idx="10">
                  <c:v>2.9089086842648864</c:v>
                </c:pt>
                <c:pt idx="11">
                  <c:v>2.9020755891835868</c:v>
                </c:pt>
                <c:pt idx="12">
                  <c:v>2.8851004478103417</c:v>
                </c:pt>
                <c:pt idx="13">
                  <c:v>2.874293611035708</c:v>
                </c:pt>
                <c:pt idx="14">
                  <c:v>2.7723437026519746</c:v>
                </c:pt>
                <c:pt idx="15">
                  <c:v>2.5811678822635433</c:v>
                </c:pt>
                <c:pt idx="16">
                  <c:v>2.3482566821900157</c:v>
                </c:pt>
                <c:pt idx="17">
                  <c:v>2.2020051547610602</c:v>
                </c:pt>
                <c:pt idx="18">
                  <c:v>2.0605211648979744</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5CB-4C35-AA3A-4F0EC5CBF55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5CB-4C35-AA3A-4F0EC5CBF55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5CB-4C35-AA3A-4F0EC5CBF55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5CB-4C35-AA3A-4F0EC5CBF55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5CB-4C35-AA3A-4F0EC5CBF55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5CB-4C35-AA3A-4F0EC5CBF55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5CB-4C35-AA3A-4F0EC5CBF55F}"/>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35CB-4C35-AA3A-4F0EC5CBF55F}"/>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35CB-4C35-AA3A-4F0EC5CBF55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5CB-4C35-AA3A-4F0EC5CBF55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2D5-4751-BD6C-A39FCAA2B180}"/>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5CB-4C35-AA3A-4F0EC5CBF55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5CB-4C35-AA3A-4F0EC5CBF55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5CB-4C35-AA3A-4F0EC5CBF55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5CB-4C35-AA3A-4F0EC5CBF55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5CB-4C35-AA3A-4F0EC5CBF55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Galicia</c:v>
                </c:pt>
                <c:pt idx="5">
                  <c:v>Asturias, Principado de</c:v>
                </c:pt>
                <c:pt idx="6">
                  <c:v>Extremadura</c:v>
                </c:pt>
                <c:pt idx="7">
                  <c:v>TOTAL</c:v>
                </c:pt>
                <c:pt idx="8">
                  <c:v>País Vasco</c:v>
                </c:pt>
                <c:pt idx="9">
                  <c:v>Castilla - La Mancha</c:v>
                </c:pt>
                <c:pt idx="10">
                  <c:v>Cantabria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1.5062156196749807</c:v>
                </c:pt>
                <c:pt idx="1">
                  <c:v>1.4100054856121198</c:v>
                </c:pt>
                <c:pt idx="2">
                  <c:v>1.2785509006077951</c:v>
                </c:pt>
                <c:pt idx="3">
                  <c:v>1.2643419606979014</c:v>
                </c:pt>
                <c:pt idx="4">
                  <c:v>1.1299927188205898</c:v>
                </c:pt>
                <c:pt idx="5">
                  <c:v>1.1145739065375315</c:v>
                </c:pt>
                <c:pt idx="6">
                  <c:v>1.1015868517993765</c:v>
                </c:pt>
                <c:pt idx="7">
                  <c:v>1.061909817670508</c:v>
                </c:pt>
                <c:pt idx="8">
                  <c:v>1.0544836176754457</c:v>
                </c:pt>
                <c:pt idx="9">
                  <c:v>1.0488220880179357</c:v>
                </c:pt>
                <c:pt idx="10">
                  <c:v>1.0386920009801082</c:v>
                </c:pt>
                <c:pt idx="11">
                  <c:v>1.034003683178784</c:v>
                </c:pt>
                <c:pt idx="12">
                  <c:v>0.99939249629683569</c:v>
                </c:pt>
                <c:pt idx="13">
                  <c:v>0.94213611762733152</c:v>
                </c:pt>
                <c:pt idx="14">
                  <c:v>0.8877386392542147</c:v>
                </c:pt>
                <c:pt idx="15">
                  <c:v>0.85751928584230419</c:v>
                </c:pt>
                <c:pt idx="16">
                  <c:v>0.8490213117501042</c:v>
                </c:pt>
                <c:pt idx="17">
                  <c:v>0.63449794327454501</c:v>
                </c:pt>
                <c:pt idx="18">
                  <c:v>0.61666297012135229</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EDA-4EC5-A140-89485EB9CF3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EDA-4EC5-A140-89485EB9CF3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EDA-4EC5-A140-89485EB9CF3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EDA-4EC5-A140-89485EB9CF3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EDA-4EC5-A140-89485EB9CF3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EDA-4EC5-A140-89485EB9CF3A}"/>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EDA-4EC5-A140-89485EB9CF3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EDA-4EC5-A140-89485EB9CF3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EDA-4EC5-A140-89485EB9CF3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EDA-4EC5-A140-89485EB9CF3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EDA-4EC5-A140-89485EB9CF3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EDA-4EC5-A140-89485EB9CF3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EDA-4EC5-A140-89485EB9CF3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EDA-4EC5-A140-89485EB9CF3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EDA-4EC5-A140-89485EB9CF3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EDA-4EC5-A140-89485EB9CF3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Comunitat Valenciana</c:v>
                </c:pt>
                <c:pt idx="6">
                  <c:v>TOTAL</c:v>
                </c:pt>
                <c:pt idx="7">
                  <c:v>Cataluña</c:v>
                </c:pt>
                <c:pt idx="8">
                  <c:v>Extremadura</c:v>
                </c:pt>
                <c:pt idx="9">
                  <c:v>Aragón</c:v>
                </c:pt>
                <c:pt idx="10">
                  <c:v>Cantabria</c:v>
                </c:pt>
                <c:pt idx="11">
                  <c:v>Madrid, Comunidad de</c:v>
                </c:pt>
                <c:pt idx="12">
                  <c:v>Asturias, Principado de</c:v>
                </c:pt>
                <c:pt idx="13">
                  <c:v>País Vasco</c:v>
                </c:pt>
                <c:pt idx="14">
                  <c:v>Ceuta y Melilla</c:v>
                </c:pt>
                <c:pt idx="15">
                  <c:v>Rioja, La</c:v>
                </c:pt>
                <c:pt idx="16">
                  <c:v>Canarias</c:v>
                </c:pt>
                <c:pt idx="17">
                  <c:v>Galicia</c:v>
                </c:pt>
                <c:pt idx="18">
                  <c:v>Navarra, Comunidad Foral de</c:v>
                </c:pt>
              </c:strCache>
            </c:strRef>
          </c:cat>
          <c:val>
            <c:numRef>
              <c:f>'44bpbpcasaad'!$AR$11:$AR$29</c:f>
              <c:numCache>
                <c:formatCode>0.00</c:formatCode>
                <c:ptCount val="19"/>
                <c:pt idx="0">
                  <c:v>5.3150876369766076</c:v>
                </c:pt>
                <c:pt idx="1">
                  <c:v>5.1523669129880414</c:v>
                </c:pt>
                <c:pt idx="2">
                  <c:v>4.8948918092498044</c:v>
                </c:pt>
                <c:pt idx="3">
                  <c:v>4.7436453452087539</c:v>
                </c:pt>
                <c:pt idx="4">
                  <c:v>4.5539236813314323</c:v>
                </c:pt>
                <c:pt idx="5">
                  <c:v>4.4282891095050623</c:v>
                </c:pt>
                <c:pt idx="6">
                  <c:v>4.2403811787271133</c:v>
                </c:pt>
                <c:pt idx="7">
                  <c:v>4.2300892195674011</c:v>
                </c:pt>
                <c:pt idx="8">
                  <c:v>4.1076610203119959</c:v>
                </c:pt>
                <c:pt idx="9">
                  <c:v>4.0963409526963197</c:v>
                </c:pt>
                <c:pt idx="10">
                  <c:v>3.8535319901798051</c:v>
                </c:pt>
                <c:pt idx="11">
                  <c:v>3.7734670803533867</c:v>
                </c:pt>
                <c:pt idx="12">
                  <c:v>3.6639666884488551</c:v>
                </c:pt>
                <c:pt idx="13">
                  <c:v>3.5292614084415126</c:v>
                </c:pt>
                <c:pt idx="14">
                  <c:v>3.4470290466433653</c:v>
                </c:pt>
                <c:pt idx="15">
                  <c:v>3.4120948391557202</c:v>
                </c:pt>
                <c:pt idx="16">
                  <c:v>3.1049373151622528</c:v>
                </c:pt>
                <c:pt idx="17">
                  <c:v>2.8222478956923585</c:v>
                </c:pt>
                <c:pt idx="18">
                  <c:v>2.7152609331982354</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A07-47B6-9550-8ED5A18FF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A07-47B6-9550-8ED5A18FF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A07-47B6-9550-8ED5A18FF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A07-47B6-9550-8ED5A18FFB7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A07-47B6-9550-8ED5A18FF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A07-47B6-9550-8ED5A18FFB7A}"/>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A07-47B6-9550-8ED5A18FF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A07-47B6-9550-8ED5A18FF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A07-47B6-9550-8ED5A18FF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A07-47B6-9550-8ED5A18FFB7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A07-47B6-9550-8ED5A18FFB7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A07-47B6-9550-8ED5A18FF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A07-47B6-9550-8ED5A18FF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A07-47B6-9550-8ED5A18FF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A07-47B6-9550-8ED5A18FF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Aragón</c:v>
                </c:pt>
                <c:pt idx="6">
                  <c:v>TOTAL</c:v>
                </c:pt>
                <c:pt idx="7">
                  <c:v>Madrid, Comunidad de</c:v>
                </c:pt>
                <c:pt idx="8">
                  <c:v>Murcia, Región de</c:v>
                </c:pt>
                <c:pt idx="9">
                  <c:v>Extremadura</c:v>
                </c:pt>
                <c:pt idx="10">
                  <c:v>Rioja, La</c:v>
                </c:pt>
                <c:pt idx="11">
                  <c:v>Cataluña</c:v>
                </c:pt>
                <c:pt idx="12">
                  <c:v>País Vasco</c:v>
                </c:pt>
                <c:pt idx="13">
                  <c:v>Cantabria</c:v>
                </c:pt>
                <c:pt idx="14">
                  <c:v>Navarra, Comunidad Foral de</c:v>
                </c:pt>
                <c:pt idx="15">
                  <c:v>Asturias, Principado de</c:v>
                </c:pt>
                <c:pt idx="16">
                  <c:v>Ceuta y Melilla</c:v>
                </c:pt>
                <c:pt idx="17">
                  <c:v>Canarias</c:v>
                </c:pt>
                <c:pt idx="18">
                  <c:v>Galicia</c:v>
                </c:pt>
              </c:strCache>
            </c:strRef>
          </c:cat>
          <c:val>
            <c:numRef>
              <c:f>'44bpbpcasaad'!$AX$11:$AX$29</c:f>
              <c:numCache>
                <c:formatCode>0.00</c:formatCode>
                <c:ptCount val="19"/>
                <c:pt idx="0">
                  <c:v>35.473927213470937</c:v>
                </c:pt>
                <c:pt idx="1">
                  <c:v>34.550264152644907</c:v>
                </c:pt>
                <c:pt idx="2">
                  <c:v>33.625516796161399</c:v>
                </c:pt>
                <c:pt idx="3">
                  <c:v>29.757512344659215</c:v>
                </c:pt>
                <c:pt idx="4">
                  <c:v>29.630614490229384</c:v>
                </c:pt>
                <c:pt idx="5">
                  <c:v>29.116682599891039</c:v>
                </c:pt>
                <c:pt idx="6">
                  <c:v>28.009947011185474</c:v>
                </c:pt>
                <c:pt idx="7">
                  <c:v>27.850679828978333</c:v>
                </c:pt>
                <c:pt idx="8">
                  <c:v>27.801253901179329</c:v>
                </c:pt>
                <c:pt idx="9">
                  <c:v>27.797345618663702</c:v>
                </c:pt>
                <c:pt idx="10">
                  <c:v>27.013944400035527</c:v>
                </c:pt>
                <c:pt idx="11">
                  <c:v>26.911945131423735</c:v>
                </c:pt>
                <c:pt idx="12">
                  <c:v>24.46067470945232</c:v>
                </c:pt>
                <c:pt idx="13">
                  <c:v>23.174864446165763</c:v>
                </c:pt>
                <c:pt idx="14">
                  <c:v>23.004804328560102</c:v>
                </c:pt>
                <c:pt idx="15">
                  <c:v>22.422910595092603</c:v>
                </c:pt>
                <c:pt idx="16">
                  <c:v>21.808185705558948</c:v>
                </c:pt>
                <c:pt idx="17">
                  <c:v>18.236603186482068</c:v>
                </c:pt>
                <c:pt idx="18">
                  <c:v>17.45885669278282</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'45ResolPIAAltaBaj'!$AC$11:$AC$59</c:f>
              <c:numCache>
                <c:formatCode>m/d/yyyy</c:formatCode>
                <c:ptCount val="4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numCache>
            </c:numRef>
          </c:cat>
          <c:val>
            <c:numRef>
              <c:f>'45ResolPIAAltaBaj'!$AD$11:$AD$59</c:f>
              <c:numCache>
                <c:formatCode>0</c:formatCode>
                <c:ptCount val="49"/>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pt idx="45">
                  <c:v>29012</c:v>
                </c:pt>
                <c:pt idx="46">
                  <c:v>20443</c:v>
                </c:pt>
                <c:pt idx="47">
                  <c:v>24566</c:v>
                </c:pt>
                <c:pt idx="48">
                  <c:v>28019</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'45ResolPIAAltaBaj'!$AC$11:$AC$59</c:f>
              <c:numCache>
                <c:formatCode>m/d/yyyy</c:formatCode>
                <c:ptCount val="4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numCache>
            </c:numRef>
          </c:cat>
          <c:val>
            <c:numRef>
              <c:f>'45ResolPIAAltaBaj'!$AE$11:$AE$59</c:f>
              <c:numCache>
                <c:formatCode>0</c:formatCode>
                <c:ptCount val="49"/>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pt idx="45">
                  <c:v>15313</c:v>
                </c:pt>
                <c:pt idx="46">
                  <c:v>17379</c:v>
                </c:pt>
                <c:pt idx="47">
                  <c:v>22564</c:v>
                </c:pt>
                <c:pt idx="48">
                  <c:v>18336</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3340</c:v>
                </c:pt>
                <c:pt idx="1">
                  <c:v>104971</c:v>
                </c:pt>
                <c:pt idx="2">
                  <c:v>55069</c:v>
                </c:pt>
                <c:pt idx="3">
                  <c:v>67045</c:v>
                </c:pt>
                <c:pt idx="4">
                  <c:v>71307</c:v>
                </c:pt>
                <c:pt idx="5">
                  <c:v>109135</c:v>
                </c:pt>
                <c:pt idx="6">
                  <c:v>295891</c:v>
                </c:pt>
                <c:pt idx="7">
                  <c:v>826415</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964581</c:v>
                </c:pt>
                <c:pt idx="1">
                  <c:v>568592</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471</c:v>
                </c:pt>
                <c:pt idx="1">
                  <c:v>10313</c:v>
                </c:pt>
                <c:pt idx="2">
                  <c:v>6184</c:v>
                </c:pt>
                <c:pt idx="3">
                  <c:v>8704</c:v>
                </c:pt>
                <c:pt idx="4">
                  <c:v>8394</c:v>
                </c:pt>
                <c:pt idx="5">
                  <c:v>11388</c:v>
                </c:pt>
                <c:pt idx="6">
                  <c:v>37833</c:v>
                </c:pt>
                <c:pt idx="7">
                  <c:v>179726</c:v>
                </c:pt>
              </c:numCache>
            </c:numRef>
          </c:val>
          <c:extLst>
            <c:ext xmlns:c15="http://schemas.microsoft.com/office/drawing/2012/chart" uri="{02D57815-91ED-43cb-92C2-25804820EDAC}">
              <c15:datalabelsRange>
                <c15:f>'46aperfpb_graf'!$V$12:$AC$12</c15:f>
                <c15:dlblRangeCache>
                  <c:ptCount val="8"/>
                  <c:pt idx="0">
                    <c:v>32%</c:v>
                  </c:pt>
                  <c:pt idx="1">
                    <c:v>33%</c:v>
                  </c:pt>
                  <c:pt idx="2">
                    <c:v>29%</c:v>
                  </c:pt>
                  <c:pt idx="3">
                    <c:v>30%</c:v>
                  </c:pt>
                  <c:pt idx="4">
                    <c:v>25%</c:v>
                  </c:pt>
                  <c:pt idx="5">
                    <c:v>21%</c:v>
                  </c:pt>
                  <c:pt idx="6">
                    <c:v>21%</c:v>
                  </c:pt>
                  <c:pt idx="7">
                    <c:v>29%</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692</c:v>
                </c:pt>
                <c:pt idx="1">
                  <c:v>12196</c:v>
                </c:pt>
                <c:pt idx="2">
                  <c:v>7850</c:v>
                </c:pt>
                <c:pt idx="3">
                  <c:v>11215</c:v>
                </c:pt>
                <c:pt idx="4">
                  <c:v>12532</c:v>
                </c:pt>
                <c:pt idx="5">
                  <c:v>20526</c:v>
                </c:pt>
                <c:pt idx="6">
                  <c:v>65025</c:v>
                </c:pt>
                <c:pt idx="7">
                  <c:v>233061</c:v>
                </c:pt>
              </c:numCache>
            </c:numRef>
          </c:val>
          <c:extLst>
            <c:ext xmlns:c15="http://schemas.microsoft.com/office/drawing/2012/chart" uri="{02D57815-91ED-43cb-92C2-25804820EDAC}">
              <c15:datalabelsRange>
                <c15:f>'46aperfpb_graf'!$V$13:$AC$13</c15:f>
                <c15:dlblRangeCache>
                  <c:ptCount val="8"/>
                  <c:pt idx="0">
                    <c:v>46%</c:v>
                  </c:pt>
                  <c:pt idx="1">
                    <c:v>39%</c:v>
                  </c:pt>
                  <c:pt idx="2">
                    <c:v>37%</c:v>
                  </c:pt>
                  <c:pt idx="3">
                    <c:v>39%</c:v>
                  </c:pt>
                  <c:pt idx="4">
                    <c:v>38%</c:v>
                  </c:pt>
                  <c:pt idx="5">
                    <c:v>38%</c:v>
                  </c:pt>
                  <c:pt idx="6">
                    <c:v>36%</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332</c:v>
                </c:pt>
                <c:pt idx="1">
                  <c:v>9134</c:v>
                </c:pt>
                <c:pt idx="2">
                  <c:v>6954</c:v>
                </c:pt>
                <c:pt idx="3">
                  <c:v>9045</c:v>
                </c:pt>
                <c:pt idx="4">
                  <c:v>12180</c:v>
                </c:pt>
                <c:pt idx="5">
                  <c:v>21728</c:v>
                </c:pt>
                <c:pt idx="6">
                  <c:v>78771</c:v>
                </c:pt>
                <c:pt idx="7">
                  <c:v>200327</c:v>
                </c:pt>
              </c:numCache>
            </c:numRef>
          </c:val>
          <c:extLst>
            <c:ext xmlns:c15="http://schemas.microsoft.com/office/drawing/2012/chart" uri="{02D57815-91ED-43cb-92C2-25804820EDAC}">
              <c15:datalabelsRange>
                <c15:f>'46aperfpb_graf'!$V$14:$AC$14</c15:f>
                <c15:dlblRangeCache>
                  <c:ptCount val="8"/>
                  <c:pt idx="0">
                    <c:v>22%</c:v>
                  </c:pt>
                  <c:pt idx="1">
                    <c:v>29%</c:v>
                  </c:pt>
                  <c:pt idx="2">
                    <c:v>33%</c:v>
                  </c:pt>
                  <c:pt idx="3">
                    <c:v>31%</c:v>
                  </c:pt>
                  <c:pt idx="4">
                    <c:v>37%</c:v>
                  </c:pt>
                  <c:pt idx="5">
                    <c:v>41%</c:v>
                  </c:pt>
                  <c:pt idx="6">
                    <c:v>43%</c:v>
                  </c:pt>
                  <c:pt idx="7">
                    <c:v>33%</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596</c:v>
                </c:pt>
                <c:pt idx="1">
                  <c:v>22047</c:v>
                </c:pt>
                <c:pt idx="2">
                  <c:v>9664</c:v>
                </c:pt>
                <c:pt idx="3">
                  <c:v>10785</c:v>
                </c:pt>
                <c:pt idx="4">
                  <c:v>9474</c:v>
                </c:pt>
                <c:pt idx="5">
                  <c:v>12489</c:v>
                </c:pt>
                <c:pt idx="6">
                  <c:v>28494</c:v>
                </c:pt>
                <c:pt idx="7">
                  <c:v>57075</c:v>
                </c:pt>
              </c:numCache>
            </c:numRef>
          </c:val>
          <c:extLst>
            <c:ext xmlns:c15="http://schemas.microsoft.com/office/drawing/2012/chart" uri="{02D57815-91ED-43cb-92C2-25804820EDAC}">
              <c15:datalabelsRange>
                <c15:f>'46aperfpb_graf'!$V$16:$AC$16</c15:f>
                <c15:dlblRangeCache>
                  <c:ptCount val="8"/>
                  <c:pt idx="0">
                    <c:v>32%</c:v>
                  </c:pt>
                  <c:pt idx="1">
                    <c:v>30%</c:v>
                  </c:pt>
                  <c:pt idx="2">
                    <c:v>28%</c:v>
                  </c:pt>
                  <c:pt idx="3">
                    <c:v>28%</c:v>
                  </c:pt>
                  <c:pt idx="4">
                    <c:v>25%</c:v>
                  </c:pt>
                  <c:pt idx="5">
                    <c:v>23%</c:v>
                  </c:pt>
                  <c:pt idx="6">
                    <c:v>25%</c:v>
                  </c:pt>
                  <c:pt idx="7">
                    <c:v>27%</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874</c:v>
                </c:pt>
                <c:pt idx="1">
                  <c:v>30241</c:v>
                </c:pt>
                <c:pt idx="2">
                  <c:v>12469</c:v>
                </c:pt>
                <c:pt idx="3">
                  <c:v>14686</c:v>
                </c:pt>
                <c:pt idx="4">
                  <c:v>14950</c:v>
                </c:pt>
                <c:pt idx="5">
                  <c:v>22009</c:v>
                </c:pt>
                <c:pt idx="6">
                  <c:v>44352</c:v>
                </c:pt>
                <c:pt idx="7">
                  <c:v>79125</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39%</c:v>
                  </c:pt>
                  <c:pt idx="4">
                    <c:v>39%</c:v>
                  </c:pt>
                  <c:pt idx="5">
                    <c:v>40%</c:v>
                  </c:pt>
                  <c:pt idx="6">
                    <c:v>39%</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375</c:v>
                </c:pt>
                <c:pt idx="1">
                  <c:v>21040</c:v>
                </c:pt>
                <c:pt idx="2">
                  <c:v>11948</c:v>
                </c:pt>
                <c:pt idx="3">
                  <c:v>12610</c:v>
                </c:pt>
                <c:pt idx="4">
                  <c:v>13777</c:v>
                </c:pt>
                <c:pt idx="5">
                  <c:v>20995</c:v>
                </c:pt>
                <c:pt idx="6">
                  <c:v>41416</c:v>
                </c:pt>
                <c:pt idx="7">
                  <c:v>77101</c:v>
                </c:pt>
              </c:numCache>
            </c:numRef>
          </c:val>
          <c:extLst>
            <c:ext xmlns:c15="http://schemas.microsoft.com/office/drawing/2012/chart" uri="{02D57815-91ED-43cb-92C2-25804820EDAC}">
              <c15:datalabelsRange>
                <c15:f>'46aperfpb_graf'!$V$18:$AC$18</c15:f>
                <c15:dlblRangeCache>
                  <c:ptCount val="8"/>
                  <c:pt idx="0">
                    <c:v>20%</c:v>
                  </c:pt>
                  <c:pt idx="1">
                    <c:v>29%</c:v>
                  </c:pt>
                  <c:pt idx="2">
                    <c:v>35%</c:v>
                  </c:pt>
                  <c:pt idx="3">
                    <c:v>33%</c:v>
                  </c:pt>
                  <c:pt idx="4">
                    <c:v>36%</c:v>
                  </c:pt>
                  <c:pt idx="5">
                    <c:v>38%</c:v>
                  </c:pt>
                  <c:pt idx="6">
                    <c:v>36%</c:v>
                  </c:pt>
                  <c:pt idx="7">
                    <c:v>36%</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0.35658601264385498</c:v>
                </c:pt>
                <c:pt idx="1">
                  <c:v>0.23372524888468893</c:v>
                </c:pt>
                <c:pt idx="2">
                  <c:v>0.20091276033082067</c:v>
                </c:pt>
                <c:pt idx="3">
                  <c:v>4.3008153308573063E-2</c:v>
                </c:pt>
                <c:pt idx="4">
                  <c:v>3.2679164011164101E-2</c:v>
                </c:pt>
                <c:pt idx="5">
                  <c:v>1.6917565874777486E-2</c:v>
                </c:pt>
                <c:pt idx="6">
                  <c:v>1.7565142225054758E-2</c:v>
                </c:pt>
                <c:pt idx="7">
                  <c:v>1.2932480642301973E-2</c:v>
                </c:pt>
                <c:pt idx="8">
                  <c:v>8.5673472078764037E-2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744-430B-8F54-4B092B94D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744-430B-8F54-4B092B94D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744-430B-8F54-4B092B94D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C2C9-4CB6-9557-ADBE5FBA7439}"/>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744-430B-8F54-4B092B94D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744-430B-8F54-4B092B94D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744-430B-8F54-4B092B94DB7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2744-430B-8F54-4B092B94DB7A}"/>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744-430B-8F54-4B092B94D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744-430B-8F54-4B092B94D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744-430B-8F54-4B092B94D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C2C9-4CB6-9557-ADBE5FBA7439}"/>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C2C9-4CB6-9557-ADBE5FBA7439}"/>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744-430B-8F54-4B092B94D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744-430B-8F54-4B092B94D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744-430B-8F54-4B092B94D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744-430B-8F54-4B092B94D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Asturias, Principado de</c:v>
                </c:pt>
                <c:pt idx="4">
                  <c:v>Andalucía</c:v>
                </c:pt>
                <c:pt idx="5">
                  <c:v>Cataluña</c:v>
                </c:pt>
                <c:pt idx="6">
                  <c:v>Castilla - La Mancha</c:v>
                </c:pt>
                <c:pt idx="7">
                  <c:v>Rioja, La</c:v>
                </c:pt>
                <c:pt idx="8">
                  <c:v>TOTAL</c:v>
                </c:pt>
                <c:pt idx="9">
                  <c:v>Murcia, Región de</c:v>
                </c:pt>
                <c:pt idx="10">
                  <c:v>Aragón</c:v>
                </c:pt>
                <c:pt idx="11">
                  <c:v>Comunitat Valenciana</c:v>
                </c:pt>
                <c:pt idx="12">
                  <c:v>Cantabria</c:v>
                </c:pt>
                <c:pt idx="13">
                  <c:v>Balears, Illes</c:v>
                </c:pt>
                <c:pt idx="14">
                  <c:v>Madrid, Comunidad de</c:v>
                </c:pt>
                <c:pt idx="15">
                  <c:v>Canarias</c:v>
                </c:pt>
                <c:pt idx="16">
                  <c:v>Ceuta y Melilla</c:v>
                </c:pt>
                <c:pt idx="17">
                  <c:v>Galicia</c:v>
                </c:pt>
                <c:pt idx="18">
                  <c:v>Navarra, Comunidad Foral de</c:v>
                </c:pt>
              </c:strCache>
            </c:strRef>
          </c:cat>
          <c:val>
            <c:numRef>
              <c:f>'24asolcasaad_pobl'!$AF$11:$AF$29</c:f>
              <c:numCache>
                <c:formatCode>0.00</c:formatCode>
                <c:ptCount val="19"/>
                <c:pt idx="0">
                  <c:v>6.7123890216174225</c:v>
                </c:pt>
                <c:pt idx="1">
                  <c:v>5.7021981053986943</c:v>
                </c:pt>
                <c:pt idx="2">
                  <c:v>5.3035349717464415</c:v>
                </c:pt>
                <c:pt idx="3">
                  <c:v>5.1297594391436601</c:v>
                </c:pt>
                <c:pt idx="4">
                  <c:v>4.9129840120242889</c:v>
                </c:pt>
                <c:pt idx="5">
                  <c:v>4.8985107893169832</c:v>
                </c:pt>
                <c:pt idx="6">
                  <c:v>4.828236394316189</c:v>
                </c:pt>
                <c:pt idx="7">
                  <c:v>4.5687017249463269</c:v>
                </c:pt>
                <c:pt idx="8">
                  <c:v>4.5148267589913926</c:v>
                </c:pt>
                <c:pt idx="9">
                  <c:v>4.3640005814502079</c:v>
                </c:pt>
                <c:pt idx="10">
                  <c:v>4.3197239401564529</c:v>
                </c:pt>
                <c:pt idx="11">
                  <c:v>4.1461775407785071</c:v>
                </c:pt>
                <c:pt idx="12">
                  <c:v>3.9416028744979701</c:v>
                </c:pt>
                <c:pt idx="13">
                  <c:v>3.810133077008008</c:v>
                </c:pt>
                <c:pt idx="14">
                  <c:v>3.7858874849699</c:v>
                </c:pt>
                <c:pt idx="15">
                  <c:v>3.4032323336999064</c:v>
                </c:pt>
                <c:pt idx="16">
                  <c:v>3.3766049514081011</c:v>
                </c:pt>
                <c:pt idx="17">
                  <c:v>3.172997003140992</c:v>
                </c:pt>
                <c:pt idx="18">
                  <c:v>3.062949908083493</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0.27652199656754767</c:v>
                </c:pt>
                <c:pt idx="1">
                  <c:v>0.47502971518852838</c:v>
                </c:pt>
                <c:pt idx="2">
                  <c:v>0.17616306933348574</c:v>
                </c:pt>
                <c:pt idx="3">
                  <c:v>6.3469590846402885E-2</c:v>
                </c:pt>
                <c:pt idx="4">
                  <c:v>8.8156280640353159E-3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0.27487920654692466</c:v>
                </c:pt>
                <c:pt idx="1">
                  <c:v>0.72512079345307534</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0.18369559080901032</c:v>
                </c:pt>
                <c:pt idx="1">
                  <c:v>0.30450989227051162</c:v>
                </c:pt>
                <c:pt idx="2">
                  <c:v>0.26096474673510983</c:v>
                </c:pt>
                <c:pt idx="3">
                  <c:v>0.29496262084621705</c:v>
                </c:pt>
                <c:pt idx="4">
                  <c:v>0.2566241863023746</c:v>
                </c:pt>
                <c:pt idx="5">
                  <c:v>0.28077483857529684</c:v>
                </c:pt>
                <c:pt idx="6">
                  <c:v>0.25099121303043292</c:v>
                </c:pt>
                <c:pt idx="7">
                  <c:v>0.23582982193829005</c:v>
                </c:pt>
                <c:pt idx="8">
                  <c:v>0.34782896303548277</c:v>
                </c:pt>
                <c:pt idx="9">
                  <c:v>0.27050139163406073</c:v>
                </c:pt>
                <c:pt idx="10">
                  <c:v>0.18818349666240591</c:v>
                </c:pt>
                <c:pt idx="11">
                  <c:v>0.17112891091737842</c:v>
                </c:pt>
                <c:pt idx="12">
                  <c:v>0.25616486075206718</c:v>
                </c:pt>
                <c:pt idx="13">
                  <c:v>0.2861680220585669</c:v>
                </c:pt>
                <c:pt idx="14">
                  <c:v>0.28316508616294483</c:v>
                </c:pt>
                <c:pt idx="15">
                  <c:v>0.33677738017237036</c:v>
                </c:pt>
                <c:pt idx="16">
                  <c:v>0.28885272579332794</c:v>
                </c:pt>
                <c:pt idx="17">
                  <c:v>0.16878612716763006</c:v>
                </c:pt>
                <c:pt idx="18">
                  <c:v>0.10754716981132076</c:v>
                </c:pt>
                <c:pt idx="19">
                  <c:v>0.27487920654692466</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0.81630440919098968</c:v>
                </c:pt>
                <c:pt idx="1">
                  <c:v>0.69549010772948838</c:v>
                </c:pt>
                <c:pt idx="2">
                  <c:v>0.73903525326489017</c:v>
                </c:pt>
                <c:pt idx="3">
                  <c:v>0.70503737915378295</c:v>
                </c:pt>
                <c:pt idx="4">
                  <c:v>0.7433758136976254</c:v>
                </c:pt>
                <c:pt idx="5">
                  <c:v>0.71922516142470316</c:v>
                </c:pt>
                <c:pt idx="6">
                  <c:v>0.74900878696956708</c:v>
                </c:pt>
                <c:pt idx="7">
                  <c:v>0.76417017806170995</c:v>
                </c:pt>
                <c:pt idx="8">
                  <c:v>0.65217103696451728</c:v>
                </c:pt>
                <c:pt idx="9">
                  <c:v>0.72949860836593927</c:v>
                </c:pt>
                <c:pt idx="10">
                  <c:v>0.81181650333759414</c:v>
                </c:pt>
                <c:pt idx="11">
                  <c:v>0.82887108908262164</c:v>
                </c:pt>
                <c:pt idx="12">
                  <c:v>0.74383513924793287</c:v>
                </c:pt>
                <c:pt idx="13">
                  <c:v>0.71383197794143316</c:v>
                </c:pt>
                <c:pt idx="14">
                  <c:v>0.71683491383705511</c:v>
                </c:pt>
                <c:pt idx="15">
                  <c:v>0.66322261982762964</c:v>
                </c:pt>
                <c:pt idx="16">
                  <c:v>0.71114727420667212</c:v>
                </c:pt>
                <c:pt idx="17">
                  <c:v>0.83121387283236992</c:v>
                </c:pt>
                <c:pt idx="18">
                  <c:v>0.89245283018867927</c:v>
                </c:pt>
                <c:pt idx="19">
                  <c:v>0.72512079345307534</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0.27487920654692466</c:v>
                </c:pt>
                <c:pt idx="1">
                  <c:v>0.27487920654692466</c:v>
                </c:pt>
                <c:pt idx="2">
                  <c:v>0.27487920654692466</c:v>
                </c:pt>
                <c:pt idx="3">
                  <c:v>0.27487920654692466</c:v>
                </c:pt>
                <c:pt idx="4">
                  <c:v>0.27487920654692466</c:v>
                </c:pt>
                <c:pt idx="5">
                  <c:v>0.27487920654692466</c:v>
                </c:pt>
                <c:pt idx="6">
                  <c:v>0.27487920654692466</c:v>
                </c:pt>
                <c:pt idx="7">
                  <c:v>0.27487920654692466</c:v>
                </c:pt>
                <c:pt idx="8">
                  <c:v>0.27487920654692466</c:v>
                </c:pt>
                <c:pt idx="9">
                  <c:v>0.27487920654692466</c:v>
                </c:pt>
                <c:pt idx="10">
                  <c:v>0.27487920654692466</c:v>
                </c:pt>
                <c:pt idx="11">
                  <c:v>0.27487920654692466</c:v>
                </c:pt>
                <c:pt idx="12">
                  <c:v>0.27487920654692466</c:v>
                </c:pt>
                <c:pt idx="13">
                  <c:v>0.27487920654692466</c:v>
                </c:pt>
                <c:pt idx="14">
                  <c:v>0.27487920654692466</c:v>
                </c:pt>
                <c:pt idx="15">
                  <c:v>0.27487920654692466</c:v>
                </c:pt>
                <c:pt idx="16">
                  <c:v>0.27487920654692466</c:v>
                </c:pt>
                <c:pt idx="17">
                  <c:v>0.27487920654692466</c:v>
                </c:pt>
                <c:pt idx="18">
                  <c:v>0.27487920654692466</c:v>
                </c:pt>
                <c:pt idx="19">
                  <c:v>0.27487920654692466</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2.6931613171181229E-3</c:v>
                </c:pt>
                <c:pt idx="1">
                  <c:v>0.31310758368268721</c:v>
                </c:pt>
                <c:pt idx="2">
                  <c:v>5.4771762690305918E-2</c:v>
                </c:pt>
                <c:pt idx="3">
                  <c:v>0.4666956533025296</c:v>
                </c:pt>
                <c:pt idx="4">
                  <c:v>0.12610484509455266</c:v>
                </c:pt>
                <c:pt idx="5">
                  <c:v>3.4634703492673301E-2</c:v>
                </c:pt>
                <c:pt idx="6">
                  <c:v>6.0352771684815763E-4</c:v>
                </c:pt>
                <c:pt idx="7">
                  <c:v>6.1001726219061094E-4</c:v>
                </c:pt>
                <c:pt idx="8">
                  <c:v>2.1415499630095914E-4</c:v>
                </c:pt>
                <c:pt idx="9">
                  <c:v>5.6459044479343777E-4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5.4264266980193546E-4</c:v>
                </c:pt>
                <c:pt idx="1">
                  <c:v>1.8088088993397849E-2</c:v>
                </c:pt>
                <c:pt idx="2">
                  <c:v>6.2072292062343611E-2</c:v>
                </c:pt>
                <c:pt idx="3">
                  <c:v>0.6800217057067921</c:v>
                </c:pt>
                <c:pt idx="4">
                  <c:v>0.1504929004250701</c:v>
                </c:pt>
                <c:pt idx="5">
                  <c:v>7.4613367097766115E-2</c:v>
                </c:pt>
                <c:pt idx="6">
                  <c:v>6.0293629977992827E-5</c:v>
                </c:pt>
                <c:pt idx="7">
                  <c:v>4.8837840282174192E-3</c:v>
                </c:pt>
                <c:pt idx="8">
                  <c:v>1.2058725995598565E-4</c:v>
                </c:pt>
                <c:pt idx="9">
                  <c:v>9.1043381266769172E-3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2.3120337887986503E-3</c:v>
                </c:pt>
                <c:pt idx="1">
                  <c:v>0.26082731296821354</c:v>
                </c:pt>
                <c:pt idx="2">
                  <c:v>5.6060144915928471E-2</c:v>
                </c:pt>
                <c:pt idx="3">
                  <c:v>0.50443985241428657</c:v>
                </c:pt>
                <c:pt idx="4">
                  <c:v>0.13041365648410677</c:v>
                </c:pt>
                <c:pt idx="5">
                  <c:v>4.1712720457494357E-2</c:v>
                </c:pt>
                <c:pt idx="6">
                  <c:v>5.0725914534843362E-4</c:v>
                </c:pt>
                <c:pt idx="7">
                  <c:v>1.3669299074652527E-3</c:v>
                </c:pt>
                <c:pt idx="8">
                  <c:v>1.9756408818833731E-4</c:v>
                </c:pt>
                <c:pt idx="9">
                  <c:v>2.1625258301696381E-3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1.7696645714621395E-3</c:v>
                </c:pt>
                <c:pt idx="1">
                  <c:v>1.782147682547142E-2</c:v>
                </c:pt>
                <c:pt idx="2">
                  <c:v>4.8948481466251539E-2</c:v>
                </c:pt>
                <c:pt idx="3">
                  <c:v>2.5142454326499444E-2</c:v>
                </c:pt>
                <c:pt idx="4">
                  <c:v>0.13594107971567879</c:v>
                </c:pt>
                <c:pt idx="5">
                  <c:v>0.56117458732303349</c:v>
                </c:pt>
                <c:pt idx="6">
                  <c:v>0.11391206015390942</c:v>
                </c:pt>
                <c:pt idx="7">
                  <c:v>9.3065264641954998E-2</c:v>
                </c:pt>
                <c:pt idx="8">
                  <c:v>4.4792339775597722E-4</c:v>
                </c:pt>
                <c:pt idx="9">
                  <c:v>1.7770075779827293E-3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4.7793531942010514E-4</c:v>
                </c:pt>
                <c:pt idx="2">
                  <c:v>1.1682863363602571E-3</c:v>
                </c:pt>
                <c:pt idx="3">
                  <c:v>4.0199670755668847E-2</c:v>
                </c:pt>
                <c:pt idx="4">
                  <c:v>4.95459614465509E-2</c:v>
                </c:pt>
                <c:pt idx="5">
                  <c:v>0.66305559980882589</c:v>
                </c:pt>
                <c:pt idx="6">
                  <c:v>0.10657957623068345</c:v>
                </c:pt>
                <c:pt idx="7">
                  <c:v>0.10371196431416281</c:v>
                </c:pt>
                <c:pt idx="8">
                  <c:v>3.1862354628007009E-4</c:v>
                </c:pt>
                <c:pt idx="9">
                  <c:v>3.4942382242047688E-2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1.5545779417646072E-3</c:v>
                </c:pt>
                <c:pt idx="1">
                  <c:v>1.5713493220492047E-2</c:v>
                </c:pt>
                <c:pt idx="2">
                  <c:v>4.3141150516687522E-2</c:v>
                </c:pt>
                <c:pt idx="3">
                  <c:v>2.6969669603808394E-2</c:v>
                </c:pt>
                <c:pt idx="4">
                  <c:v>0.12543702346703134</c:v>
                </c:pt>
                <c:pt idx="5">
                  <c:v>0.57351024989356625</c:v>
                </c:pt>
                <c:pt idx="6">
                  <c:v>0.11301330099467186</c:v>
                </c:pt>
                <c:pt idx="7">
                  <c:v>9.4351915162617886E-2</c:v>
                </c:pt>
                <c:pt idx="8">
                  <c:v>4.321855688723182E-4</c:v>
                </c:pt>
                <c:pt idx="9">
                  <c:v>5.8764336304877891E-3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1.3561278222606939E-3</c:v>
                </c:pt>
                <c:pt idx="1">
                  <c:v>6.5209550602322733E-3</c:v>
                </c:pt>
                <c:pt idx="2">
                  <c:v>1.4686575777248792E-2</c:v>
                </c:pt>
                <c:pt idx="3">
                  <c:v>3.3672365288898505E-2</c:v>
                </c:pt>
                <c:pt idx="4">
                  <c:v>0.16010964437711894</c:v>
                </c:pt>
                <c:pt idx="5">
                  <c:v>2.9070186828247854E-2</c:v>
                </c:pt>
                <c:pt idx="6">
                  <c:v>6.8960542451128898E-2</c:v>
                </c:pt>
                <c:pt idx="7">
                  <c:v>8.7816489937243017E-2</c:v>
                </c:pt>
                <c:pt idx="8">
                  <c:v>0.33910409002380437</c:v>
                </c:pt>
                <c:pt idx="9">
                  <c:v>0.25870302243381665</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2.5985275010827197E-4</c:v>
                </c:pt>
                <c:pt idx="3">
                  <c:v>2.3733217843222174E-2</c:v>
                </c:pt>
                <c:pt idx="4">
                  <c:v>6.4963187527067997E-3</c:v>
                </c:pt>
                <c:pt idx="5">
                  <c:v>1.9402338674750975E-2</c:v>
                </c:pt>
                <c:pt idx="6">
                  <c:v>2.1741013425725424E-2</c:v>
                </c:pt>
                <c:pt idx="7">
                  <c:v>0.20121264616717194</c:v>
                </c:pt>
                <c:pt idx="8">
                  <c:v>0.45214378518839327</c:v>
                </c:pt>
                <c:pt idx="9">
                  <c:v>0.27501082719792119</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1.1623449691483968E-3</c:v>
                </c:pt>
                <c:pt idx="1">
                  <c:v>5.5891481495220783E-3</c:v>
                </c:pt>
                <c:pt idx="2">
                  <c:v>1.2625044824473543E-2</c:v>
                </c:pt>
                <c:pt idx="3">
                  <c:v>3.2248890207861904E-2</c:v>
                </c:pt>
                <c:pt idx="4">
                  <c:v>0.13815830149250041</c:v>
                </c:pt>
                <c:pt idx="5">
                  <c:v>2.7686067935353834E-2</c:v>
                </c:pt>
                <c:pt idx="6">
                  <c:v>6.2210186593463668E-2</c:v>
                </c:pt>
                <c:pt idx="7">
                  <c:v>0.10399277862274486</c:v>
                </c:pt>
                <c:pt idx="8">
                  <c:v>0.35519531105093299</c:v>
                </c:pt>
                <c:pt idx="9">
                  <c:v>0.26113192615399833</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3.4637223729222532E-3</c:v>
                </c:pt>
                <c:pt idx="1">
                  <c:v>5.2150426738379989E-4</c:v>
                </c:pt>
                <c:pt idx="2">
                  <c:v>3.8567964849055649E-3</c:v>
                </c:pt>
                <c:pt idx="3">
                  <c:v>0.96392280180113565</c:v>
                </c:pt>
                <c:pt idx="4">
                  <c:v>2.9655690428839966E-3</c:v>
                </c:pt>
                <c:pt idx="5">
                  <c:v>2.650331388719162E-3</c:v>
                </c:pt>
                <c:pt idx="6">
                  <c:v>2.2479169017976329E-2</c:v>
                </c:pt>
                <c:pt idx="7">
                  <c:v>7.7836457818477591E-5</c:v>
                </c:pt>
                <c:pt idx="8">
                  <c:v>6.2269166254782073E-5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1.5132408575031526E-3</c:v>
                </c:pt>
                <c:pt idx="2">
                  <c:v>6.3051702395964691E-3</c:v>
                </c:pt>
                <c:pt idx="3">
                  <c:v>0.13316519546027744</c:v>
                </c:pt>
                <c:pt idx="4">
                  <c:v>0.17730138713745272</c:v>
                </c:pt>
                <c:pt idx="5">
                  <c:v>0.58385876418663307</c:v>
                </c:pt>
                <c:pt idx="6">
                  <c:v>8.7767969735182846E-2</c:v>
                </c:pt>
                <c:pt idx="7">
                  <c:v>3.7831021437578815E-3</c:v>
                </c:pt>
                <c:pt idx="8">
                  <c:v>6.3051702395964691E-3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2.567484662576687E-2</c:v>
                </c:pt>
                <c:pt idx="1">
                  <c:v>6.3957055214723928E-3</c:v>
                </c:pt>
                <c:pt idx="2">
                  <c:v>1.7392638036809818E-2</c:v>
                </c:pt>
                <c:pt idx="3">
                  <c:v>0.27069018404907974</c:v>
                </c:pt>
                <c:pt idx="4">
                  <c:v>0.24567484662576689</c:v>
                </c:pt>
                <c:pt idx="5">
                  <c:v>0.37579754601226995</c:v>
                </c:pt>
                <c:pt idx="6">
                  <c:v>4.4616564417177915E-2</c:v>
                </c:pt>
                <c:pt idx="7">
                  <c:v>2.9447852760736198E-3</c:v>
                </c:pt>
                <c:pt idx="8">
                  <c:v>1.0812883435582822E-2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3.608927907271397E-3</c:v>
                </c:pt>
                <c:pt idx="1">
                  <c:v>2.493143854400399E-4</c:v>
                </c:pt>
                <c:pt idx="2">
                  <c:v>2.6239317287296E-3</c:v>
                </c:pt>
                <c:pt idx="3">
                  <c:v>0.15083929031229693</c:v>
                </c:pt>
                <c:pt idx="4">
                  <c:v>0.26633315758712722</c:v>
                </c:pt>
                <c:pt idx="5">
                  <c:v>0.55232536753436245</c:v>
                </c:pt>
                <c:pt idx="6">
                  <c:v>2.3635821163930339E-2</c:v>
                </c:pt>
                <c:pt idx="7">
                  <c:v>3.3923104904136575E-4</c:v>
                </c:pt>
                <c:pt idx="8">
                  <c:v>4.4958331800662933E-5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2.7495188342040145E-4</c:v>
                </c:pt>
                <c:pt idx="1">
                  <c:v>2.7495188342040145E-4</c:v>
                </c:pt>
                <c:pt idx="2">
                  <c:v>1.3747594171020072E-3</c:v>
                </c:pt>
                <c:pt idx="3">
                  <c:v>5.9114654935386306E-2</c:v>
                </c:pt>
                <c:pt idx="4">
                  <c:v>5.2240857849876268E-2</c:v>
                </c:pt>
                <c:pt idx="5">
                  <c:v>0.13307671157547429</c:v>
                </c:pt>
                <c:pt idx="6">
                  <c:v>0.10888094583447896</c:v>
                </c:pt>
                <c:pt idx="7">
                  <c:v>0.41957657409953258</c:v>
                </c:pt>
                <c:pt idx="8">
                  <c:v>0.22518559252130876</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1.4688294214381821E-2</c:v>
                </c:pt>
                <c:pt idx="1">
                  <c:v>1.6195744256739921E-3</c:v>
                </c:pt>
                <c:pt idx="2">
                  <c:v>9.7299048188568289E-3</c:v>
                </c:pt>
                <c:pt idx="3">
                  <c:v>0.14116459859470773</c:v>
                </c:pt>
                <c:pt idx="4">
                  <c:v>0.10382717895051577</c:v>
                </c:pt>
                <c:pt idx="5">
                  <c:v>0.17815318682413914</c:v>
                </c:pt>
                <c:pt idx="6">
                  <c:v>0.22601784023521204</c:v>
                </c:pt>
                <c:pt idx="7">
                  <c:v>0.11404295609707479</c:v>
                </c:pt>
                <c:pt idx="8">
                  <c:v>0.21075646583943788</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4.3761663206034638E-3</c:v>
                </c:pt>
                <c:pt idx="1">
                  <c:v>1.5769968722895367E-4</c:v>
                </c:pt>
                <c:pt idx="2">
                  <c:v>1.1564643730123268E-3</c:v>
                </c:pt>
                <c:pt idx="3">
                  <c:v>7.1950482298210111E-3</c:v>
                </c:pt>
                <c:pt idx="4">
                  <c:v>0.19139485373354009</c:v>
                </c:pt>
                <c:pt idx="5">
                  <c:v>0.24747023418403555</c:v>
                </c:pt>
                <c:pt idx="6">
                  <c:v>0.51681472915078719</c:v>
                </c:pt>
                <c:pt idx="7">
                  <c:v>3.1336242016453332E-2</c:v>
                </c:pt>
                <c:pt idx="8">
                  <c:v>9.8562304518096038E-5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1.0500525026251313E-3</c:v>
                </c:pt>
                <c:pt idx="1">
                  <c:v>7.0003500175008749E-4</c:v>
                </c:pt>
                <c:pt idx="2">
                  <c:v>3.5001750087504374E-4</c:v>
                </c:pt>
                <c:pt idx="3">
                  <c:v>2.4501225061253061E-3</c:v>
                </c:pt>
                <c:pt idx="4">
                  <c:v>6.0903045152257612E-2</c:v>
                </c:pt>
                <c:pt idx="5">
                  <c:v>4.5152257612880643E-2</c:v>
                </c:pt>
                <c:pt idx="6">
                  <c:v>4.4802240112005599E-2</c:v>
                </c:pt>
                <c:pt idx="7">
                  <c:v>0.16135806790339516</c:v>
                </c:pt>
                <c:pt idx="8">
                  <c:v>0.68323416170808537</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9.9885446061859125E-3</c:v>
                </c:pt>
                <c:pt idx="1">
                  <c:v>3.6321980386130594E-4</c:v>
                </c:pt>
                <c:pt idx="2">
                  <c:v>7.3621860244195468E-3</c:v>
                </c:pt>
                <c:pt idx="3">
                  <c:v>1.5618451566036154E-2</c:v>
                </c:pt>
                <c:pt idx="4">
                  <c:v>0.17786594395239028</c:v>
                </c:pt>
                <c:pt idx="5">
                  <c:v>7.7756978011231867E-2</c:v>
                </c:pt>
                <c:pt idx="6">
                  <c:v>0.14936715934173395</c:v>
                </c:pt>
                <c:pt idx="7">
                  <c:v>0.19713056354949568</c:v>
                </c:pt>
                <c:pt idx="8">
                  <c:v>0.3645469531446453</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F0B9-4BE1-AAFB-F7F36F8DDA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F0B9-4BE1-AAFB-F7F36F8DDA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D0B5-476A-B222-94AAD80579CE}"/>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F0B9-4BE1-AAFB-F7F36F8DDA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F0B9-4BE1-AAFB-F7F36F8DDA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F0B9-4BE1-AAFB-F7F36F8DDA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F0B9-4BE1-AAFB-F7F36F8DDAB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0B9-4BE1-AAFB-F7F36F8DDA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D0B5-476A-B222-94AAD80579CE}"/>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D0B5-476A-B222-94AAD80579CE}"/>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D0B5-476A-B222-94AAD80579C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D0B5-476A-B222-94AAD80579C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D0B5-476A-B222-94AAD80579CE}"/>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D0B5-476A-B222-94AAD80579CE}"/>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D0B5-476A-B222-94AAD80579CE}"/>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D0B5-476A-B222-94AAD80579CE}"/>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D0B5-476A-B222-94AAD80579CE}"/>
              </c:ext>
            </c:extLst>
          </c:dPt>
          <c:dPt>
            <c:idx val="1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D0B5-476A-B222-94AAD80579C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Andalucía</c:v>
                </c:pt>
                <c:pt idx="1">
                  <c:v>Canarias</c:v>
                </c:pt>
                <c:pt idx="2">
                  <c:v>Murcia, Región de</c:v>
                </c:pt>
                <c:pt idx="3">
                  <c:v>Galicia</c:v>
                </c:pt>
                <c:pt idx="4">
                  <c:v>Asturias, Principado de</c:v>
                </c:pt>
                <c:pt idx="5">
                  <c:v>TOTAL</c:v>
                </c:pt>
                <c:pt idx="6">
                  <c:v>Madrid, Comunidad de*</c:v>
                </c:pt>
                <c:pt idx="7">
                  <c:v>Comunitat Valenciana</c:v>
                </c:pt>
                <c:pt idx="8">
                  <c:v>Extremadura</c:v>
                </c:pt>
                <c:pt idx="9">
                  <c:v>Cataluña</c:v>
                </c:pt>
                <c:pt idx="10">
                  <c:v>Melilla</c:v>
                </c:pt>
                <c:pt idx="11">
                  <c:v>Balears, Illes</c:v>
                </c:pt>
                <c:pt idx="12">
                  <c:v>Rioja, La</c:v>
                </c:pt>
                <c:pt idx="13">
                  <c:v>Cantabria</c:v>
                </c:pt>
                <c:pt idx="14">
                  <c:v>Navarra, Comunidad Foral de</c:v>
                </c:pt>
                <c:pt idx="15">
                  <c:v>Castilla - La Mancha</c:v>
                </c:pt>
                <c:pt idx="16">
                  <c:v>Aragón</c:v>
                </c:pt>
                <c:pt idx="17">
                  <c:v>País Vasco*</c:v>
                </c:pt>
                <c:pt idx="18">
                  <c:v>Castilla y León*</c:v>
                </c:pt>
                <c:pt idx="19">
                  <c:v>Ceuta</c:v>
                </c:pt>
              </c:strCache>
            </c:strRef>
          </c:cat>
          <c:val>
            <c:numRef>
              <c:f>'9TiempoEspera'!$Q$13:$Q$32</c:f>
              <c:numCache>
                <c:formatCode>#,##0</c:formatCode>
                <c:ptCount val="20"/>
                <c:pt idx="0">
                  <c:v>586.52</c:v>
                </c:pt>
                <c:pt idx="1">
                  <c:v>549.37</c:v>
                </c:pt>
                <c:pt idx="2">
                  <c:v>542.83000000000004</c:v>
                </c:pt>
                <c:pt idx="3">
                  <c:v>392.96</c:v>
                </c:pt>
                <c:pt idx="4">
                  <c:v>342.09</c:v>
                </c:pt>
                <c:pt idx="5">
                  <c:v>337.72</c:v>
                </c:pt>
                <c:pt idx="6">
                  <c:v>320.26</c:v>
                </c:pt>
                <c:pt idx="7">
                  <c:v>311.77999999999997</c:v>
                </c:pt>
                <c:pt idx="8">
                  <c:v>272.64</c:v>
                </c:pt>
                <c:pt idx="9">
                  <c:v>264.39999999999998</c:v>
                </c:pt>
                <c:pt idx="10">
                  <c:v>251.85</c:v>
                </c:pt>
                <c:pt idx="11">
                  <c:v>247.1</c:v>
                </c:pt>
                <c:pt idx="12">
                  <c:v>224.42</c:v>
                </c:pt>
                <c:pt idx="13">
                  <c:v>207.17</c:v>
                </c:pt>
                <c:pt idx="14">
                  <c:v>204.03</c:v>
                </c:pt>
                <c:pt idx="15">
                  <c:v>181.43</c:v>
                </c:pt>
                <c:pt idx="16">
                  <c:v>178.93</c:v>
                </c:pt>
                <c:pt idx="17">
                  <c:v>127.75</c:v>
                </c:pt>
                <c:pt idx="18">
                  <c:v>115.39</c:v>
                </c:pt>
                <c:pt idx="19">
                  <c:v>53.85</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86B-498B-ACF0-F46FF0C502D2}"/>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86B-498B-ACF0-F46FF0C502D2}"/>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86B-498B-ACF0-F46FF0C502D2}"/>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86B-498B-ACF0-F46FF0C502D2}"/>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86B-498B-ACF0-F46FF0C502D2}"/>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86B-498B-ACF0-F46FF0C502D2}"/>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86B-498B-ACF0-F46FF0C502D2}"/>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686B-498B-ACF0-F46FF0C502D2}"/>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86B-498B-ACF0-F46FF0C502D2}"/>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86B-498B-ACF0-F46FF0C502D2}"/>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AB9-4B23-A25E-0BE856A092E7}"/>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86B-498B-ACF0-F46FF0C502D2}"/>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86B-498B-ACF0-F46FF0C502D2}"/>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86B-498B-ACF0-F46FF0C502D2}"/>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86B-498B-ACF0-F46FF0C502D2}"/>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86B-498B-ACF0-F46FF0C502D2}"/>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Murcia, Región de</c:v>
                </c:pt>
                <c:pt idx="4">
                  <c:v>Andalucía</c:v>
                </c:pt>
                <c:pt idx="5">
                  <c:v>Extremadura</c:v>
                </c:pt>
                <c:pt idx="6">
                  <c:v>Cataluña</c:v>
                </c:pt>
                <c:pt idx="7">
                  <c:v>Asturias, Principado de</c:v>
                </c:pt>
                <c:pt idx="8">
                  <c:v>TOTAL</c:v>
                </c:pt>
                <c:pt idx="9">
                  <c:v>Cantabria</c:v>
                </c:pt>
                <c:pt idx="10">
                  <c:v>Castilla - La Mancha</c:v>
                </c:pt>
                <c:pt idx="11">
                  <c:v>Canarias</c:v>
                </c:pt>
                <c:pt idx="12">
                  <c:v>Comunitat Valenciana</c:v>
                </c:pt>
                <c:pt idx="13">
                  <c:v>Rioja, La</c:v>
                </c:pt>
                <c:pt idx="14">
                  <c:v>Balears, Illes</c:v>
                </c:pt>
                <c:pt idx="15">
                  <c:v>Galicia</c:v>
                </c:pt>
                <c:pt idx="16">
                  <c:v>Madrid, Comunidad de</c:v>
                </c:pt>
                <c:pt idx="17">
                  <c:v>Aragón</c:v>
                </c:pt>
                <c:pt idx="18">
                  <c:v>Navarra, Comunidad Foral de</c:v>
                </c:pt>
              </c:strCache>
            </c:strRef>
          </c:cat>
          <c:val>
            <c:numRef>
              <c:f>'24asolcasaad_pobl'!$AL$11:$AL$29</c:f>
              <c:numCache>
                <c:formatCode>0.00</c:formatCode>
                <c:ptCount val="19"/>
                <c:pt idx="0">
                  <c:v>2.0615065793483636</c:v>
                </c:pt>
                <c:pt idx="1">
                  <c:v>1.8559943276037556</c:v>
                </c:pt>
                <c:pt idx="2">
                  <c:v>1.8368025152993224</c:v>
                </c:pt>
                <c:pt idx="3">
                  <c:v>1.7897420359845877</c:v>
                </c:pt>
                <c:pt idx="4">
                  <c:v>1.7183648876015882</c:v>
                </c:pt>
                <c:pt idx="5">
                  <c:v>1.7119238623816457</c:v>
                </c:pt>
                <c:pt idx="6">
                  <c:v>1.531845665083384</c:v>
                </c:pt>
                <c:pt idx="7">
                  <c:v>1.5021441519253356</c:v>
                </c:pt>
                <c:pt idx="8">
                  <c:v>1.4737618071357439</c:v>
                </c:pt>
                <c:pt idx="9">
                  <c:v>1.453455995366761</c:v>
                </c:pt>
                <c:pt idx="10">
                  <c:v>1.3988833324551708</c:v>
                </c:pt>
                <c:pt idx="11">
                  <c:v>1.3966064560581377</c:v>
                </c:pt>
                <c:pt idx="12">
                  <c:v>1.3903552350087605</c:v>
                </c:pt>
                <c:pt idx="13">
                  <c:v>1.3572922277494377</c:v>
                </c:pt>
                <c:pt idx="14">
                  <c:v>1.3319356711701005</c:v>
                </c:pt>
                <c:pt idx="15">
                  <c:v>1.277680818473047</c:v>
                </c:pt>
                <c:pt idx="16">
                  <c:v>1.0900082026285927</c:v>
                </c:pt>
                <c:pt idx="17">
                  <c:v>1.0664889661720798</c:v>
                </c:pt>
                <c:pt idx="18">
                  <c:v>0.955094207695798</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6DC6D638-B710-42A2-87ED-E899718784C7}" type="CELLRANGE">
                      <a:rPr lang="en-US" baseline="0"/>
                      <a:pPr/>
                      <a:t>[CELLRANGE]</a:t>
                    </a:fld>
                    <a:r>
                      <a:rPr lang="en-US" baseline="0"/>
                      <a:t>
</a:t>
                    </a:r>
                    <a:fld id="{7FC40C3B-9493-4F55-A9C0-B283E6A763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59A6A5AE-5151-430D-A133-85D9ED81045D}" type="CELLRANGE">
                      <a:rPr lang="en-US" baseline="0"/>
                      <a:pPr/>
                      <a:t>[CELLRANGE]</a:t>
                    </a:fld>
                    <a:r>
                      <a:rPr lang="en-US" baseline="0"/>
                      <a:t>
</a:t>
                    </a:r>
                    <a:fld id="{B1CAF256-BCCC-4A16-9948-0DFF6AD04B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B25594B2-F2CC-4365-BB2A-D337F1D5D6CE}" type="CELLRANGE">
                      <a:rPr lang="en-US" baseline="0"/>
                      <a:pPr/>
                      <a:t>[CELLRANGE]</a:t>
                    </a:fld>
                    <a:r>
                      <a:rPr lang="en-US" baseline="0"/>
                      <a:t>
</a:t>
                    </a:r>
                    <a:fld id="{63262439-0693-4ABE-AA3F-611C715484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60B329BA-6DB7-43C6-83FC-2CF55AAF74D8}" type="CELLRANGE">
                      <a:rPr lang="en-US" baseline="0"/>
                      <a:pPr/>
                      <a:t>[CELLRANGE]</a:t>
                    </a:fld>
                    <a:r>
                      <a:rPr lang="en-US" baseline="0"/>
                      <a:t>
</a:t>
                    </a:r>
                    <a:fld id="{962FEFE7-B9AF-4EA7-8A99-3254EA7115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57304884-243C-4AC3-AB2D-2ECE9731E821}" type="CELLRANGE">
                      <a:rPr lang="en-US" baseline="0"/>
                      <a:pPr/>
                      <a:t>[CELLRANGE]</a:t>
                    </a:fld>
                    <a:r>
                      <a:rPr lang="en-US" baseline="0"/>
                      <a:t>
</a:t>
                    </a:r>
                    <a:fld id="{805DBE4A-C667-4A15-A8A3-0454681861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4B989BB7-E39F-41DA-ACD9-9906D9F37ABD}" type="CELLRANGE">
                      <a:rPr lang="en-US" baseline="0"/>
                      <a:pPr/>
                      <a:t>[CELLRANGE]</a:t>
                    </a:fld>
                    <a:r>
                      <a:rPr lang="en-US" baseline="0"/>
                      <a:t>
</a:t>
                    </a:r>
                    <a:fld id="{1998962C-3D4B-4088-A885-541493EFAE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B9E340EA-52CD-417F-B7AA-6DBA1EC67B57}" type="CELLRANGE">
                      <a:rPr lang="en-US" baseline="0"/>
                      <a:pPr/>
                      <a:t>[CELLRANGE]</a:t>
                    </a:fld>
                    <a:r>
                      <a:rPr lang="en-US" baseline="0"/>
                      <a:t>
</a:t>
                    </a:r>
                    <a:fld id="{A1280A95-8FF5-463F-B17C-5B8632E233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99258E73-307A-4C41-AEED-6A8E8F14C218}" type="CELLRANGE">
                      <a:rPr lang="en-US" baseline="0"/>
                      <a:pPr/>
                      <a:t>[CELLRANGE]</a:t>
                    </a:fld>
                    <a:r>
                      <a:rPr lang="en-US" baseline="0"/>
                      <a:t>
</a:t>
                    </a:r>
                    <a:fld id="{07AC99A7-5EC8-4445-9181-990DB5BB95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C86D8B70-A4F4-4735-ADE9-51D2AA8414F6}" type="CELLRANGE">
                      <a:rPr lang="en-US" baseline="0"/>
                      <a:pPr/>
                      <a:t>[CELLRANGE]</a:t>
                    </a:fld>
                    <a:r>
                      <a:rPr lang="en-US" baseline="0"/>
                      <a:t>
</a:t>
                    </a:r>
                    <a:fld id="{0A6276CD-FAA7-4FB6-9A07-D8424B5856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BC6E829F-C9C8-4AA1-B341-47DD220DF475}" type="CELLRANGE">
                      <a:rPr lang="en-US" baseline="0"/>
                      <a:pPr/>
                      <a:t>[CELLRANGE]</a:t>
                    </a:fld>
                    <a:r>
                      <a:rPr lang="en-US" baseline="0"/>
                      <a:t>
</a:t>
                    </a:r>
                    <a:fld id="{A006ECFA-5DF6-4E96-B1A6-44C81AECF9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C792A1B9-429F-41D7-9A3A-EF40CE27A72D}" type="CELLRANGE">
                      <a:rPr lang="en-US" baseline="0">
                        <a:solidFill>
                          <a:schemeClr val="tx1"/>
                        </a:solidFill>
                      </a:rPr>
                      <a:pPr/>
                      <a:t>[CELLRANGE]</a:t>
                    </a:fld>
                    <a:r>
                      <a:rPr lang="en-US" baseline="0">
                        <a:solidFill>
                          <a:sysClr val="windowText" lastClr="000000"/>
                        </a:solidFill>
                      </a:rPr>
                      <a:t>
</a:t>
                    </a:r>
                    <a:fld id="{A46A9BE5-8689-4DAD-BD40-3DEE4BC1EF6F}" type="VALUE">
                      <a:rPr lang="en-US" baseline="0">
                        <a:solidFill>
                          <a:schemeClr val="tx1"/>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ED001FC-FB94-4F29-8CF4-E64627C0F56B}" type="CELLRANGE">
                      <a:rPr lang="en-US" baseline="0">
                        <a:solidFill>
                          <a:schemeClr val="bg1"/>
                        </a:solidFill>
                      </a:rPr>
                      <a:pPr>
                        <a:defRPr b="1">
                          <a:solidFill>
                            <a:schemeClr val="bg1"/>
                          </a:solidFill>
                        </a:defRPr>
                      </a:pPr>
                      <a:t>[CELLRANGE]</a:t>
                    </a:fld>
                    <a:r>
                      <a:rPr lang="en-US" baseline="0">
                        <a:solidFill>
                          <a:schemeClr val="bg1"/>
                        </a:solidFill>
                      </a:rPr>
                      <a:t>
</a:t>
                    </a:r>
                    <a:fld id="{E07C2AFD-11E8-43CE-8A17-0E7E363936AF}"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B0EB3405-05B7-48FD-915E-B81B1E147583}" type="CELLRANGE">
                      <a:rPr lang="en-US" baseline="0">
                        <a:solidFill>
                          <a:schemeClr val="tx1"/>
                        </a:solidFill>
                      </a:rPr>
                      <a:pPr>
                        <a:defRPr b="1">
                          <a:solidFill>
                            <a:schemeClr val="tx1"/>
                          </a:solidFill>
                        </a:defRPr>
                      </a:pPr>
                      <a:t>[CELLRANGE]</a:t>
                    </a:fld>
                    <a:r>
                      <a:rPr lang="en-US" baseline="0">
                        <a:solidFill>
                          <a:schemeClr val="tx1"/>
                        </a:solidFill>
                      </a:rPr>
                      <a:t>
</a:t>
                    </a:r>
                    <a:fld id="{ADFBB49E-A2FD-44FB-A8B5-B40140FE9ADF}"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3F88F3F1-3D05-40D0-9933-91F369C0162E}" type="CELLRANGE">
                      <a:rPr lang="en-US" baseline="0"/>
                      <a:pPr/>
                      <a:t>[CELLRANGE]</a:t>
                    </a:fld>
                    <a:r>
                      <a:rPr lang="en-US" baseline="0"/>
                      <a:t>
</a:t>
                    </a:r>
                    <a:fld id="{5E375FDF-8A6A-4073-A3E5-53957270FF7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49A7B1CC-191A-4B18-8AAD-1118B84791E8}" type="CELLRANGE">
                      <a:rPr lang="en-US" baseline="0"/>
                      <a:pPr/>
                      <a:t>[CELLRANGE]</a:t>
                    </a:fld>
                    <a:r>
                      <a:rPr lang="en-US" baseline="0"/>
                      <a:t>
</a:t>
                    </a:r>
                    <a:fld id="{5AF6A8C8-9FDB-4E93-B576-1ECA8DA63CE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89C044E1-F458-454B-AE38-371222502B58}" type="CELLRANGE">
                      <a:rPr lang="en-US" baseline="0"/>
                      <a:pPr/>
                      <a:t>[CELLRANGE]</a:t>
                    </a:fld>
                    <a:r>
                      <a:rPr lang="en-US" baseline="0"/>
                      <a:t>
</a:t>
                    </a:r>
                    <a:fld id="{C7F5FDC3-2D21-4DAA-911C-163F8EF1B8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C52F446E-5B71-4230-AD51-D33172658858}" type="CELLRANGE">
                      <a:rPr lang="en-US" baseline="0"/>
                      <a:pPr/>
                      <a:t>[CELLRANGE]</a:t>
                    </a:fld>
                    <a:r>
                      <a:rPr lang="en-US" baseline="0"/>
                      <a:t>
</a:t>
                    </a:r>
                    <a:fld id="{066618BE-CDC6-4AE5-BF41-BBD2CDA1EF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04EF553E-6993-4252-9E8A-8C08BAA35503}" type="CELLRANGE">
                      <a:rPr lang="en-US" baseline="0"/>
                      <a:pPr/>
                      <a:t>[CELLRANGE]</a:t>
                    </a:fld>
                    <a:r>
                      <a:rPr lang="en-US" baseline="0"/>
                      <a:t>
</a:t>
                    </a:r>
                    <a:fld id="{FC8F383D-AFDF-4514-9C63-59D4C3D0B5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C9E50D7D-6BDC-4475-B057-F0A8EBA7C0D6}" type="CELLRANGE">
                      <a:rPr lang="en-US" baseline="0"/>
                      <a:pPr/>
                      <a:t>[CELLRANGE]</a:t>
                    </a:fld>
                    <a:r>
                      <a:rPr lang="en-US" baseline="0"/>
                      <a:t>
</a:t>
                    </a:r>
                    <a:fld id="{10D60D2B-7BA1-4F9B-B034-A87E98480A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6C6B3B09-38B9-40C8-BA09-891D176364AC}" type="CELLRANGE">
                      <a:rPr lang="en-US" baseline="0"/>
                      <a:pPr/>
                      <a:t>[CELLRANGE]</a:t>
                    </a:fld>
                    <a:r>
                      <a:rPr lang="en-US" baseline="0"/>
                      <a:t>
</a:t>
                    </a:r>
                    <a:fld id="{E6FBF6F0-E202-4661-A30F-6F0DDA1B571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Cantabria</c:v>
                </c:pt>
                <c:pt idx="3">
                  <c:v>Asturias, Principado de</c:v>
                </c:pt>
                <c:pt idx="4">
                  <c:v>Galicia</c:v>
                </c:pt>
                <c:pt idx="5">
                  <c:v>Navarra, Comunidad Foral de</c:v>
                </c:pt>
                <c:pt idx="6">
                  <c:v>Ceuta</c:v>
                </c:pt>
                <c:pt idx="7">
                  <c:v>Castilla - La Mancha</c:v>
                </c:pt>
                <c:pt idx="8">
                  <c:v>Comunitat Valenciana</c:v>
                </c:pt>
                <c:pt idx="9">
                  <c:v>Andalucía</c:v>
                </c:pt>
                <c:pt idx="10">
                  <c:v>Madrid, Comunidad de</c:v>
                </c:pt>
                <c:pt idx="11">
                  <c:v>Media Nacional</c:v>
                </c:pt>
                <c:pt idx="12">
                  <c:v>Balears, Illes</c:v>
                </c:pt>
                <c:pt idx="13">
                  <c:v>Rioja, La</c:v>
                </c:pt>
                <c:pt idx="14">
                  <c:v>Melilla</c:v>
                </c:pt>
                <c:pt idx="15">
                  <c:v>Extremadura</c:v>
                </c:pt>
                <c:pt idx="16">
                  <c:v>Murcia, Región de</c:v>
                </c:pt>
                <c:pt idx="17">
                  <c:v>Cataluña</c:v>
                </c:pt>
                <c:pt idx="18">
                  <c:v>País Vasco</c:v>
                </c:pt>
                <c:pt idx="19">
                  <c:v>Canarias</c:v>
                </c:pt>
              </c:strCache>
            </c:strRef>
          </c:cat>
          <c:val>
            <c:numRef>
              <c:f>'11ListaEspera'!$O$13:$O$32</c:f>
              <c:numCache>
                <c:formatCode>0.00%</c:formatCode>
                <c:ptCount val="20"/>
                <c:pt idx="0">
                  <c:v>0.99875205358271202</c:v>
                </c:pt>
                <c:pt idx="1">
                  <c:v>0.99777457782432255</c:v>
                </c:pt>
                <c:pt idx="2">
                  <c:v>0.98880943282930289</c:v>
                </c:pt>
                <c:pt idx="3">
                  <c:v>0.98746234399655719</c:v>
                </c:pt>
                <c:pt idx="4">
                  <c:v>0.98498536388412239</c:v>
                </c:pt>
                <c:pt idx="5">
                  <c:v>0.9737147747417324</c:v>
                </c:pt>
                <c:pt idx="6">
                  <c:v>0.96373365041617121</c:v>
                </c:pt>
                <c:pt idx="7">
                  <c:v>0.95844978111938273</c:v>
                </c:pt>
                <c:pt idx="8">
                  <c:v>0.95012495740088609</c:v>
                </c:pt>
                <c:pt idx="9">
                  <c:v>0.94966413124912696</c:v>
                </c:pt>
                <c:pt idx="10">
                  <c:v>0.9287967574491679</c:v>
                </c:pt>
                <c:pt idx="11">
                  <c:v>0.92208841186539148</c:v>
                </c:pt>
                <c:pt idx="12">
                  <c:v>0.89611048478015787</c:v>
                </c:pt>
                <c:pt idx="13">
                  <c:v>0.88903730560061067</c:v>
                </c:pt>
                <c:pt idx="14">
                  <c:v>0.88181056160938809</c:v>
                </c:pt>
                <c:pt idx="15">
                  <c:v>0.87453750420450727</c:v>
                </c:pt>
                <c:pt idx="16">
                  <c:v>0.87305778798316114</c:v>
                </c:pt>
                <c:pt idx="17">
                  <c:v>0.85118587854582994</c:v>
                </c:pt>
                <c:pt idx="18">
                  <c:v>0.82853995265218106</c:v>
                </c:pt>
                <c:pt idx="19">
                  <c:v>0.79631963265376582</c:v>
                </c:pt>
              </c:numCache>
            </c:numRef>
          </c:val>
          <c:extLst>
            <c:ext xmlns:c15="http://schemas.microsoft.com/office/drawing/2012/chart" uri="{02D57815-91ED-43cb-92C2-25804820EDAC}">
              <c15:datalabelsRange>
                <c15:f>'11ListaEspera'!$M$13:$M$32</c15:f>
                <c15:dlblRangeCache>
                  <c:ptCount val="20"/>
                  <c:pt idx="0">
                    <c:v>126.450</c:v>
                  </c:pt>
                  <c:pt idx="1">
                    <c:v>45.732</c:v>
                  </c:pt>
                  <c:pt idx="2">
                    <c:v>18.114</c:v>
                  </c:pt>
                  <c:pt idx="3">
                    <c:v>34.418</c:v>
                  </c:pt>
                  <c:pt idx="4">
                    <c:v>78.066</c:v>
                  </c:pt>
                  <c:pt idx="5">
                    <c:v>15.929</c:v>
                  </c:pt>
                  <c:pt idx="6">
                    <c:v>1.621</c:v>
                  </c:pt>
                  <c:pt idx="7">
                    <c:v>77.506</c:v>
                  </c:pt>
                  <c:pt idx="8">
                    <c:v>167.279</c:v>
                  </c:pt>
                  <c:pt idx="9">
                    <c:v>299.148</c:v>
                  </c:pt>
                  <c:pt idx="10">
                    <c:v>194.321</c:v>
                  </c:pt>
                  <c:pt idx="11">
                    <c:v>1.533.173</c:v>
                  </c:pt>
                  <c:pt idx="12">
                    <c:v>31.794</c:v>
                  </c:pt>
                  <c:pt idx="13">
                    <c:v>9.318</c:v>
                  </c:pt>
                  <c:pt idx="14">
                    <c:v>2.104</c:v>
                  </c:pt>
                  <c:pt idx="15">
                    <c:v>36.400</c:v>
                  </c:pt>
                  <c:pt idx="16">
                    <c:v>45.626</c:v>
                  </c:pt>
                  <c:pt idx="17">
                    <c:v>232.521</c:v>
                  </c:pt>
                  <c:pt idx="18">
                    <c:v>70.696</c:v>
                  </c:pt>
                  <c:pt idx="19">
                    <c:v>46.130</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CFE1AF7A-ED77-4709-9878-3C02CB6DBA83}" type="CELLRANGE">
                      <a:rPr lang="en-US" baseline="0"/>
                      <a:pPr/>
                      <a:t>[CELLRANGE]</a:t>
                    </a:fld>
                    <a:r>
                      <a:rPr lang="en-US" baseline="0"/>
                      <a:t>
</a:t>
                    </a:r>
                    <a:fld id="{3FDDF115-314F-48DC-A09E-39B2A1F31D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987F6543-5744-4C9C-9620-A572B6BF4E6B}" type="CELLRANGE">
                      <a:rPr lang="en-US" baseline="0"/>
                      <a:pPr/>
                      <a:t>[CELLRANGE]</a:t>
                    </a:fld>
                    <a:r>
                      <a:rPr lang="en-US" baseline="0"/>
                      <a:t>
</a:t>
                    </a:r>
                    <a:fld id="{895361A4-57E4-40AF-9082-652D3F29F6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1D5FFDFB-1A2A-4AC9-90D4-94D00FA92B2A}" type="CELLRANGE">
                      <a:rPr lang="en-US" baseline="0"/>
                      <a:pPr/>
                      <a:t>[CELLRANGE]</a:t>
                    </a:fld>
                    <a:r>
                      <a:rPr lang="en-US" baseline="0"/>
                      <a:t>
</a:t>
                    </a:r>
                    <a:fld id="{03C7EDFF-E0A7-407F-89CE-98A0A6F032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B798A567-91AE-45B7-8A00-63A96C3935E8}" type="CELLRANGE">
                      <a:rPr lang="en-US" baseline="0"/>
                      <a:pPr/>
                      <a:t>[CELLRANGE]</a:t>
                    </a:fld>
                    <a:r>
                      <a:rPr lang="en-US" baseline="0"/>
                      <a:t>
</a:t>
                    </a:r>
                    <a:fld id="{2190D805-A395-4143-B675-7C410734FA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E32228EC-F072-4E08-8995-04D446BAF348}" type="CELLRANGE">
                      <a:rPr lang="en-US" baseline="0"/>
                      <a:pPr/>
                      <a:t>[CELLRANGE]</a:t>
                    </a:fld>
                    <a:r>
                      <a:rPr lang="en-US" baseline="0"/>
                      <a:t>
</a:t>
                    </a:r>
                    <a:fld id="{B78AB6B9-1DA2-4B17-817F-528770E5E3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BB72CD40-B169-410A-9967-F2CA1819BA64}" type="CELLRANGE">
                      <a:rPr lang="en-US" baseline="0"/>
                      <a:pPr/>
                      <a:t>[CELLRANGE]</a:t>
                    </a:fld>
                    <a:r>
                      <a:rPr lang="en-US" baseline="0"/>
                      <a:t>
</a:t>
                    </a:r>
                    <a:fld id="{7584F408-45BB-46E1-8DFE-C27E1715AF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BF8B84DF-5489-4F4F-90C0-F15288DC3F99}" type="CELLRANGE">
                      <a:rPr lang="en-US" baseline="0"/>
                      <a:pPr/>
                      <a:t>[CELLRANGE]</a:t>
                    </a:fld>
                    <a:r>
                      <a:rPr lang="en-US" baseline="0"/>
                      <a:t>
</a:t>
                    </a:r>
                    <a:fld id="{121C7B6A-5D48-41A2-8653-7C6DE09BF3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907B25E1-DEC9-4C2C-AC91-A75E33083BA5}" type="CELLRANGE">
                      <a:rPr lang="en-US" baseline="0"/>
                      <a:pPr/>
                      <a:t>[CELLRANGE]</a:t>
                    </a:fld>
                    <a:r>
                      <a:rPr lang="en-US" baseline="0"/>
                      <a:t>
</a:t>
                    </a:r>
                    <a:fld id="{FE7A18D4-09D3-4A50-A947-2CCC2CC98D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245ECA3A-9D29-4B89-9864-6E1646EB81B1}" type="CELLRANGE">
                      <a:rPr lang="en-US" baseline="0"/>
                      <a:pPr/>
                      <a:t>[CELLRANGE]</a:t>
                    </a:fld>
                    <a:r>
                      <a:rPr lang="en-US" baseline="0"/>
                      <a:t>
</a:t>
                    </a:r>
                    <a:fld id="{FD5F7527-A8FC-4E84-9353-E685B3CBE6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AB60907F-A8E2-4E6D-B1A6-CB5758CC4905}" type="CELLRANGE">
                      <a:rPr lang="en-US" baseline="0"/>
                      <a:pPr/>
                      <a:t>[CELLRANGE]</a:t>
                    </a:fld>
                    <a:r>
                      <a:rPr lang="en-US" baseline="0"/>
                      <a:t>
</a:t>
                    </a:r>
                    <a:fld id="{728B14B7-7C1C-4A1F-A85C-5051DB79F8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fld id="{8DB31BFA-00E1-4053-B332-F8C7982F0201}" type="CELLRANGE">
                      <a:rPr lang="en-US" baseline="0">
                        <a:solidFill>
                          <a:schemeClr val="tx1"/>
                        </a:solidFill>
                      </a:rPr>
                      <a:pPr>
                        <a:defRPr b="1">
                          <a:solidFill>
                            <a:sysClr val="windowText" lastClr="000000"/>
                          </a:solidFill>
                        </a:defRPr>
                      </a:pPr>
                      <a:t>[CELLRANGE]</a:t>
                    </a:fld>
                    <a:r>
                      <a:rPr lang="en-US" baseline="0">
                        <a:solidFill>
                          <a:sysClr val="windowText" lastClr="000000"/>
                        </a:solidFill>
                      </a:rPr>
                      <a:t>
</a:t>
                    </a:r>
                    <a:fld id="{272DE9A1-2277-48ED-8D19-1B7BD8EA7EC6}" type="VALUE">
                      <a:rPr lang="en-US" baseline="0">
                        <a:solidFill>
                          <a:schemeClr val="tx1"/>
                        </a:solidFill>
                      </a:rPr>
                      <a:pPr>
                        <a:defRPr b="1">
                          <a:solidFill>
                            <a:sysClr val="windowText" lastClr="000000"/>
                          </a:solidFill>
                        </a:defRPr>
                      </a:pPr>
                      <a:t>[VALOR]</a:t>
                    </a:fld>
                    <a:endParaRPr lang="en-US" baseline="0">
                      <a:solidFill>
                        <a:sysClr val="windowText" lastClr="000000"/>
                      </a:solidFill>
                    </a:endParaRPr>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8.8266911767820363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53EA4F5C-744E-40F5-9DC2-D89AB792CF4D}" type="CELLRANGE">
                      <a:rPr lang="en-US" baseline="0">
                        <a:solidFill>
                          <a:schemeClr val="bg1"/>
                        </a:solidFill>
                      </a:rPr>
                      <a:pPr>
                        <a:defRPr b="1">
                          <a:solidFill>
                            <a:schemeClr val="bg1"/>
                          </a:solidFill>
                        </a:defRPr>
                      </a:pPr>
                      <a:t>[CELLRANGE]</a:t>
                    </a:fld>
                    <a:r>
                      <a:rPr lang="en-US" baseline="0">
                        <a:solidFill>
                          <a:schemeClr val="bg1"/>
                        </a:solidFill>
                      </a:rPr>
                      <a:t>
</a:t>
                    </a:r>
                    <a:fld id="{03BB73E4-C4FA-41BA-9DC6-59D029B5746D}"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A9B8A572-7301-469D-9B5B-68C223811F7D}" type="CELLRANGE">
                      <a:rPr lang="en-US" baseline="0">
                        <a:solidFill>
                          <a:schemeClr val="tx1"/>
                        </a:solidFill>
                      </a:rPr>
                      <a:pPr>
                        <a:defRPr b="1">
                          <a:solidFill>
                            <a:schemeClr val="tx1"/>
                          </a:solidFill>
                        </a:defRPr>
                      </a:pPr>
                      <a:t>[CELLRANGE]</a:t>
                    </a:fld>
                    <a:r>
                      <a:rPr lang="en-US" baseline="0">
                        <a:solidFill>
                          <a:schemeClr val="tx1"/>
                        </a:solidFill>
                      </a:rPr>
                      <a:t>
</a:t>
                    </a:r>
                    <a:fld id="{18D0BBC7-06FB-4C11-9D1E-90E3CE46F8DF}"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4FF8FB37-3C1E-4920-A7C0-BACD54033827}" type="CELLRANGE">
                      <a:rPr lang="en-US" baseline="0"/>
                      <a:pPr/>
                      <a:t>[CELLRANGE]</a:t>
                    </a:fld>
                    <a:r>
                      <a:rPr lang="en-US" baseline="0"/>
                      <a:t>
</a:t>
                    </a:r>
                    <a:fld id="{1B90BC22-07D6-4B7C-8968-BA7DD2E780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C9491DC9-91E2-47ED-BABA-190A59554055}" type="CELLRANGE">
                      <a:rPr lang="en-US" baseline="0"/>
                      <a:pPr/>
                      <a:t>[CELLRANGE]</a:t>
                    </a:fld>
                    <a:r>
                      <a:rPr lang="en-US" baseline="0"/>
                      <a:t>
</a:t>
                    </a:r>
                    <a:fld id="{E2432EDC-951A-4EF8-B125-4E05DCE411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52D5DF6B-359E-42D5-9907-78ED7FEED7A5}" type="CELLRANGE">
                      <a:rPr lang="en-US" baseline="0"/>
                      <a:pPr/>
                      <a:t>[CELLRANGE]</a:t>
                    </a:fld>
                    <a:r>
                      <a:rPr lang="en-US" baseline="0"/>
                      <a:t>
</a:t>
                    </a:r>
                    <a:fld id="{1DF27BA7-ADDB-461F-B84E-B3D5FC998A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078EF9FE-5080-4A79-A3F0-9EC8CC25CA51}" type="CELLRANGE">
                      <a:rPr lang="en-US" baseline="0"/>
                      <a:pPr/>
                      <a:t>[CELLRANGE]</a:t>
                    </a:fld>
                    <a:r>
                      <a:rPr lang="en-US" baseline="0"/>
                      <a:t>
</a:t>
                    </a:r>
                    <a:fld id="{AE632488-BFF2-4164-8016-C8FC7B9DD22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21197B86-B823-4666-8C63-A9240024CAEF}" type="CELLRANGE">
                      <a:rPr lang="en-US" baseline="0"/>
                      <a:pPr/>
                      <a:t>[CELLRANGE]</a:t>
                    </a:fld>
                    <a:r>
                      <a:rPr lang="en-US" baseline="0"/>
                      <a:t>
</a:t>
                    </a:r>
                    <a:fld id="{9515F054-5F9D-43DC-A617-51905E92DD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694125A1-DA2F-4028-9DDD-38438F80F724}" type="CELLRANGE">
                      <a:rPr lang="en-US" baseline="0"/>
                      <a:pPr/>
                      <a:t>[CELLRANGE]</a:t>
                    </a:fld>
                    <a:r>
                      <a:rPr lang="en-US" baseline="0"/>
                      <a:t>
</a:t>
                    </a:r>
                    <a:fld id="{83C5A5B7-941A-4999-BA70-DB7FF2B5C9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1654FC97-5C59-45DC-A247-66668F06FF85}" type="CELLRANGE">
                      <a:rPr lang="en-US" baseline="0"/>
                      <a:pPr/>
                      <a:t>[CELLRANGE]</a:t>
                    </a:fld>
                    <a:r>
                      <a:rPr lang="en-US" baseline="0"/>
                      <a:t>
</a:t>
                    </a:r>
                    <a:fld id="{4E33F10B-9850-427D-9341-C0AD984C50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Cantabria</c:v>
                </c:pt>
                <c:pt idx="3">
                  <c:v>Asturias, Principado de</c:v>
                </c:pt>
                <c:pt idx="4">
                  <c:v>Galicia</c:v>
                </c:pt>
                <c:pt idx="5">
                  <c:v>Navarra, Comunidad Foral de</c:v>
                </c:pt>
                <c:pt idx="6">
                  <c:v>Ceuta</c:v>
                </c:pt>
                <c:pt idx="7">
                  <c:v>Castilla - La Mancha</c:v>
                </c:pt>
                <c:pt idx="8">
                  <c:v>Comunitat Valenciana</c:v>
                </c:pt>
                <c:pt idx="9">
                  <c:v>Andalucía</c:v>
                </c:pt>
                <c:pt idx="10">
                  <c:v>Madrid, Comunidad de</c:v>
                </c:pt>
                <c:pt idx="11">
                  <c:v>Media Nacional</c:v>
                </c:pt>
                <c:pt idx="12">
                  <c:v>Balears, Illes</c:v>
                </c:pt>
                <c:pt idx="13">
                  <c:v>Rioja, La</c:v>
                </c:pt>
                <c:pt idx="14">
                  <c:v>Melilla</c:v>
                </c:pt>
                <c:pt idx="15">
                  <c:v>Extremadura</c:v>
                </c:pt>
                <c:pt idx="16">
                  <c:v>Murcia, Región de</c:v>
                </c:pt>
                <c:pt idx="17">
                  <c:v>Cataluña</c:v>
                </c:pt>
                <c:pt idx="18">
                  <c:v>País Vasco</c:v>
                </c:pt>
                <c:pt idx="19">
                  <c:v>Canarias</c:v>
                </c:pt>
              </c:strCache>
            </c:strRef>
          </c:cat>
          <c:val>
            <c:numRef>
              <c:f>'11ListaEspera'!$P$13:$P$32</c:f>
              <c:numCache>
                <c:formatCode>0.00%</c:formatCode>
                <c:ptCount val="20"/>
                <c:pt idx="0">
                  <c:v>1.2479464172880071E-3</c:v>
                </c:pt>
                <c:pt idx="1">
                  <c:v>2.2254221756774447E-3</c:v>
                </c:pt>
                <c:pt idx="2">
                  <c:v>1.119056717069709E-2</c:v>
                </c:pt>
                <c:pt idx="3">
                  <c:v>1.2537656003442834E-2</c:v>
                </c:pt>
                <c:pt idx="4">
                  <c:v>1.5014636115877663E-2</c:v>
                </c:pt>
                <c:pt idx="5">
                  <c:v>2.6285225258267621E-2</c:v>
                </c:pt>
                <c:pt idx="6">
                  <c:v>3.6266349583828773E-2</c:v>
                </c:pt>
                <c:pt idx="7">
                  <c:v>4.1550218880617315E-2</c:v>
                </c:pt>
                <c:pt idx="8">
                  <c:v>4.987504259911394E-2</c:v>
                </c:pt>
                <c:pt idx="9">
                  <c:v>5.0335868750873002E-2</c:v>
                </c:pt>
                <c:pt idx="10">
                  <c:v>7.1203242550832144E-2</c:v>
                </c:pt>
                <c:pt idx="11">
                  <c:v>7.7911588134608509E-2</c:v>
                </c:pt>
                <c:pt idx="12">
                  <c:v>0.10388951521984216</c:v>
                </c:pt>
                <c:pt idx="13">
                  <c:v>0.11096269439938937</c:v>
                </c:pt>
                <c:pt idx="14">
                  <c:v>0.1181894383906119</c:v>
                </c:pt>
                <c:pt idx="15">
                  <c:v>0.12546249579549276</c:v>
                </c:pt>
                <c:pt idx="16">
                  <c:v>0.12694221201683889</c:v>
                </c:pt>
                <c:pt idx="17">
                  <c:v>0.14881412145417006</c:v>
                </c:pt>
                <c:pt idx="18">
                  <c:v>0.17146004734781894</c:v>
                </c:pt>
                <c:pt idx="19">
                  <c:v>0.20368036734623418</c:v>
                </c:pt>
              </c:numCache>
            </c:numRef>
          </c:val>
          <c:extLst>
            <c:ext xmlns:c15="http://schemas.microsoft.com/office/drawing/2012/chart" uri="{02D57815-91ED-43cb-92C2-25804820EDAC}">
              <c15:datalabelsRange>
                <c15:f>'11ListaEspera'!$N$13:$N$32</c15:f>
                <c15:dlblRangeCache>
                  <c:ptCount val="20"/>
                  <c:pt idx="0">
                    <c:v>158</c:v>
                  </c:pt>
                  <c:pt idx="1">
                    <c:v>102</c:v>
                  </c:pt>
                  <c:pt idx="2">
                    <c:v>205</c:v>
                  </c:pt>
                  <c:pt idx="3">
                    <c:v>437</c:v>
                  </c:pt>
                  <c:pt idx="4">
                    <c:v>1.190</c:v>
                  </c:pt>
                  <c:pt idx="5">
                    <c:v>430</c:v>
                  </c:pt>
                  <c:pt idx="6">
                    <c:v>61</c:v>
                  </c:pt>
                  <c:pt idx="7">
                    <c:v>3.360</c:v>
                  </c:pt>
                  <c:pt idx="8">
                    <c:v>8.781</c:v>
                  </c:pt>
                  <c:pt idx="9">
                    <c:v>15.856</c:v>
                  </c:pt>
                  <c:pt idx="10">
                    <c:v>14.897</c:v>
                  </c:pt>
                  <c:pt idx="11">
                    <c:v>129.545</c:v>
                  </c:pt>
                  <c:pt idx="12">
                    <c:v>3.686</c:v>
                  </c:pt>
                  <c:pt idx="13">
                    <c:v>1.163</c:v>
                  </c:pt>
                  <c:pt idx="14">
                    <c:v>282</c:v>
                  </c:pt>
                  <c:pt idx="15">
                    <c:v>5.222</c:v>
                  </c:pt>
                  <c:pt idx="16">
                    <c:v>6.634</c:v>
                  </c:pt>
                  <c:pt idx="17">
                    <c:v>40.652</c:v>
                  </c:pt>
                  <c:pt idx="18">
                    <c:v>14.630</c:v>
                  </c:pt>
                  <c:pt idx="19">
                    <c:v>11.799</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Cantabria</c:v>
                </c:pt>
                <c:pt idx="3">
                  <c:v>Asturias, Principado de</c:v>
                </c:pt>
                <c:pt idx="4">
                  <c:v>Galicia</c:v>
                </c:pt>
                <c:pt idx="5">
                  <c:v>Navarra, Comunidad Foral de</c:v>
                </c:pt>
                <c:pt idx="6">
                  <c:v>Ceuta</c:v>
                </c:pt>
                <c:pt idx="7">
                  <c:v>Castilla - La Mancha</c:v>
                </c:pt>
                <c:pt idx="8">
                  <c:v>Comunitat Valenciana</c:v>
                </c:pt>
                <c:pt idx="9">
                  <c:v>Andalucía</c:v>
                </c:pt>
                <c:pt idx="10">
                  <c:v>Madrid, Comunidad de</c:v>
                </c:pt>
                <c:pt idx="11">
                  <c:v>Media Nacional</c:v>
                </c:pt>
                <c:pt idx="12">
                  <c:v>Balears, Illes</c:v>
                </c:pt>
                <c:pt idx="13">
                  <c:v>Rioja, La</c:v>
                </c:pt>
                <c:pt idx="14">
                  <c:v>Melilla</c:v>
                </c:pt>
                <c:pt idx="15">
                  <c:v>Extremadura</c:v>
                </c:pt>
                <c:pt idx="16">
                  <c:v>Murcia, Región de</c:v>
                </c:pt>
                <c:pt idx="17">
                  <c:v>Cataluña</c:v>
                </c:pt>
                <c:pt idx="18">
                  <c:v>País Vasco</c:v>
                </c:pt>
                <c:pt idx="19">
                  <c:v>Canarias</c:v>
                </c:pt>
              </c:strCache>
            </c:strRef>
          </c:cat>
          <c:val>
            <c:numRef>
              <c:f>'11ListaEspera'!$Q$13:$Q$32</c:f>
              <c:numCache>
                <c:formatCode>0.00%</c:formatCode>
                <c:ptCount val="20"/>
                <c:pt idx="0">
                  <c:v>0.92208841186539148</c:v>
                </c:pt>
                <c:pt idx="1">
                  <c:v>0.92208841186539148</c:v>
                </c:pt>
                <c:pt idx="2">
                  <c:v>0.92208841186539148</c:v>
                </c:pt>
                <c:pt idx="3">
                  <c:v>0.92208841186539148</c:v>
                </c:pt>
                <c:pt idx="4">
                  <c:v>0.92208841186539148</c:v>
                </c:pt>
                <c:pt idx="5">
                  <c:v>0.92208841186539148</c:v>
                </c:pt>
                <c:pt idx="6">
                  <c:v>0.92208841186539148</c:v>
                </c:pt>
                <c:pt idx="7">
                  <c:v>0.92208841186539148</c:v>
                </c:pt>
                <c:pt idx="8">
                  <c:v>0.92208841186539148</c:v>
                </c:pt>
                <c:pt idx="9">
                  <c:v>0.92208841186539148</c:v>
                </c:pt>
                <c:pt idx="10">
                  <c:v>0.92208841186539148</c:v>
                </c:pt>
                <c:pt idx="11">
                  <c:v>0.92208841186539148</c:v>
                </c:pt>
                <c:pt idx="12">
                  <c:v>0.92208841186539148</c:v>
                </c:pt>
                <c:pt idx="13">
                  <c:v>0.92208841186539148</c:v>
                </c:pt>
                <c:pt idx="14">
                  <c:v>0.92208841186539148</c:v>
                </c:pt>
                <c:pt idx="15">
                  <c:v>0.92208841186539148</c:v>
                </c:pt>
                <c:pt idx="16">
                  <c:v>0.92208841186539148</c:v>
                </c:pt>
                <c:pt idx="17">
                  <c:v>0.92208841186539148</c:v>
                </c:pt>
                <c:pt idx="18">
                  <c:v>0.92208841186539148</c:v>
                </c:pt>
                <c:pt idx="19">
                  <c:v>0.92208841186539148</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Pt>
            <c:idx val="13"/>
            <c:invertIfNegative val="0"/>
            <c:bubble3D val="0"/>
            <c:spPr>
              <a:solidFill>
                <a:schemeClr val="accent1"/>
              </a:solidFill>
              <a:ln>
                <a:noFill/>
              </a:ln>
              <a:effectLst/>
            </c:spPr>
            <c:extLst>
              <c:ext xmlns:c16="http://schemas.microsoft.com/office/drawing/2014/chart" uri="{C3380CC4-5D6E-409C-BE32-E72D297353CC}">
                <c16:uniqueId val="{0000000F-C55D-4E29-9CD8-90CA83D3C1E4}"/>
              </c:ext>
            </c:extLst>
          </c:dPt>
          <c:dLbls>
            <c:dLbl>
              <c:idx val="0"/>
              <c:layout>
                <c:manualLayout>
                  <c:x val="0"/>
                  <c:y val="-3.0478894636931943E-3"/>
                </c:manualLayout>
              </c:layout>
              <c:tx>
                <c:rich>
                  <a:bodyPr/>
                  <a:lstStyle/>
                  <a:p>
                    <a:fld id="{85D2DF10-8394-4785-B8C7-435DA00F5B6E}" type="CELLRANGE">
                      <a:rPr lang="en-US" baseline="0"/>
                      <a:pPr/>
                      <a:t>[CELLRANGE]</a:t>
                    </a:fld>
                    <a:r>
                      <a:rPr lang="en-US" baseline="0"/>
                      <a:t>
</a:t>
                    </a:r>
                    <a:fld id="{F0D82B54-C872-4913-A6EB-512B8276AF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CBCDE3FF-DDDF-447C-BFCC-FDC376E6EB70}" type="CELLRANGE">
                      <a:rPr lang="en-US" baseline="0"/>
                      <a:pPr/>
                      <a:t>[CELLRANGE]</a:t>
                    </a:fld>
                    <a:r>
                      <a:rPr lang="en-US" baseline="0"/>
                      <a:t>
</a:t>
                    </a:r>
                    <a:fld id="{4F3F0C8C-1D95-4493-BE49-2F540A267C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BD6BBF04-C22A-446B-B8C0-C9423A90987D}" type="CELLRANGE">
                      <a:rPr lang="en-US" baseline="0"/>
                      <a:pPr/>
                      <a:t>[CELLRANGE]</a:t>
                    </a:fld>
                    <a:r>
                      <a:rPr lang="en-US" baseline="0"/>
                      <a:t>
</a:t>
                    </a:r>
                    <a:fld id="{90BA732C-B196-4645-B07B-4D893BE410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FCC1F316-0A8E-498A-ACC9-73E609104EBE}" type="CELLRANGE">
                      <a:rPr lang="en-US" baseline="0"/>
                      <a:pPr/>
                      <a:t>[CELLRANGE]</a:t>
                    </a:fld>
                    <a:r>
                      <a:rPr lang="en-US" baseline="0"/>
                      <a:t>
</a:t>
                    </a:r>
                    <a:fld id="{607EDA0F-20B5-426F-BEAA-0ECBC1889C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D110A12A-EA6D-4C68-8C73-DBEF608A48B7}" type="CELLRANGE">
                      <a:rPr lang="en-US" baseline="0"/>
                      <a:pPr/>
                      <a:t>[CELLRANGE]</a:t>
                    </a:fld>
                    <a:r>
                      <a:rPr lang="en-US" baseline="0"/>
                      <a:t>
</a:t>
                    </a:r>
                    <a:fld id="{8DFE7B0E-6879-4813-8294-D19EFF239F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94FCFA06-AE12-4F68-ACCF-0B1724D390DC}" type="CELLRANGE">
                      <a:rPr lang="en-US" baseline="0"/>
                      <a:pPr/>
                      <a:t>[CELLRANGE]</a:t>
                    </a:fld>
                    <a:r>
                      <a:rPr lang="en-US" baseline="0"/>
                      <a:t>
</a:t>
                    </a:r>
                    <a:fld id="{8C454BA2-5D4B-46CF-BCFC-0015DFE3307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CA63C083-A348-4410-846E-6A6746443C18}" type="CELLRANGE">
                      <a:rPr lang="en-US" baseline="0"/>
                      <a:pPr/>
                      <a:t>[CELLRANGE]</a:t>
                    </a:fld>
                    <a:r>
                      <a:rPr lang="en-US" baseline="0"/>
                      <a:t>
</a:t>
                    </a:r>
                    <a:fld id="{FDC3AF2B-6D66-44C0-9BEA-1DABCD374C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80D02823-A4F9-4B3A-B209-AB70A81F451E}" type="CELLRANGE">
                      <a:rPr lang="en-US" baseline="0"/>
                      <a:pPr/>
                      <a:t>[CELLRANGE]</a:t>
                    </a:fld>
                    <a:r>
                      <a:rPr lang="en-US" baseline="0"/>
                      <a:t>
</a:t>
                    </a:r>
                    <a:fld id="{FB489ADE-8D21-4E0C-941A-891F6E9F71E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5D6AA798-EE54-490C-A9A8-629E40A93B7A}" type="CELLRANGE">
                      <a:rPr lang="en-US" baseline="0">
                        <a:solidFill>
                          <a:sysClr val="windowText" lastClr="000000"/>
                        </a:solidFill>
                      </a:rPr>
                      <a:pPr/>
                      <a:t>[CELLRANGE]</a:t>
                    </a:fld>
                    <a:r>
                      <a:rPr lang="en-US" baseline="0">
                        <a:solidFill>
                          <a:sysClr val="windowText" lastClr="000000"/>
                        </a:solidFill>
                      </a:rPr>
                      <a:t>
</a:t>
                    </a:r>
                    <a:fld id="{3770B4F9-F843-4B01-9A21-BA89588E2D66}"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A39CC00C-0836-4FA2-B493-7AE3D71E0D08}" type="CELLRANGE">
                      <a:rPr lang="en-US" baseline="0">
                        <a:solidFill>
                          <a:sysClr val="windowText" lastClr="000000"/>
                        </a:solidFill>
                      </a:rPr>
                      <a:pPr/>
                      <a:t>[CELLRANGE]</a:t>
                    </a:fld>
                    <a:r>
                      <a:rPr lang="en-US" baseline="0">
                        <a:solidFill>
                          <a:sysClr val="windowText" lastClr="000000"/>
                        </a:solidFill>
                      </a:rPr>
                      <a:t>
</a:t>
                    </a:r>
                    <a:fld id="{B1067617-9EA0-4706-A865-B25C5B56F8C2}"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1A69AF1A-9355-410A-A5E0-948B6120F083}" type="CELLRANGE">
                      <a:rPr lang="en-US" baseline="0">
                        <a:solidFill>
                          <a:sysClr val="windowText" lastClr="000000"/>
                        </a:solidFill>
                      </a:rPr>
                      <a:pPr/>
                      <a:t>[CELLRANGE]</a:t>
                    </a:fld>
                    <a:r>
                      <a:rPr lang="en-US" baseline="0">
                        <a:solidFill>
                          <a:sysClr val="windowText" lastClr="000000"/>
                        </a:solidFill>
                      </a:rPr>
                      <a:t>
</a:t>
                    </a:r>
                    <a:fld id="{B189BD66-52C6-4663-B2FF-C366DE6BB740}"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A4B2E908-F075-40D8-911A-B6449343B8E5}" type="CELLRANGE">
                      <a:rPr lang="en-US" baseline="0">
                        <a:solidFill>
                          <a:schemeClr val="bg1"/>
                        </a:solidFill>
                      </a:rPr>
                      <a:pPr>
                        <a:defRPr b="1">
                          <a:solidFill>
                            <a:schemeClr val="bg1"/>
                          </a:solidFill>
                        </a:defRPr>
                      </a:pPr>
                      <a:t>[CELLRANGE]</a:t>
                    </a:fld>
                    <a:r>
                      <a:rPr lang="en-US" baseline="0">
                        <a:solidFill>
                          <a:schemeClr val="bg1"/>
                        </a:solidFill>
                      </a:rPr>
                      <a:t>
</a:t>
                    </a:r>
                    <a:fld id="{9034433E-0C54-484A-BA6A-EFD891A6C3CD}"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9DF0BDCF-7509-43EE-9A6E-8D7AA392FE0E}" type="CELLRANGE">
                      <a:rPr lang="en-US" baseline="0"/>
                      <a:pPr/>
                      <a:t>[CELLRANGE]</a:t>
                    </a:fld>
                    <a:r>
                      <a:rPr lang="en-US" baseline="0"/>
                      <a:t>
</a:t>
                    </a:r>
                    <a:fld id="{ECF888E0-1CE7-4E37-8A0E-8F7FE3E1EE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EE0826E3-9AA7-4064-8736-51F1CDC7B70A}" type="CELLRANGE">
                      <a:rPr lang="en-US" baseline="0">
                        <a:solidFill>
                          <a:schemeClr val="tx1"/>
                        </a:solidFill>
                      </a:rPr>
                      <a:pPr>
                        <a:defRPr b="1">
                          <a:solidFill>
                            <a:schemeClr val="tx1"/>
                          </a:solidFill>
                        </a:defRPr>
                      </a:pPr>
                      <a:t>[CELLRANGE]</a:t>
                    </a:fld>
                    <a:r>
                      <a:rPr lang="en-US" baseline="0">
                        <a:solidFill>
                          <a:schemeClr val="tx1"/>
                        </a:solidFill>
                      </a:rPr>
                      <a:t>
</a:t>
                    </a:r>
                    <a:fld id="{8D960061-8845-42A1-9D99-C8498F238721}"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A964E6B1-FCE3-42DC-B6EB-7BB1974A7F85}" type="CELLRANGE">
                      <a:rPr lang="en-US" baseline="0"/>
                      <a:pPr/>
                      <a:t>[CELLRANGE]</a:t>
                    </a:fld>
                    <a:r>
                      <a:rPr lang="en-US" baseline="0"/>
                      <a:t>
</a:t>
                    </a:r>
                    <a:fld id="{ECF5CA76-68B9-437F-81AB-F4229DD333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9E6AF728-A757-4A4A-979E-8ED052A36042}" type="CELLRANGE">
                      <a:rPr lang="en-US" baseline="0"/>
                      <a:pPr/>
                      <a:t>[CELLRANGE]</a:t>
                    </a:fld>
                    <a:r>
                      <a:rPr lang="en-US" baseline="0"/>
                      <a:t>
</a:t>
                    </a:r>
                    <a:fld id="{D1D2B030-9D38-442D-B7B1-6A5CFF4989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E87B6440-9BFC-4316-8FF6-40CA791B25DA}" type="CELLRANGE">
                      <a:rPr lang="en-US" baseline="0"/>
                      <a:pPr/>
                      <a:t>[CELLRANGE]</a:t>
                    </a:fld>
                    <a:r>
                      <a:rPr lang="en-US" baseline="0"/>
                      <a:t>
</a:t>
                    </a:r>
                    <a:fld id="{A0B6E6CF-CAB8-44A1-BE6A-A120EC2EF1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240C6904-F083-4879-A7CF-709E07FBF2BF}" type="CELLRANGE">
                      <a:rPr lang="en-US" baseline="0"/>
                      <a:pPr/>
                      <a:t>[CELLRANGE]</a:t>
                    </a:fld>
                    <a:r>
                      <a:rPr lang="en-US" baseline="0"/>
                      <a:t>
</a:t>
                    </a:r>
                    <a:fld id="{7D9F2284-21C6-4713-8853-FCC4FB107B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75DCD79F-1904-4017-B833-2DC713A0CDA2}" type="CELLRANGE">
                      <a:rPr lang="en-US" baseline="0"/>
                      <a:pPr/>
                      <a:t>[CELLRANGE]</a:t>
                    </a:fld>
                    <a:r>
                      <a:rPr lang="en-US" baseline="0"/>
                      <a:t>
</a:t>
                    </a:r>
                    <a:fld id="{BDFF48CC-8842-40C4-83BB-AC4712A3D2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E17DABCB-D912-4DC9-ADF1-B005EE5A0FA3}" type="CELLRANGE">
                      <a:rPr lang="en-US" baseline="0"/>
                      <a:pPr/>
                      <a:t>[CELLRANGE]</a:t>
                    </a:fld>
                    <a:r>
                      <a:rPr lang="en-US" baseline="0"/>
                      <a:t>
</a:t>
                    </a:r>
                    <a:fld id="{0CF549D5-48D5-4C7F-B97F-95407843DB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Aragón</c:v>
                </c:pt>
                <c:pt idx="1">
                  <c:v>Castilla y León</c:v>
                </c:pt>
                <c:pt idx="2">
                  <c:v>Galicia</c:v>
                </c:pt>
                <c:pt idx="3">
                  <c:v>Cantabria</c:v>
                </c:pt>
                <c:pt idx="4">
                  <c:v>Asturias, Principado de</c:v>
                </c:pt>
                <c:pt idx="5">
                  <c:v>Andalucía</c:v>
                </c:pt>
                <c:pt idx="6">
                  <c:v>Castilla - La Mancha</c:v>
                </c:pt>
                <c:pt idx="7">
                  <c:v>Madrid, Comunidad de</c:v>
                </c:pt>
                <c:pt idx="8">
                  <c:v>Navarra, Comunidad Foral de</c:v>
                </c:pt>
                <c:pt idx="9">
                  <c:v>Comunitat Valenciana</c:v>
                </c:pt>
                <c:pt idx="10">
                  <c:v>Ceuta</c:v>
                </c:pt>
                <c:pt idx="11">
                  <c:v>Media Nacional</c:v>
                </c:pt>
                <c:pt idx="12">
                  <c:v>Rioja, La</c:v>
                </c:pt>
                <c:pt idx="13">
                  <c:v>Balears, Illes</c:v>
                </c:pt>
                <c:pt idx="14">
                  <c:v>Melilla</c:v>
                </c:pt>
                <c:pt idx="15">
                  <c:v>Extremadura</c:v>
                </c:pt>
                <c:pt idx="16">
                  <c:v>Cataluña</c:v>
                </c:pt>
                <c:pt idx="17">
                  <c:v>Murcia, Región de</c:v>
                </c:pt>
                <c:pt idx="18">
                  <c:v>País Vasco</c:v>
                </c:pt>
                <c:pt idx="19">
                  <c:v>Canarias</c:v>
                </c:pt>
              </c:strCache>
            </c:strRef>
          </c:cat>
          <c:val>
            <c:numRef>
              <c:f>'11ListaEsperaGIII'!$O$13:$O$32</c:f>
              <c:numCache>
                <c:formatCode>0.00%</c:formatCode>
                <c:ptCount val="20"/>
                <c:pt idx="0">
                  <c:v>0.99925317401045555</c:v>
                </c:pt>
                <c:pt idx="1">
                  <c:v>0.99905552375500861</c:v>
                </c:pt>
                <c:pt idx="2">
                  <c:v>0.99725083249438551</c:v>
                </c:pt>
                <c:pt idx="3">
                  <c:v>0.99394741819557408</c:v>
                </c:pt>
                <c:pt idx="4">
                  <c:v>0.98912512218963833</c:v>
                </c:pt>
                <c:pt idx="5">
                  <c:v>0.97407076935370029</c:v>
                </c:pt>
                <c:pt idx="6">
                  <c:v>0.97365449755363187</c:v>
                </c:pt>
                <c:pt idx="7">
                  <c:v>0.97109782855413485</c:v>
                </c:pt>
                <c:pt idx="8">
                  <c:v>0.9695266272189349</c:v>
                </c:pt>
                <c:pt idx="9">
                  <c:v>0.96147340725427555</c:v>
                </c:pt>
                <c:pt idx="10">
                  <c:v>0.960093896713615</c:v>
                </c:pt>
                <c:pt idx="11">
                  <c:v>0.95432082245129612</c:v>
                </c:pt>
                <c:pt idx="12">
                  <c:v>0.93744821872410933</c:v>
                </c:pt>
                <c:pt idx="13">
                  <c:v>0.9345252190385982</c:v>
                </c:pt>
                <c:pt idx="14">
                  <c:v>0.93154034229828853</c:v>
                </c:pt>
                <c:pt idx="15">
                  <c:v>0.92301349325337334</c:v>
                </c:pt>
                <c:pt idx="16">
                  <c:v>0.92285040037112487</c:v>
                </c:pt>
                <c:pt idx="17">
                  <c:v>0.90746860541969598</c:v>
                </c:pt>
                <c:pt idx="18">
                  <c:v>0.86882409810207095</c:v>
                </c:pt>
                <c:pt idx="19">
                  <c:v>0.82073599022751564</c:v>
                </c:pt>
              </c:numCache>
            </c:numRef>
          </c:val>
          <c:extLst>
            <c:ext xmlns:c15="http://schemas.microsoft.com/office/drawing/2012/chart" uri="{02D57815-91ED-43cb-92C2-25804820EDAC}">
              <c15:datalabelsRange>
                <c15:f>'11ListaEsperaGIII'!$M$13:$M$32</c15:f>
                <c15:dlblRangeCache>
                  <c:ptCount val="20"/>
                  <c:pt idx="0">
                    <c:v>13.380</c:v>
                  </c:pt>
                  <c:pt idx="1">
                    <c:v>34.907</c:v>
                  </c:pt>
                  <c:pt idx="2">
                    <c:v>25.755</c:v>
                  </c:pt>
                  <c:pt idx="3">
                    <c:v>5.255</c:v>
                  </c:pt>
                  <c:pt idx="4">
                    <c:v>8.095</c:v>
                  </c:pt>
                  <c:pt idx="5">
                    <c:v>73.142</c:v>
                  </c:pt>
                  <c:pt idx="6">
                    <c:v>23.283</c:v>
                  </c:pt>
                  <c:pt idx="7">
                    <c:v>64.175</c:v>
                  </c:pt>
                  <c:pt idx="8">
                    <c:v>3.277</c:v>
                  </c:pt>
                  <c:pt idx="9">
                    <c:v>46.044</c:v>
                  </c:pt>
                  <c:pt idx="10">
                    <c:v>409</c:v>
                  </c:pt>
                  <c:pt idx="11">
                    <c:v>413.637</c:v>
                  </c:pt>
                  <c:pt idx="12">
                    <c:v>2.263</c:v>
                  </c:pt>
                  <c:pt idx="13">
                    <c:v>7.893</c:v>
                  </c:pt>
                  <c:pt idx="14">
                    <c:v>762</c:v>
                  </c:pt>
                  <c:pt idx="15">
                    <c:v>12.313</c:v>
                  </c:pt>
                  <c:pt idx="16">
                    <c:v>45.754</c:v>
                  </c:pt>
                  <c:pt idx="17">
                    <c:v>13.730</c:v>
                  </c:pt>
                  <c:pt idx="18">
                    <c:v>17.075</c:v>
                  </c:pt>
                  <c:pt idx="19">
                    <c:v>16.125</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chemeClr val="accent2"/>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a:lstStyle/>
                  <a:p>
                    <a:fld id="{EA8BA2EE-2E13-4EA4-AB30-465802D662DC}" type="CELLRANGE">
                      <a:rPr lang="en-US" baseline="0"/>
                      <a:pPr/>
                      <a:t>[CELLRANGE]</a:t>
                    </a:fld>
                    <a:r>
                      <a:rPr lang="en-US" baseline="0"/>
                      <a:t>
</a:t>
                    </a:r>
                    <a:fld id="{20ACE4F1-2A90-4256-91A8-C3FFA3D14E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3ECFDB7D-0DE8-438F-B28D-8D2722F4E4B5}" type="CELLRANGE">
                      <a:rPr lang="en-US" baseline="0"/>
                      <a:pPr/>
                      <a:t>[CELLRANGE]</a:t>
                    </a:fld>
                    <a:r>
                      <a:rPr lang="en-US" baseline="0"/>
                      <a:t>
</a:t>
                    </a:r>
                    <a:fld id="{48435096-B5A3-41B8-8860-678EB416B9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2FD0A797-E1F2-42B4-BABB-DC06CE2E1E9B}" type="CELLRANGE">
                      <a:rPr lang="en-US" baseline="0"/>
                      <a:pPr/>
                      <a:t>[CELLRANGE]</a:t>
                    </a:fld>
                    <a:r>
                      <a:rPr lang="en-US" baseline="0"/>
                      <a:t>
</a:t>
                    </a:r>
                    <a:fld id="{67108E7B-72DC-4F4F-92CE-192EEAA370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8AFCF842-9C0D-456E-B2EF-B9F29A55C74D}" type="CELLRANGE">
                      <a:rPr lang="en-US" baseline="0"/>
                      <a:pPr/>
                      <a:t>[CELLRANGE]</a:t>
                    </a:fld>
                    <a:r>
                      <a:rPr lang="en-US" baseline="0"/>
                      <a:t>
</a:t>
                    </a:r>
                    <a:fld id="{F6E81987-2AD1-4409-9F1A-279618E23D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E987D84E-D685-4381-AC57-C21D5A768772}" type="CELLRANGE">
                      <a:rPr lang="en-US" baseline="0"/>
                      <a:pPr/>
                      <a:t>[CELLRANGE]</a:t>
                    </a:fld>
                    <a:r>
                      <a:rPr lang="en-US" baseline="0"/>
                      <a:t>
</a:t>
                    </a:r>
                    <a:fld id="{0CF2CA61-6A10-4FF3-BC8A-813F05DA89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E1B03CC0-0068-4F01-8FA7-6330E372F44F}" type="CELLRANGE">
                      <a:rPr lang="en-US" baseline="0"/>
                      <a:pPr/>
                      <a:t>[CELLRANGE]</a:t>
                    </a:fld>
                    <a:r>
                      <a:rPr lang="en-US" baseline="0"/>
                      <a:t>
</a:t>
                    </a:r>
                    <a:fld id="{2EA251AA-B218-48A1-94BD-BCAFAF65B3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FA739A58-E325-4418-B970-09EDD604E5F5}" type="CELLRANGE">
                      <a:rPr lang="en-US" baseline="0"/>
                      <a:pPr/>
                      <a:t>[CELLRANGE]</a:t>
                    </a:fld>
                    <a:r>
                      <a:rPr lang="en-US" baseline="0"/>
                      <a:t>
</a:t>
                    </a:r>
                    <a:fld id="{6CDEFBAE-9D91-4CBE-BC0F-736E84FD66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F470ABC1-8130-47CF-AF42-DB82B5EF52C0}" type="CELLRANGE">
                      <a:rPr lang="en-US" baseline="0"/>
                      <a:pPr/>
                      <a:t>[CELLRANGE]</a:t>
                    </a:fld>
                    <a:r>
                      <a:rPr lang="en-US" baseline="0"/>
                      <a:t>
</a:t>
                    </a:r>
                    <a:fld id="{924241C0-428F-40AE-8C98-48BBDEE5A1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E907E657-5218-4913-82E0-4B0884984098}" type="CELLRANGE">
                      <a:rPr lang="en-US" sz="600" baseline="0">
                        <a:solidFill>
                          <a:sysClr val="windowText" lastClr="000000"/>
                        </a:solidFill>
                      </a:rPr>
                      <a:pPr/>
                      <a:t>[CELLRANGE]</a:t>
                    </a:fld>
                    <a:r>
                      <a:rPr lang="en-US" sz="600" baseline="0">
                        <a:solidFill>
                          <a:sysClr val="windowText" lastClr="000000"/>
                        </a:solidFill>
                      </a:rPr>
                      <a:t>
</a:t>
                    </a:r>
                    <a:fld id="{A679FDB5-32A0-40B1-AE09-D51082C87761}"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a:lstStyle/>
                  <a:p>
                    <a:fld id="{126D779C-5101-4448-98CD-8651C345E3C7}" type="CELLRANGE">
                      <a:rPr lang="en-US" sz="600" baseline="0">
                        <a:solidFill>
                          <a:sysClr val="windowText" lastClr="000000"/>
                        </a:solidFill>
                      </a:rPr>
                      <a:pPr/>
                      <a:t>[CELLRANGE]</a:t>
                    </a:fld>
                    <a:r>
                      <a:rPr lang="en-US" sz="600" baseline="0">
                        <a:solidFill>
                          <a:sysClr val="windowText" lastClr="000000"/>
                        </a:solidFill>
                      </a:rPr>
                      <a:t>
</a:t>
                    </a:r>
                    <a:fld id="{886B6F40-5BA6-4E79-BACE-BF3E8803E6D1}"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a:lstStyle/>
                  <a:p>
                    <a:fld id="{3AE2BB56-3593-40EE-9B20-218E8988C9BE}" type="CELLRANGE">
                      <a:rPr lang="en-US" sz="600" baseline="0">
                        <a:solidFill>
                          <a:sysClr val="windowText" lastClr="000000"/>
                        </a:solidFill>
                      </a:rPr>
                      <a:pPr/>
                      <a:t>[CELLRANGE]</a:t>
                    </a:fld>
                    <a:r>
                      <a:rPr lang="en-US" sz="600" baseline="0">
                        <a:solidFill>
                          <a:sysClr val="windowText" lastClr="000000"/>
                        </a:solidFill>
                      </a:rPr>
                      <a:t>
</a:t>
                    </a:r>
                    <a:fld id="{67B84795-2FA7-4EB0-9BA1-33456C7D2356}"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234F6EF7-C2EF-422F-8095-2B4AFBCCB0C0}" type="CELLRANGE">
                      <a:rPr lang="en-US" sz="600" baseline="0">
                        <a:solidFill>
                          <a:schemeClr val="bg1"/>
                        </a:solidFill>
                      </a:rPr>
                      <a:pPr>
                        <a:defRPr sz="600" b="1">
                          <a:solidFill>
                            <a:schemeClr val="bg1"/>
                          </a:solidFill>
                        </a:defRPr>
                      </a:pPr>
                      <a:t>[CELLRANGE]</a:t>
                    </a:fld>
                    <a:r>
                      <a:rPr lang="en-US" sz="600" baseline="0">
                        <a:solidFill>
                          <a:schemeClr val="bg1"/>
                        </a:solidFill>
                      </a:rPr>
                      <a:t>
</a:t>
                    </a:r>
                    <a:fld id="{1D76BC69-8078-4F86-9E6C-969CDD87D461}" type="VALUE">
                      <a:rPr lang="en-US" sz="600" baseline="0">
                        <a:solidFill>
                          <a:schemeClr val="bg1"/>
                        </a:solidFill>
                      </a:rPr>
                      <a:pPr>
                        <a:defRPr sz="600"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C5B42310-F7F2-4E5D-9ADD-71CE2C4EF8F9}" type="CELLRANGE">
                      <a:rPr lang="en-US" baseline="0"/>
                      <a:pPr/>
                      <a:t>[CELLRANGE]</a:t>
                    </a:fld>
                    <a:r>
                      <a:rPr lang="en-US" baseline="0"/>
                      <a:t>
</a:t>
                    </a:r>
                    <a:fld id="{3D670D4E-CF1E-43FE-80BC-B56A55BDC1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813F8D79-442F-496E-9B6D-A168BF2DBE7E}" type="CELLRANGE">
                      <a:rPr lang="en-US" baseline="0">
                        <a:solidFill>
                          <a:schemeClr val="tx1"/>
                        </a:solidFill>
                      </a:rPr>
                      <a:pPr>
                        <a:defRPr b="1">
                          <a:solidFill>
                            <a:schemeClr val="tx1"/>
                          </a:solidFill>
                        </a:defRPr>
                      </a:pPr>
                      <a:t>[CELLRANGE]</a:t>
                    </a:fld>
                    <a:r>
                      <a:rPr lang="en-US" baseline="0">
                        <a:solidFill>
                          <a:schemeClr val="tx1"/>
                        </a:solidFill>
                      </a:rPr>
                      <a:t>
</a:t>
                    </a:r>
                    <a:fld id="{943357D2-8455-4EB8-81A4-6AE3E227ECB1}"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E9ECAB39-B342-44DA-8922-DBEFA126877B}" type="CELLRANGE">
                      <a:rPr lang="en-US" baseline="0"/>
                      <a:pPr/>
                      <a:t>[CELLRANGE]</a:t>
                    </a:fld>
                    <a:r>
                      <a:rPr lang="en-US" baseline="0"/>
                      <a:t>
</a:t>
                    </a:r>
                    <a:fld id="{F25BCCA3-B7E4-4351-9B7D-0D84CB7498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D52773D0-24F0-4748-AF19-2884D4A156F7}" type="CELLRANGE">
                      <a:rPr lang="en-US" baseline="0"/>
                      <a:pPr/>
                      <a:t>[CELLRANGE]</a:t>
                    </a:fld>
                    <a:r>
                      <a:rPr lang="en-US" baseline="0"/>
                      <a:t>
</a:t>
                    </a:r>
                    <a:fld id="{11740FC4-354A-4B54-B460-182A39940F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E03E4445-9891-4174-99F9-77F6C9429198}" type="CELLRANGE">
                      <a:rPr lang="en-US" baseline="0"/>
                      <a:pPr/>
                      <a:t>[CELLRANGE]</a:t>
                    </a:fld>
                    <a:r>
                      <a:rPr lang="en-US" baseline="0"/>
                      <a:t>
</a:t>
                    </a:r>
                    <a:fld id="{4E78EC9A-25D2-45A9-8E42-C75E86F704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6BED4B4A-ECC1-4EA0-A390-4F18710CA3AB}" type="CELLRANGE">
                      <a:rPr lang="en-US" baseline="0"/>
                      <a:pPr/>
                      <a:t>[CELLRANGE]</a:t>
                    </a:fld>
                    <a:r>
                      <a:rPr lang="en-US" baseline="0"/>
                      <a:t>
</a:t>
                    </a:r>
                    <a:fld id="{FAF39AD4-3BDE-470B-AB35-C9444FD5B9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978A7CC0-462C-4FA3-8A77-80E8C9842E26}" type="CELLRANGE">
                      <a:rPr lang="en-US" baseline="0"/>
                      <a:pPr/>
                      <a:t>[CELLRANGE]</a:t>
                    </a:fld>
                    <a:r>
                      <a:rPr lang="en-US" baseline="0"/>
                      <a:t>
</a:t>
                    </a:r>
                    <a:fld id="{BBC82C8A-16A5-4972-A021-D890536C89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8463521A-1E2C-4502-BA48-12EF437002F8}" type="CELLRANGE">
                      <a:rPr lang="en-US" baseline="0"/>
                      <a:pPr/>
                      <a:t>[CELLRANGE]</a:t>
                    </a:fld>
                    <a:r>
                      <a:rPr lang="en-US" baseline="0"/>
                      <a:t>
</a:t>
                    </a:r>
                    <a:fld id="{3644CDA3-3787-4D61-BCFD-9EEE840156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Aragón</c:v>
                </c:pt>
                <c:pt idx="1">
                  <c:v>Castilla y León</c:v>
                </c:pt>
                <c:pt idx="2">
                  <c:v>Galicia</c:v>
                </c:pt>
                <c:pt idx="3">
                  <c:v>Cantabria</c:v>
                </c:pt>
                <c:pt idx="4">
                  <c:v>Asturias, Principado de</c:v>
                </c:pt>
                <c:pt idx="5">
                  <c:v>Andalucía</c:v>
                </c:pt>
                <c:pt idx="6">
                  <c:v>Castilla - La Mancha</c:v>
                </c:pt>
                <c:pt idx="7">
                  <c:v>Madrid, Comunidad de</c:v>
                </c:pt>
                <c:pt idx="8">
                  <c:v>Navarra, Comunidad Foral de</c:v>
                </c:pt>
                <c:pt idx="9">
                  <c:v>Comunitat Valenciana</c:v>
                </c:pt>
                <c:pt idx="10">
                  <c:v>Ceuta</c:v>
                </c:pt>
                <c:pt idx="11">
                  <c:v>Media Nacional</c:v>
                </c:pt>
                <c:pt idx="12">
                  <c:v>Rioja, La</c:v>
                </c:pt>
                <c:pt idx="13">
                  <c:v>Balears, Illes</c:v>
                </c:pt>
                <c:pt idx="14">
                  <c:v>Melilla</c:v>
                </c:pt>
                <c:pt idx="15">
                  <c:v>Extremadura</c:v>
                </c:pt>
                <c:pt idx="16">
                  <c:v>Cataluña</c:v>
                </c:pt>
                <c:pt idx="17">
                  <c:v>Murcia, Región de</c:v>
                </c:pt>
                <c:pt idx="18">
                  <c:v>País Vasco</c:v>
                </c:pt>
                <c:pt idx="19">
                  <c:v>Canarias</c:v>
                </c:pt>
              </c:strCache>
            </c:strRef>
          </c:cat>
          <c:val>
            <c:numRef>
              <c:f>'11ListaEsperaGIII'!$P$13:$P$32</c:f>
              <c:numCache>
                <c:formatCode>0.00%</c:formatCode>
                <c:ptCount val="20"/>
                <c:pt idx="0">
                  <c:v>7.468259895444362E-4</c:v>
                </c:pt>
                <c:pt idx="1">
                  <c:v>9.4447624499141385E-4</c:v>
                </c:pt>
                <c:pt idx="2">
                  <c:v>2.7491675056144972E-3</c:v>
                </c:pt>
                <c:pt idx="3">
                  <c:v>6.0525818044259508E-3</c:v>
                </c:pt>
                <c:pt idx="4">
                  <c:v>1.0874877810361682E-2</c:v>
                </c:pt>
                <c:pt idx="5">
                  <c:v>2.5929230646299723E-2</c:v>
                </c:pt>
                <c:pt idx="6">
                  <c:v>2.6345502446368085E-2</c:v>
                </c:pt>
                <c:pt idx="7">
                  <c:v>2.8902171445865172E-2</c:v>
                </c:pt>
                <c:pt idx="8">
                  <c:v>3.047337278106509E-2</c:v>
                </c:pt>
                <c:pt idx="9">
                  <c:v>3.8526592745724487E-2</c:v>
                </c:pt>
                <c:pt idx="10">
                  <c:v>3.9906103286384977E-2</c:v>
                </c:pt>
                <c:pt idx="11">
                  <c:v>4.5679177548703848E-2</c:v>
                </c:pt>
                <c:pt idx="12">
                  <c:v>6.2551781275890644E-2</c:v>
                </c:pt>
                <c:pt idx="13">
                  <c:v>6.5474780961401843E-2</c:v>
                </c:pt>
                <c:pt idx="14">
                  <c:v>6.8459657701711488E-2</c:v>
                </c:pt>
                <c:pt idx="15">
                  <c:v>7.6986506746626687E-2</c:v>
                </c:pt>
                <c:pt idx="16">
                  <c:v>7.7149599628875132E-2</c:v>
                </c:pt>
                <c:pt idx="17">
                  <c:v>9.253139458030403E-2</c:v>
                </c:pt>
                <c:pt idx="18">
                  <c:v>0.13117590189792908</c:v>
                </c:pt>
                <c:pt idx="19">
                  <c:v>0.17926400977248436</c:v>
                </c:pt>
              </c:numCache>
            </c:numRef>
          </c:val>
          <c:extLst>
            <c:ext xmlns:c15="http://schemas.microsoft.com/office/drawing/2012/chart" uri="{02D57815-91ED-43cb-92C2-25804820EDAC}">
              <c15:datalabelsRange>
                <c15:f>'11ListaEsperaGIII'!$N$13:$N$32</c15:f>
                <c15:dlblRangeCache>
                  <c:ptCount val="20"/>
                  <c:pt idx="0">
                    <c:v>10</c:v>
                  </c:pt>
                  <c:pt idx="1">
                    <c:v>33</c:v>
                  </c:pt>
                  <c:pt idx="2">
                    <c:v>71</c:v>
                  </c:pt>
                  <c:pt idx="3">
                    <c:v>32</c:v>
                  </c:pt>
                  <c:pt idx="4">
                    <c:v>89</c:v>
                  </c:pt>
                  <c:pt idx="5">
                    <c:v>1.947</c:v>
                  </c:pt>
                  <c:pt idx="6">
                    <c:v>630</c:v>
                  </c:pt>
                  <c:pt idx="7">
                    <c:v>1.910</c:v>
                  </c:pt>
                  <c:pt idx="8">
                    <c:v>103</c:v>
                  </c:pt>
                  <c:pt idx="9">
                    <c:v>1.845</c:v>
                  </c:pt>
                  <c:pt idx="10">
                    <c:v>17</c:v>
                  </c:pt>
                  <c:pt idx="11">
                    <c:v>19.799</c:v>
                  </c:pt>
                  <c:pt idx="12">
                    <c:v>151</c:v>
                  </c:pt>
                  <c:pt idx="13">
                    <c:v>553</c:v>
                  </c:pt>
                  <c:pt idx="14">
                    <c:v>56</c:v>
                  </c:pt>
                  <c:pt idx="15">
                    <c:v>1.027</c:v>
                  </c:pt>
                  <c:pt idx="16">
                    <c:v>3.825</c:v>
                  </c:pt>
                  <c:pt idx="17">
                    <c:v>1.400</c:v>
                  </c:pt>
                  <c:pt idx="18">
                    <c:v>2.578</c:v>
                  </c:pt>
                  <c:pt idx="19">
                    <c:v>3.522</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Aragón</c:v>
                </c:pt>
                <c:pt idx="1">
                  <c:v>Castilla y León</c:v>
                </c:pt>
                <c:pt idx="2">
                  <c:v>Galicia</c:v>
                </c:pt>
                <c:pt idx="3">
                  <c:v>Cantabria</c:v>
                </c:pt>
                <c:pt idx="4">
                  <c:v>Asturias, Principado de</c:v>
                </c:pt>
                <c:pt idx="5">
                  <c:v>Andalucía</c:v>
                </c:pt>
                <c:pt idx="6">
                  <c:v>Castilla - La Mancha</c:v>
                </c:pt>
                <c:pt idx="7">
                  <c:v>Madrid, Comunidad de</c:v>
                </c:pt>
                <c:pt idx="8">
                  <c:v>Navarra, Comunidad Foral de</c:v>
                </c:pt>
                <c:pt idx="9">
                  <c:v>Comunitat Valenciana</c:v>
                </c:pt>
                <c:pt idx="10">
                  <c:v>Ceuta</c:v>
                </c:pt>
                <c:pt idx="11">
                  <c:v>Media Nacional</c:v>
                </c:pt>
                <c:pt idx="12">
                  <c:v>Rioja, La</c:v>
                </c:pt>
                <c:pt idx="13">
                  <c:v>Balears, Illes</c:v>
                </c:pt>
                <c:pt idx="14">
                  <c:v>Melilla</c:v>
                </c:pt>
                <c:pt idx="15">
                  <c:v>Extremadura</c:v>
                </c:pt>
                <c:pt idx="16">
                  <c:v>Cataluña</c:v>
                </c:pt>
                <c:pt idx="17">
                  <c:v>Murcia, Región de</c:v>
                </c:pt>
                <c:pt idx="18">
                  <c:v>País Vasco</c:v>
                </c:pt>
                <c:pt idx="19">
                  <c:v>Canarias</c:v>
                </c:pt>
              </c:strCache>
            </c:strRef>
          </c:cat>
          <c:val>
            <c:numRef>
              <c:f>'11ListaEsperaGIII'!$Q$13:$Q$32</c:f>
              <c:numCache>
                <c:formatCode>0.00%</c:formatCode>
                <c:ptCount val="20"/>
                <c:pt idx="0">
                  <c:v>0.95432082245129612</c:v>
                </c:pt>
                <c:pt idx="1">
                  <c:v>0.95432082245129612</c:v>
                </c:pt>
                <c:pt idx="2">
                  <c:v>0.95432082245129612</c:v>
                </c:pt>
                <c:pt idx="3">
                  <c:v>0.95432082245129612</c:v>
                </c:pt>
                <c:pt idx="4">
                  <c:v>0.95432082245129612</c:v>
                </c:pt>
                <c:pt idx="5">
                  <c:v>0.95432082245129612</c:v>
                </c:pt>
                <c:pt idx="6">
                  <c:v>0.95432082245129612</c:v>
                </c:pt>
                <c:pt idx="7">
                  <c:v>0.95432082245129612</c:v>
                </c:pt>
                <c:pt idx="8">
                  <c:v>0.95432082245129612</c:v>
                </c:pt>
                <c:pt idx="9">
                  <c:v>0.95432082245129612</c:v>
                </c:pt>
                <c:pt idx="10">
                  <c:v>0.95432082245129612</c:v>
                </c:pt>
                <c:pt idx="11">
                  <c:v>0.95432082245129612</c:v>
                </c:pt>
                <c:pt idx="12">
                  <c:v>0.95432082245129612</c:v>
                </c:pt>
                <c:pt idx="13">
                  <c:v>0.95432082245129612</c:v>
                </c:pt>
                <c:pt idx="14">
                  <c:v>0.95432082245129612</c:v>
                </c:pt>
                <c:pt idx="15">
                  <c:v>0.95432082245129612</c:v>
                </c:pt>
                <c:pt idx="16">
                  <c:v>0.95432082245129612</c:v>
                </c:pt>
                <c:pt idx="17">
                  <c:v>0.95432082245129612</c:v>
                </c:pt>
                <c:pt idx="18">
                  <c:v>0.95432082245129612</c:v>
                </c:pt>
                <c:pt idx="19">
                  <c:v>0.95432082245129612</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6E8DFACC-E501-4214-A826-2668431C7B9A}" type="CELLRANGE">
                      <a:rPr lang="en-US" baseline="0"/>
                      <a:pPr/>
                      <a:t>[CELLRANGE]</a:t>
                    </a:fld>
                    <a:r>
                      <a:rPr lang="en-US" baseline="0"/>
                      <a:t>
</a:t>
                    </a:r>
                    <a:fld id="{B68E359C-1D95-448A-A482-E3A5186171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2330E0BB-DCD4-4684-82D0-3707E2069309}" type="CELLRANGE">
                      <a:rPr lang="en-US" baseline="0"/>
                      <a:pPr/>
                      <a:t>[CELLRANGE]</a:t>
                    </a:fld>
                    <a:r>
                      <a:rPr lang="en-US" baseline="0"/>
                      <a:t>
</a:t>
                    </a:r>
                    <a:fld id="{0B876E99-2B22-490B-94E8-C1D9C9E224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6459E5B1-5864-4147-807E-4412EF4B9700}" type="CELLRANGE">
                      <a:rPr lang="en-US" baseline="0"/>
                      <a:pPr/>
                      <a:t>[CELLRANGE]</a:t>
                    </a:fld>
                    <a:r>
                      <a:rPr lang="en-US" baseline="0"/>
                      <a:t>
</a:t>
                    </a:r>
                    <a:fld id="{F0AF5AC0-970A-41F0-BF54-3D5EAD3B46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07019B8F-07B6-434C-A2C0-B104ED05F989}" type="CELLRANGE">
                      <a:rPr lang="en-US" baseline="0"/>
                      <a:pPr/>
                      <a:t>[CELLRANGE]</a:t>
                    </a:fld>
                    <a:r>
                      <a:rPr lang="en-US" baseline="0"/>
                      <a:t>
</a:t>
                    </a:r>
                    <a:fld id="{4093729E-2878-4033-82B9-01D04B88F2A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82F364FC-9CE3-4E52-92EC-5042FB24C86C}" type="CELLRANGE">
                      <a:rPr lang="en-US" baseline="0"/>
                      <a:pPr/>
                      <a:t>[CELLRANGE]</a:t>
                    </a:fld>
                    <a:r>
                      <a:rPr lang="en-US" baseline="0"/>
                      <a:t>
</a:t>
                    </a:r>
                    <a:fld id="{DAD1B484-8570-425F-A73A-1EE2622E2F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A688439A-A0F7-4AA8-BAF1-A2B7507AE836}" type="CELLRANGE">
                      <a:rPr lang="en-US" baseline="0"/>
                      <a:pPr/>
                      <a:t>[CELLRANGE]</a:t>
                    </a:fld>
                    <a:r>
                      <a:rPr lang="en-US" baseline="0"/>
                      <a:t>
</a:t>
                    </a:r>
                    <a:fld id="{8E733D52-F67A-4D4F-9993-B9372005718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A47D7030-50C2-4CA7-8F6D-0192A8917856}" type="CELLRANGE">
                      <a:rPr lang="en-US" baseline="0"/>
                      <a:pPr/>
                      <a:t>[CELLRANGE]</a:t>
                    </a:fld>
                    <a:r>
                      <a:rPr lang="en-US" baseline="0"/>
                      <a:t>
</a:t>
                    </a:r>
                    <a:fld id="{3CBAA951-EB23-4D23-B351-A7B6398CF53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FC9C79D4-E419-4AD7-8C39-3F8B639D7CA3}" type="CELLRANGE">
                      <a:rPr lang="en-US" baseline="0"/>
                      <a:pPr/>
                      <a:t>[CELLRANGE]</a:t>
                    </a:fld>
                    <a:r>
                      <a:rPr lang="en-US" baseline="0"/>
                      <a:t>
</a:t>
                    </a:r>
                    <a:fld id="{CFC37839-A1CC-4F61-A4B7-EE5C4C9191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FCA3C541-8E1B-4E5A-98F9-52093E46809D}" type="CELLRANGE">
                      <a:rPr lang="en-US" baseline="0"/>
                      <a:pPr/>
                      <a:t>[CELLRANGE]</a:t>
                    </a:fld>
                    <a:r>
                      <a:rPr lang="en-US" baseline="0"/>
                      <a:t>
</a:t>
                    </a:r>
                    <a:fld id="{B731DC55-4DDD-4C68-A46E-E0626F81C0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BA01AA0F-E88A-4074-9652-32A30CE42E38}" type="CELLRANGE">
                      <a:rPr lang="en-US" baseline="0"/>
                      <a:pPr/>
                      <a:t>[CELLRANGE]</a:t>
                    </a:fld>
                    <a:r>
                      <a:rPr lang="en-US" baseline="0"/>
                      <a:t>
</a:t>
                    </a:r>
                    <a:fld id="{2F906B7A-AA39-4AFD-A856-93FF3095FC7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0F35B228-5009-420D-AB4F-BF11DE2BD9D3}" type="CELLRANGE">
                      <a:rPr lang="en-US" baseline="0">
                        <a:solidFill>
                          <a:schemeClr val="bg1"/>
                        </a:solidFill>
                      </a:rPr>
                      <a:pPr>
                        <a:defRPr b="1">
                          <a:solidFill>
                            <a:schemeClr val="tx1"/>
                          </a:solidFill>
                        </a:defRPr>
                      </a:pPr>
                      <a:t>[CELLRANGE]</a:t>
                    </a:fld>
                    <a:r>
                      <a:rPr lang="en-US" baseline="0">
                        <a:solidFill>
                          <a:schemeClr val="tx1"/>
                        </a:solidFill>
                      </a:rPr>
                      <a:t>
</a:t>
                    </a:r>
                    <a:fld id="{7A4A8C92-C282-4091-B752-E17BE52A30C1}" type="VALUE">
                      <a:rPr lang="en-US" baseline="0">
                        <a:solidFill>
                          <a:schemeClr val="bg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094538FF-2C98-4F5E-9B7E-BB455F75177F}" type="CELLRANGE">
                      <a:rPr lang="en-US" baseline="0">
                        <a:solidFill>
                          <a:sysClr val="windowText" lastClr="000000"/>
                        </a:solidFill>
                      </a:rPr>
                      <a:pPr>
                        <a:defRPr b="1">
                          <a:solidFill>
                            <a:schemeClr val="bg1"/>
                          </a:solidFill>
                        </a:defRPr>
                      </a:pPr>
                      <a:t>[CELLRANGE]</a:t>
                    </a:fld>
                    <a:r>
                      <a:rPr lang="en-US" baseline="0">
                        <a:solidFill>
                          <a:schemeClr val="bg1"/>
                        </a:solidFill>
                      </a:rPr>
                      <a:t>
</a:t>
                    </a:r>
                    <a:fld id="{864C1486-9436-4F0B-8300-0F9F9E5EEFE6}" type="VALUE">
                      <a:rPr lang="en-US" baseline="0">
                        <a:solidFill>
                          <a:sysClr val="windowText" lastClr="000000"/>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C1640694-E803-4547-9D43-7041B1882B66}" type="CELLRANGE">
                      <a:rPr lang="en-US" baseline="0"/>
                      <a:pPr/>
                      <a:t>[CELLRANGE]</a:t>
                    </a:fld>
                    <a:r>
                      <a:rPr lang="en-US" baseline="0"/>
                      <a:t>
</a:t>
                    </a:r>
                    <a:fld id="{4526F7E7-16BB-490F-B7E9-E855112922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A9510944-7C0C-4886-B461-2538645910B7}" type="CELLRANGE">
                      <a:rPr lang="en-US" baseline="0"/>
                      <a:pPr/>
                      <a:t>[CELLRANGE]</a:t>
                    </a:fld>
                    <a:r>
                      <a:rPr lang="en-US" baseline="0"/>
                      <a:t>
</a:t>
                    </a:r>
                    <a:fld id="{508E4CA6-DDA8-441A-B768-556F2D24478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E91E00DD-9458-4DBE-8E8A-1AFA6538C5FD}" type="CELLRANGE">
                      <a:rPr lang="en-US" baseline="0"/>
                      <a:pPr/>
                      <a:t>[CELLRANGE]</a:t>
                    </a:fld>
                    <a:r>
                      <a:rPr lang="en-US" baseline="0"/>
                      <a:t>
</a:t>
                    </a:r>
                    <a:fld id="{EEFA5857-EF32-4F7D-8E4B-A2BD1E87D9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F9D8D8D9-94AF-4C8D-9538-8161268E4112}" type="CELLRANGE">
                      <a:rPr lang="en-US" baseline="0"/>
                      <a:pPr/>
                      <a:t>[CELLRANGE]</a:t>
                    </a:fld>
                    <a:r>
                      <a:rPr lang="en-US" baseline="0"/>
                      <a:t>
</a:t>
                    </a:r>
                    <a:fld id="{7BF7FC80-5C7F-4CA5-B7D1-03F4318939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F1BE4B71-2B94-43AF-B890-8AF42637689B}" type="CELLRANGE">
                      <a:rPr lang="en-US" baseline="0"/>
                      <a:pPr/>
                      <a:t>[CELLRANGE]</a:t>
                    </a:fld>
                    <a:r>
                      <a:rPr lang="en-US" baseline="0"/>
                      <a:t>
</a:t>
                    </a:r>
                    <a:fld id="{D0074BA7-9914-44B3-AEB3-E214F31ADA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01400728-536A-461C-AC71-602F2E21F975}" type="CELLRANGE">
                      <a:rPr lang="en-US" baseline="0"/>
                      <a:pPr/>
                      <a:t>[CELLRANGE]</a:t>
                    </a:fld>
                    <a:r>
                      <a:rPr lang="en-US" baseline="0"/>
                      <a:t>
</a:t>
                    </a:r>
                    <a:fld id="{E488DB72-BB58-4633-970A-145120DD7F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A29C2395-F1F0-482E-B015-A4E0B597FC30}" type="CELLRANGE">
                      <a:rPr lang="en-US" baseline="0"/>
                      <a:pPr/>
                      <a:t>[CELLRANGE]</a:t>
                    </a:fld>
                    <a:r>
                      <a:rPr lang="en-US" baseline="0"/>
                      <a:t>
</a:t>
                    </a:r>
                    <a:fld id="{D7CEAA8E-310D-44B5-A8A8-7759D739C9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380C75DA-6C01-4172-9849-1DEC3E4B0D6E}" type="CELLRANGE">
                      <a:rPr lang="en-US" baseline="0"/>
                      <a:pPr/>
                      <a:t>[CELLRANGE]</a:t>
                    </a:fld>
                    <a:r>
                      <a:rPr lang="en-US" baseline="0"/>
                      <a:t>
</a:t>
                    </a:r>
                    <a:fld id="{E42FEF27-2626-4ED8-B9D3-C0D9FB048F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Aragón</c:v>
                </c:pt>
                <c:pt idx="1">
                  <c:v>Castilla y León</c:v>
                </c:pt>
                <c:pt idx="2">
                  <c:v>Galicia</c:v>
                </c:pt>
                <c:pt idx="3">
                  <c:v>Cantabria</c:v>
                </c:pt>
                <c:pt idx="4">
                  <c:v>Navarra, Comunidad Foral de</c:v>
                </c:pt>
                <c:pt idx="5">
                  <c:v>Asturias, Principado de</c:v>
                </c:pt>
                <c:pt idx="6">
                  <c:v>Ceuta</c:v>
                </c:pt>
                <c:pt idx="7">
                  <c:v>Andalucía</c:v>
                </c:pt>
                <c:pt idx="8">
                  <c:v>Castilla - La Mancha</c:v>
                </c:pt>
                <c:pt idx="9">
                  <c:v>Comunitat Valenciana</c:v>
                </c:pt>
                <c:pt idx="10">
                  <c:v>Media Nacional</c:v>
                </c:pt>
                <c:pt idx="11">
                  <c:v>Madrid, Comunidad de</c:v>
                </c:pt>
                <c:pt idx="12">
                  <c:v>Rioja, La</c:v>
                </c:pt>
                <c:pt idx="13">
                  <c:v>Balears, Illes</c:v>
                </c:pt>
                <c:pt idx="14">
                  <c:v>Murcia, Región de</c:v>
                </c:pt>
                <c:pt idx="15">
                  <c:v>Melilla</c:v>
                </c:pt>
                <c:pt idx="16">
                  <c:v>Extremadura</c:v>
                </c:pt>
                <c:pt idx="17">
                  <c:v>Cataluña</c:v>
                </c:pt>
                <c:pt idx="18">
                  <c:v>País Vasco</c:v>
                </c:pt>
                <c:pt idx="19">
                  <c:v>Canarias</c:v>
                </c:pt>
              </c:strCache>
            </c:strRef>
          </c:cat>
          <c:val>
            <c:numRef>
              <c:f>'11ListaEsperaGII'!$O$13:$O$32</c:f>
              <c:numCache>
                <c:formatCode>0.00%</c:formatCode>
                <c:ptCount val="20"/>
                <c:pt idx="0">
                  <c:v>0.99865566758325697</c:v>
                </c:pt>
                <c:pt idx="1">
                  <c:v>0.99848812095032402</c:v>
                </c:pt>
                <c:pt idx="2">
                  <c:v>0.99310115841511104</c:v>
                </c:pt>
                <c:pt idx="3">
                  <c:v>0.99038704781178855</c:v>
                </c:pt>
                <c:pt idx="4">
                  <c:v>0.98829508701678725</c:v>
                </c:pt>
                <c:pt idx="5">
                  <c:v>0.98825678496868474</c:v>
                </c:pt>
                <c:pt idx="6">
                  <c:v>0.97342192691029905</c:v>
                </c:pt>
                <c:pt idx="7">
                  <c:v>0.96122927665260294</c:v>
                </c:pt>
                <c:pt idx="8">
                  <c:v>0.9606067466606294</c:v>
                </c:pt>
                <c:pt idx="9">
                  <c:v>0.9524192569208354</c:v>
                </c:pt>
                <c:pt idx="10">
                  <c:v>0.93755116379504833</c:v>
                </c:pt>
                <c:pt idx="11">
                  <c:v>0.93539473179218857</c:v>
                </c:pt>
                <c:pt idx="12">
                  <c:v>0.93215339233038352</c:v>
                </c:pt>
                <c:pt idx="13">
                  <c:v>0.91373131719255307</c:v>
                </c:pt>
                <c:pt idx="14">
                  <c:v>0.90156450371890229</c:v>
                </c:pt>
                <c:pt idx="15">
                  <c:v>0.89613259668508283</c:v>
                </c:pt>
                <c:pt idx="16">
                  <c:v>0.89140369967355826</c:v>
                </c:pt>
                <c:pt idx="17">
                  <c:v>0.89128047654678499</c:v>
                </c:pt>
                <c:pt idx="18">
                  <c:v>0.87253782997680496</c:v>
                </c:pt>
                <c:pt idx="19">
                  <c:v>0.79740183914756968</c:v>
                </c:pt>
              </c:numCache>
            </c:numRef>
          </c:val>
          <c:extLst>
            <c:ext xmlns:c15="http://schemas.microsoft.com/office/drawing/2012/chart" uri="{02D57815-91ED-43cb-92C2-25804820EDAC}">
              <c15:datalabelsRange>
                <c15:f>'11ListaEsperaGII'!$M$13:$M$32</c15:f>
                <c15:dlblRangeCache>
                  <c:ptCount val="20"/>
                  <c:pt idx="0">
                    <c:v>16.343</c:v>
                  </c:pt>
                  <c:pt idx="1">
                    <c:v>41.607</c:v>
                  </c:pt>
                  <c:pt idx="2">
                    <c:v>26.919</c:v>
                  </c:pt>
                  <c:pt idx="3">
                    <c:v>7.830</c:v>
                  </c:pt>
                  <c:pt idx="4">
                    <c:v>6.417</c:v>
                  </c:pt>
                  <c:pt idx="5">
                    <c:v>11.361</c:v>
                  </c:pt>
                  <c:pt idx="6">
                    <c:v>586</c:v>
                  </c:pt>
                  <c:pt idx="7">
                    <c:v>132.368</c:v>
                  </c:pt>
                  <c:pt idx="8">
                    <c:v>25.458</c:v>
                  </c:pt>
                  <c:pt idx="9">
                    <c:v>62.753</c:v>
                  </c:pt>
                  <c:pt idx="10">
                    <c:v>581.803</c:v>
                  </c:pt>
                  <c:pt idx="11">
                    <c:v>73.117</c:v>
                  </c:pt>
                  <c:pt idx="12">
                    <c:v>4.108</c:v>
                  </c:pt>
                  <c:pt idx="13">
                    <c:v>10.454</c:v>
                  </c:pt>
                  <c:pt idx="14">
                    <c:v>17.576</c:v>
                  </c:pt>
                  <c:pt idx="15">
                    <c:v>811</c:v>
                  </c:pt>
                  <c:pt idx="16">
                    <c:v>12.288</c:v>
                  </c:pt>
                  <c:pt idx="17">
                    <c:v>91.719</c:v>
                  </c:pt>
                  <c:pt idx="18">
                    <c:v>23.699</c:v>
                  </c:pt>
                  <c:pt idx="19">
                    <c:v>16.389</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E4FF2864-F123-4398-9392-E77AE89D05F1}" type="CELLRANGE">
                      <a:rPr lang="en-US" baseline="0"/>
                      <a:pPr/>
                      <a:t>[CELLRANGE]</a:t>
                    </a:fld>
                    <a:r>
                      <a:rPr lang="en-US" baseline="0"/>
                      <a:t>
</a:t>
                    </a:r>
                    <a:fld id="{496234C2-5884-4F16-9FA1-9DAE8EB22F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5EBB2CC0-E068-4220-B87E-CA1DB1F156C7}" type="CELLRANGE">
                      <a:rPr lang="en-US" baseline="0"/>
                      <a:pPr/>
                      <a:t>[CELLRANGE]</a:t>
                    </a:fld>
                    <a:r>
                      <a:rPr lang="en-US" baseline="0"/>
                      <a:t>
</a:t>
                    </a:r>
                    <a:fld id="{C5537DEC-5317-44E6-81FA-24B30DB11E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011ED78B-0310-4479-A77C-8F572E0A3E0E}" type="CELLRANGE">
                      <a:rPr lang="en-US" baseline="0"/>
                      <a:pPr/>
                      <a:t>[CELLRANGE]</a:t>
                    </a:fld>
                    <a:r>
                      <a:rPr lang="en-US" baseline="0"/>
                      <a:t>
</a:t>
                    </a:r>
                    <a:fld id="{F7AB9698-8ACC-4988-82FA-EBBA7280D1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07E85596-5334-43AC-A045-14A93AA62F5B}" type="CELLRANGE">
                      <a:rPr lang="en-US" baseline="0"/>
                      <a:pPr/>
                      <a:t>[CELLRANGE]</a:t>
                    </a:fld>
                    <a:r>
                      <a:rPr lang="en-US" baseline="0"/>
                      <a:t>
</a:t>
                    </a:r>
                    <a:fld id="{8E504A5C-1367-497A-B6AB-A0B7620EFA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2A72E838-6FD7-493F-8B3B-9AB709FCA7BF}" type="CELLRANGE">
                      <a:rPr lang="en-US" baseline="0"/>
                      <a:pPr/>
                      <a:t>[CELLRANGE]</a:t>
                    </a:fld>
                    <a:r>
                      <a:rPr lang="en-US" baseline="0"/>
                      <a:t>
</a:t>
                    </a:r>
                    <a:fld id="{E60D3408-E832-4CB3-B16E-C816D8CAFA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E775063D-8425-4D18-884F-425678F2FFBF}" type="CELLRANGE">
                      <a:rPr lang="en-US" baseline="0"/>
                      <a:pPr/>
                      <a:t>[CELLRANGE]</a:t>
                    </a:fld>
                    <a:r>
                      <a:rPr lang="en-US" baseline="0"/>
                      <a:t>
</a:t>
                    </a:r>
                    <a:fld id="{D006EEAF-2CC5-4BB5-88D9-B2074ACF1B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7B9B0611-7B30-4718-9E02-75025CEA336B}" type="CELLRANGE">
                      <a:rPr lang="en-US" baseline="0"/>
                      <a:pPr/>
                      <a:t>[CELLRANGE]</a:t>
                    </a:fld>
                    <a:r>
                      <a:rPr lang="en-US" baseline="0"/>
                      <a:t>
</a:t>
                    </a:r>
                    <a:fld id="{8B4C4886-E57E-4C0E-9409-C340AB93CA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641F6119-AA58-4186-97DD-49B2A86239BA}" type="CELLRANGE">
                      <a:rPr lang="en-US" baseline="0"/>
                      <a:pPr/>
                      <a:t>[CELLRANGE]</a:t>
                    </a:fld>
                    <a:r>
                      <a:rPr lang="en-US" baseline="0"/>
                      <a:t>
</a:t>
                    </a:r>
                    <a:fld id="{109634A8-1275-4FB0-8DC2-11069F7DFF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D3A14D7D-6F38-4A0E-8B19-1089A8480A53}" type="CELLRANGE">
                      <a:rPr lang="en-US" baseline="0"/>
                      <a:pPr/>
                      <a:t>[CELLRANGE]</a:t>
                    </a:fld>
                    <a:r>
                      <a:rPr lang="en-US" baseline="0"/>
                      <a:t>
</a:t>
                    </a:r>
                    <a:fld id="{A86C868E-1A02-4F91-9E5A-A1E4ED005F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2958137C-20D7-4B03-BCD0-7D9CC10D8CAE}" type="CELLRANGE">
                      <a:rPr lang="en-US" baseline="0"/>
                      <a:pPr/>
                      <a:t>[CELLRANGE]</a:t>
                    </a:fld>
                    <a:r>
                      <a:rPr lang="en-US" baseline="0"/>
                      <a:t>
</a:t>
                    </a:r>
                    <a:fld id="{CD2711DE-E8DE-4ADE-B8C1-D49FAC2CC0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fld id="{D5CA6E86-BEF9-4B31-9423-673F8D4FCD1C}" type="CELLRANGE">
                      <a:rPr lang="en-US" sz="800" baseline="0">
                        <a:solidFill>
                          <a:schemeClr val="bg1"/>
                        </a:solidFill>
                      </a:rPr>
                      <a:pPr>
                        <a:defRPr sz="800" b="1">
                          <a:solidFill>
                            <a:schemeClr val="tx1"/>
                          </a:solidFill>
                        </a:defRPr>
                      </a:pPr>
                      <a:t>[CELLRANGE]</a:t>
                    </a:fld>
                    <a:r>
                      <a:rPr lang="en-US" sz="800" baseline="0">
                        <a:solidFill>
                          <a:schemeClr val="tx1"/>
                        </a:solidFill>
                      </a:rPr>
                      <a:t>
</a:t>
                    </a:r>
                    <a:fld id="{660D736B-23AE-47CD-9895-E80C2B7C2EC6}" type="VALUE">
                      <a:rPr lang="en-US" sz="800" baseline="0">
                        <a:solidFill>
                          <a:schemeClr val="bg1"/>
                        </a:solidFill>
                      </a:rPr>
                      <a:pPr>
                        <a:defRPr sz="800" b="1">
                          <a:solidFill>
                            <a:schemeClr val="tx1"/>
                          </a:solidFill>
                        </a:defRPr>
                      </a:pPr>
                      <a:t>[VALOR]</a:t>
                    </a:fld>
                    <a:endParaRPr lang="en-US" sz="800"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0F39D775-A004-4E05-A50D-E92CB4BC5E11}" type="CELLRANGE">
                      <a:rPr lang="en-US" sz="800" baseline="0">
                        <a:solidFill>
                          <a:sysClr val="windowText" lastClr="000000"/>
                        </a:solidFill>
                      </a:rPr>
                      <a:pPr>
                        <a:defRPr sz="800" b="1">
                          <a:solidFill>
                            <a:schemeClr val="bg1"/>
                          </a:solidFill>
                        </a:defRPr>
                      </a:pPr>
                      <a:t>[CELLRANGE]</a:t>
                    </a:fld>
                    <a:r>
                      <a:rPr lang="en-US" sz="800" baseline="0">
                        <a:solidFill>
                          <a:schemeClr val="bg1"/>
                        </a:solidFill>
                      </a:rPr>
                      <a:t>
</a:t>
                    </a:r>
                    <a:fld id="{CD55209A-D653-45CB-A14E-6145261E6238}" type="VALUE">
                      <a:rPr lang="en-US" sz="800" baseline="0">
                        <a:solidFill>
                          <a:sysClr val="windowText" lastClr="000000"/>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7BD7343F-BEB4-416A-B139-ABDC0A6C1C4A}" type="CELLRANGE">
                      <a:rPr lang="en-US" baseline="0"/>
                      <a:pPr/>
                      <a:t>[CELLRANGE]</a:t>
                    </a:fld>
                    <a:r>
                      <a:rPr lang="en-US" baseline="0"/>
                      <a:t>
</a:t>
                    </a:r>
                    <a:fld id="{46B42523-0B82-4B4B-8D61-220F274F5B8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505B0D84-F32B-4BC2-878D-D8DBC4D16CC1}" type="CELLRANGE">
                      <a:rPr lang="en-US" baseline="0"/>
                      <a:pPr/>
                      <a:t>[CELLRANGE]</a:t>
                    </a:fld>
                    <a:r>
                      <a:rPr lang="en-US" baseline="0"/>
                      <a:t>
</a:t>
                    </a:r>
                    <a:fld id="{407B8C99-A7B4-4C00-892F-1968C83788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D21C325A-ED57-495A-BBA7-685F82C903F6}" type="CELLRANGE">
                      <a:rPr lang="en-US" baseline="0"/>
                      <a:pPr/>
                      <a:t>[CELLRANGE]</a:t>
                    </a:fld>
                    <a:r>
                      <a:rPr lang="en-US" baseline="0"/>
                      <a:t>
</a:t>
                    </a:r>
                    <a:fld id="{D9E03DDC-F4A1-4C84-B4FB-C8B041DDD17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45EB0958-27CF-4450-9E1B-311B95669129}" type="CELLRANGE">
                      <a:rPr lang="en-US" baseline="0"/>
                      <a:pPr/>
                      <a:t>[CELLRANGE]</a:t>
                    </a:fld>
                    <a:r>
                      <a:rPr lang="en-US" baseline="0"/>
                      <a:t>
</a:t>
                    </a:r>
                    <a:fld id="{98E5004B-82E9-4205-8679-0729994342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C366C90F-5289-4518-8A51-015B4EBFD7D6}" type="CELLRANGE">
                      <a:rPr lang="en-US" baseline="0"/>
                      <a:pPr/>
                      <a:t>[CELLRANGE]</a:t>
                    </a:fld>
                    <a:r>
                      <a:rPr lang="en-US" baseline="0"/>
                      <a:t>
</a:t>
                    </a:r>
                    <a:fld id="{FAD83925-1532-4078-9708-CDB9B445B1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FB184F8A-8192-4224-9764-D0C586A79299}" type="CELLRANGE">
                      <a:rPr lang="en-US" baseline="0"/>
                      <a:pPr/>
                      <a:t>[CELLRANGE]</a:t>
                    </a:fld>
                    <a:r>
                      <a:rPr lang="en-US" baseline="0"/>
                      <a:t>
</a:t>
                    </a:r>
                    <a:fld id="{2A02E99C-1510-47A0-A265-A57D94726F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ADFADBC3-F444-4F30-B0EB-AB7B52747EE5}" type="CELLRANGE">
                      <a:rPr lang="en-US" baseline="0"/>
                      <a:pPr/>
                      <a:t>[CELLRANGE]</a:t>
                    </a:fld>
                    <a:r>
                      <a:rPr lang="en-US" baseline="0"/>
                      <a:t>
</a:t>
                    </a:r>
                    <a:fld id="{50EF5BEB-05C7-4DF3-B4EE-31B73C3BAC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4324707D-268F-4085-9E5B-D8F24840145F}" type="CELLRANGE">
                      <a:rPr lang="en-US" baseline="0"/>
                      <a:pPr/>
                      <a:t>[CELLRANGE]</a:t>
                    </a:fld>
                    <a:r>
                      <a:rPr lang="en-US" baseline="0"/>
                      <a:t>
</a:t>
                    </a:r>
                    <a:fld id="{8AB95D49-2BBA-4CBC-A281-C6F0366BF5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Aragón</c:v>
                </c:pt>
                <c:pt idx="1">
                  <c:v>Castilla y León</c:v>
                </c:pt>
                <c:pt idx="2">
                  <c:v>Galicia</c:v>
                </c:pt>
                <c:pt idx="3">
                  <c:v>Cantabria</c:v>
                </c:pt>
                <c:pt idx="4">
                  <c:v>Navarra, Comunidad Foral de</c:v>
                </c:pt>
                <c:pt idx="5">
                  <c:v>Asturias, Principado de</c:v>
                </c:pt>
                <c:pt idx="6">
                  <c:v>Ceuta</c:v>
                </c:pt>
                <c:pt idx="7">
                  <c:v>Andalucía</c:v>
                </c:pt>
                <c:pt idx="8">
                  <c:v>Castilla - La Mancha</c:v>
                </c:pt>
                <c:pt idx="9">
                  <c:v>Comunitat Valenciana</c:v>
                </c:pt>
                <c:pt idx="10">
                  <c:v>Media Nacional</c:v>
                </c:pt>
                <c:pt idx="11">
                  <c:v>Madrid, Comunidad de</c:v>
                </c:pt>
                <c:pt idx="12">
                  <c:v>Rioja, La</c:v>
                </c:pt>
                <c:pt idx="13">
                  <c:v>Balears, Illes</c:v>
                </c:pt>
                <c:pt idx="14">
                  <c:v>Murcia, Región de</c:v>
                </c:pt>
                <c:pt idx="15">
                  <c:v>Melilla</c:v>
                </c:pt>
                <c:pt idx="16">
                  <c:v>Extremadura</c:v>
                </c:pt>
                <c:pt idx="17">
                  <c:v>Cataluña</c:v>
                </c:pt>
                <c:pt idx="18">
                  <c:v>País Vasco</c:v>
                </c:pt>
                <c:pt idx="19">
                  <c:v>Canarias</c:v>
                </c:pt>
              </c:strCache>
            </c:strRef>
          </c:cat>
          <c:val>
            <c:numRef>
              <c:f>'11ListaEsperaGII'!$P$13:$P$32</c:f>
              <c:numCache>
                <c:formatCode>0.00%</c:formatCode>
                <c:ptCount val="20"/>
                <c:pt idx="0">
                  <c:v>1.3443324167430491E-3</c:v>
                </c:pt>
                <c:pt idx="1">
                  <c:v>1.5118790496760259E-3</c:v>
                </c:pt>
                <c:pt idx="2">
                  <c:v>6.8988415848889543E-3</c:v>
                </c:pt>
                <c:pt idx="3">
                  <c:v>9.6129521882114856E-3</c:v>
                </c:pt>
                <c:pt idx="4">
                  <c:v>1.1704912983212691E-2</c:v>
                </c:pt>
                <c:pt idx="5">
                  <c:v>1.174321503131524E-2</c:v>
                </c:pt>
                <c:pt idx="6">
                  <c:v>2.6578073089700997E-2</c:v>
                </c:pt>
                <c:pt idx="7">
                  <c:v>3.8770723347397007E-2</c:v>
                </c:pt>
                <c:pt idx="8">
                  <c:v>3.9393253339370611E-2</c:v>
                </c:pt>
                <c:pt idx="9">
                  <c:v>4.7580743079164642E-2</c:v>
                </c:pt>
                <c:pt idx="10">
                  <c:v>6.2448836204951688E-2</c:v>
                </c:pt>
                <c:pt idx="11">
                  <c:v>6.4605268207811484E-2</c:v>
                </c:pt>
                <c:pt idx="12">
                  <c:v>6.7846607669616518E-2</c:v>
                </c:pt>
                <c:pt idx="13">
                  <c:v>8.62686828074469E-2</c:v>
                </c:pt>
                <c:pt idx="14">
                  <c:v>9.8435496281097712E-2</c:v>
                </c:pt>
                <c:pt idx="15">
                  <c:v>0.10386740331491713</c:v>
                </c:pt>
                <c:pt idx="16">
                  <c:v>0.10859630032644178</c:v>
                </c:pt>
                <c:pt idx="17">
                  <c:v>0.10871952345321503</c:v>
                </c:pt>
                <c:pt idx="18">
                  <c:v>0.12746217002319501</c:v>
                </c:pt>
                <c:pt idx="19">
                  <c:v>0.20259816085243029</c:v>
                </c:pt>
              </c:numCache>
            </c:numRef>
          </c:val>
          <c:extLst>
            <c:ext xmlns:c15="http://schemas.microsoft.com/office/drawing/2012/chart" uri="{02D57815-91ED-43cb-92C2-25804820EDAC}">
              <c15:datalabelsRange>
                <c15:f>'11ListaEsperaGII'!$N$13:$N$32</c15:f>
                <c15:dlblRangeCache>
                  <c:ptCount val="20"/>
                  <c:pt idx="0">
                    <c:v>22</c:v>
                  </c:pt>
                  <c:pt idx="1">
                    <c:v>63</c:v>
                  </c:pt>
                  <c:pt idx="2">
                    <c:v>187</c:v>
                  </c:pt>
                  <c:pt idx="3">
                    <c:v>76</c:v>
                  </c:pt>
                  <c:pt idx="4">
                    <c:v>76</c:v>
                  </c:pt>
                  <c:pt idx="5">
                    <c:v>135</c:v>
                  </c:pt>
                  <c:pt idx="6">
                    <c:v>16</c:v>
                  </c:pt>
                  <c:pt idx="7">
                    <c:v>5.339</c:v>
                  </c:pt>
                  <c:pt idx="8">
                    <c:v>1.044</c:v>
                  </c:pt>
                  <c:pt idx="9">
                    <c:v>3.135</c:v>
                  </c:pt>
                  <c:pt idx="10">
                    <c:v>38.753</c:v>
                  </c:pt>
                  <c:pt idx="11">
                    <c:v>5.050</c:v>
                  </c:pt>
                  <c:pt idx="12">
                    <c:v>299</c:v>
                  </c:pt>
                  <c:pt idx="13">
                    <c:v>987</c:v>
                  </c:pt>
                  <c:pt idx="14">
                    <c:v>1.919</c:v>
                  </c:pt>
                  <c:pt idx="15">
                    <c:v>94</c:v>
                  </c:pt>
                  <c:pt idx="16">
                    <c:v>1.497</c:v>
                  </c:pt>
                  <c:pt idx="17">
                    <c:v>11.188</c:v>
                  </c:pt>
                  <c:pt idx="18">
                    <c:v>3.462</c:v>
                  </c:pt>
                  <c:pt idx="19">
                    <c:v>4.164</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Aragón</c:v>
                </c:pt>
                <c:pt idx="1">
                  <c:v>Castilla y León</c:v>
                </c:pt>
                <c:pt idx="2">
                  <c:v>Galicia</c:v>
                </c:pt>
                <c:pt idx="3">
                  <c:v>Cantabria</c:v>
                </c:pt>
                <c:pt idx="4">
                  <c:v>Navarra, Comunidad Foral de</c:v>
                </c:pt>
                <c:pt idx="5">
                  <c:v>Asturias, Principado de</c:v>
                </c:pt>
                <c:pt idx="6">
                  <c:v>Ceuta</c:v>
                </c:pt>
                <c:pt idx="7">
                  <c:v>Andalucía</c:v>
                </c:pt>
                <c:pt idx="8">
                  <c:v>Castilla - La Mancha</c:v>
                </c:pt>
                <c:pt idx="9">
                  <c:v>Comunitat Valenciana</c:v>
                </c:pt>
                <c:pt idx="10">
                  <c:v>Media Nacional</c:v>
                </c:pt>
                <c:pt idx="11">
                  <c:v>Madrid, Comunidad de</c:v>
                </c:pt>
                <c:pt idx="12">
                  <c:v>Rioja, La</c:v>
                </c:pt>
                <c:pt idx="13">
                  <c:v>Balears, Illes</c:v>
                </c:pt>
                <c:pt idx="14">
                  <c:v>Murcia, Región de</c:v>
                </c:pt>
                <c:pt idx="15">
                  <c:v>Melilla</c:v>
                </c:pt>
                <c:pt idx="16">
                  <c:v>Extremadura</c:v>
                </c:pt>
                <c:pt idx="17">
                  <c:v>Cataluña</c:v>
                </c:pt>
                <c:pt idx="18">
                  <c:v>País Vasco</c:v>
                </c:pt>
                <c:pt idx="19">
                  <c:v>Canarias</c:v>
                </c:pt>
              </c:strCache>
            </c:strRef>
          </c:cat>
          <c:val>
            <c:numRef>
              <c:f>'11ListaEsperaGII'!$Q$13:$Q$32</c:f>
              <c:numCache>
                <c:formatCode>0.00%</c:formatCode>
                <c:ptCount val="20"/>
                <c:pt idx="0">
                  <c:v>0.93755116379504833</c:v>
                </c:pt>
                <c:pt idx="1">
                  <c:v>0.93755116379504833</c:v>
                </c:pt>
                <c:pt idx="2">
                  <c:v>0.93755116379504833</c:v>
                </c:pt>
                <c:pt idx="3">
                  <c:v>0.93755116379504833</c:v>
                </c:pt>
                <c:pt idx="4">
                  <c:v>0.93755116379504833</c:v>
                </c:pt>
                <c:pt idx="5">
                  <c:v>0.93755116379504833</c:v>
                </c:pt>
                <c:pt idx="6">
                  <c:v>0.93755116379504833</c:v>
                </c:pt>
                <c:pt idx="7">
                  <c:v>0.93755116379504833</c:v>
                </c:pt>
                <c:pt idx="8">
                  <c:v>0.93755116379504833</c:v>
                </c:pt>
                <c:pt idx="9">
                  <c:v>0.93755116379504833</c:v>
                </c:pt>
                <c:pt idx="10">
                  <c:v>0.93755116379504833</c:v>
                </c:pt>
                <c:pt idx="11">
                  <c:v>0.93755116379504833</c:v>
                </c:pt>
                <c:pt idx="12">
                  <c:v>0.93755116379504833</c:v>
                </c:pt>
                <c:pt idx="13">
                  <c:v>0.93755116379504833</c:v>
                </c:pt>
                <c:pt idx="14">
                  <c:v>0.93755116379504833</c:v>
                </c:pt>
                <c:pt idx="15">
                  <c:v>0.93755116379504833</c:v>
                </c:pt>
                <c:pt idx="16">
                  <c:v>0.93755116379504833</c:v>
                </c:pt>
                <c:pt idx="17">
                  <c:v>0.93755116379504833</c:v>
                </c:pt>
                <c:pt idx="18">
                  <c:v>0.93755116379504833</c:v>
                </c:pt>
                <c:pt idx="19">
                  <c:v>0.93755116379504833</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8EE55866-AD60-4593-8136-A14490D0B174}" type="CELLRANGE">
                      <a:rPr lang="en-US" baseline="0"/>
                      <a:pPr/>
                      <a:t>[CELLRANGE]</a:t>
                    </a:fld>
                    <a:r>
                      <a:rPr lang="en-US" baseline="0"/>
                      <a:t>
</a:t>
                    </a:r>
                    <a:fld id="{8EAA1EFF-0E1E-4F93-908F-2C5371D3EE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65F06822-42CF-493B-8362-3663493B596E}" type="CELLRANGE">
                      <a:rPr lang="en-US" baseline="0"/>
                      <a:pPr/>
                      <a:t>[CELLRANGE]</a:t>
                    </a:fld>
                    <a:r>
                      <a:rPr lang="en-US" baseline="0"/>
                      <a:t>
</a:t>
                    </a:r>
                    <a:fld id="{24212CAE-8AD7-42DA-8B89-F0BA80575F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B3D690C0-063D-4F40-BDCB-C7002E0E13AB}" type="CELLRANGE">
                      <a:rPr lang="en-US" baseline="0"/>
                      <a:pPr/>
                      <a:t>[CELLRANGE]</a:t>
                    </a:fld>
                    <a:r>
                      <a:rPr lang="en-US" baseline="0"/>
                      <a:t>
</a:t>
                    </a:r>
                    <a:fld id="{9850B70C-9CD6-4E8E-9736-BDE9D8560A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5F12A73C-0D80-4192-995A-0934E5F7C19B}" type="CELLRANGE">
                      <a:rPr lang="en-US" baseline="0"/>
                      <a:pPr/>
                      <a:t>[CELLRANGE]</a:t>
                    </a:fld>
                    <a:r>
                      <a:rPr lang="en-US" baseline="0"/>
                      <a:t>
</a:t>
                    </a:r>
                    <a:fld id="{0E4844E0-65B5-4BDA-B0D2-25CE3A17B7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AB3548DD-2703-426E-94A3-4C0778A49B49}" type="CELLRANGE">
                      <a:rPr lang="en-US" baseline="0"/>
                      <a:pPr/>
                      <a:t>[CELLRANGE]</a:t>
                    </a:fld>
                    <a:r>
                      <a:rPr lang="en-US" baseline="0"/>
                      <a:t>
</a:t>
                    </a:r>
                    <a:fld id="{ABA89FBA-97CC-47B1-82DF-77EDA1BE71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DD2C497A-B727-4D64-9F4B-A3BAE530A073}" type="CELLRANGE">
                      <a:rPr lang="en-US" baseline="0"/>
                      <a:pPr/>
                      <a:t>[CELLRANGE]</a:t>
                    </a:fld>
                    <a:r>
                      <a:rPr lang="en-US" baseline="0"/>
                      <a:t>
</a:t>
                    </a:r>
                    <a:fld id="{07AABBEB-844F-4770-86EB-B3673A37D0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F4A6721D-DF6A-4D45-99B8-A747D9B1DD8F}" type="CELLRANGE">
                      <a:rPr lang="en-US" baseline="0"/>
                      <a:pPr/>
                      <a:t>[CELLRANGE]</a:t>
                    </a:fld>
                    <a:r>
                      <a:rPr lang="en-US" baseline="0"/>
                      <a:t>
</a:t>
                    </a:r>
                    <a:fld id="{F421D6AC-74AE-4DF8-BB7D-A6B6D603DD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F795E3B3-61BB-4873-9AD5-B1D61F738611}" type="CELLRANGE">
                      <a:rPr lang="en-US" baseline="0"/>
                      <a:pPr/>
                      <a:t>[CELLRANGE]</a:t>
                    </a:fld>
                    <a:r>
                      <a:rPr lang="en-US" baseline="0"/>
                      <a:t>
</a:t>
                    </a:r>
                    <a:fld id="{93D9317A-967A-4754-966B-9C37941DC17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92E3A2F3-9DDE-4BE1-9E8C-7EE91DAF1098}" type="CELLRANGE">
                      <a:rPr lang="en-US" baseline="0"/>
                      <a:pPr/>
                      <a:t>[CELLRANGE]</a:t>
                    </a:fld>
                    <a:r>
                      <a:rPr lang="en-US" baseline="0"/>
                      <a:t>
</a:t>
                    </a:r>
                    <a:fld id="{B1FCE96C-BDF9-4FCB-B690-44E169F225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D1F2044E-96F4-4DA0-8F96-35DA7EB0DE7C}" type="CELLRANGE">
                      <a:rPr lang="en-US" baseline="0"/>
                      <a:pPr/>
                      <a:t>[CELLRANGE]</a:t>
                    </a:fld>
                    <a:r>
                      <a:rPr lang="en-US" baseline="0"/>
                      <a:t>
</a:t>
                    </a:r>
                    <a:fld id="{497B7D14-973F-4FF8-AC17-330CFF941B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DB3B6C43-F7B1-40FE-BF48-74F62A63EC07}" type="CELLRANGE">
                      <a:rPr lang="en-US" baseline="0">
                        <a:solidFill>
                          <a:schemeClr val="bg1"/>
                        </a:solidFill>
                      </a:rPr>
                      <a:pPr>
                        <a:defRPr b="1">
                          <a:solidFill>
                            <a:schemeClr val="tx1"/>
                          </a:solidFill>
                        </a:defRPr>
                      </a:pPr>
                      <a:t>[CELLRANGE]</a:t>
                    </a:fld>
                    <a:r>
                      <a:rPr lang="en-US" baseline="0">
                        <a:solidFill>
                          <a:schemeClr val="tx1"/>
                        </a:solidFill>
                      </a:rPr>
                      <a:t>
</a:t>
                    </a:r>
                    <a:fld id="{4B8AD47C-2936-45A8-8D9D-1FD536FCFB88}" type="VALUE">
                      <a:rPr lang="en-US" baseline="0">
                        <a:solidFill>
                          <a:schemeClr val="bg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D5A3A98A-FA0C-4FFD-ABD9-94F0C943BF1A}" type="CELLRANGE">
                      <a:rPr lang="en-US" baseline="0">
                        <a:solidFill>
                          <a:sysClr val="windowText" lastClr="000000"/>
                        </a:solidFill>
                      </a:rPr>
                      <a:pPr>
                        <a:defRPr b="1">
                          <a:solidFill>
                            <a:schemeClr val="bg1"/>
                          </a:solidFill>
                        </a:defRPr>
                      </a:pPr>
                      <a:t>[CELLRANGE]</a:t>
                    </a:fld>
                    <a:r>
                      <a:rPr lang="en-US" baseline="0">
                        <a:solidFill>
                          <a:schemeClr val="bg1"/>
                        </a:solidFill>
                      </a:rPr>
                      <a:t>
</a:t>
                    </a:r>
                    <a:fld id="{9A9B1951-423C-4C29-BEC2-8C8AA402628F}" type="VALUE">
                      <a:rPr lang="en-US" baseline="0">
                        <a:solidFill>
                          <a:sysClr val="windowText" lastClr="000000"/>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5CB61C05-1239-4FAF-9122-BCBD8D5E5807}" type="CELLRANGE">
                      <a:rPr lang="en-US" baseline="0">
                        <a:solidFill>
                          <a:schemeClr val="tx1"/>
                        </a:solidFill>
                      </a:rPr>
                      <a:pPr>
                        <a:defRPr b="1">
                          <a:solidFill>
                            <a:schemeClr val="tx1"/>
                          </a:solidFill>
                        </a:defRPr>
                      </a:pPr>
                      <a:t>[CELLRANGE]</a:t>
                    </a:fld>
                    <a:r>
                      <a:rPr lang="en-US" baseline="0">
                        <a:solidFill>
                          <a:schemeClr val="tx1"/>
                        </a:solidFill>
                      </a:rPr>
                      <a:t>
</a:t>
                    </a:r>
                    <a:fld id="{48DE56AA-2BD2-4746-B443-9756466C9851}"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0564E4E4-0FF7-4B3B-9DCA-A974CFF7F3D8}" type="CELLRANGE">
                      <a:rPr lang="en-US" baseline="0"/>
                      <a:pPr/>
                      <a:t>[CELLRANGE]</a:t>
                    </a:fld>
                    <a:r>
                      <a:rPr lang="en-US" baseline="0"/>
                      <a:t>
</a:t>
                    </a:r>
                    <a:fld id="{4B46E95E-9472-4DE2-9E68-1C3F501B0B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C14AE0E0-2B19-41B3-9765-0939DCBF8ECF}" type="CELLRANGE">
                      <a:rPr lang="en-US" baseline="0"/>
                      <a:pPr/>
                      <a:t>[CELLRANGE]</a:t>
                    </a:fld>
                    <a:r>
                      <a:rPr lang="en-US" baseline="0"/>
                      <a:t>
</a:t>
                    </a:r>
                    <a:fld id="{7EB65BC6-1FCE-4D8F-9DB6-80D104A60D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C4531489-A833-4E9A-8C88-3201AD607C70}" type="CELLRANGE">
                      <a:rPr lang="en-US" baseline="0"/>
                      <a:pPr/>
                      <a:t>[CELLRANGE]</a:t>
                    </a:fld>
                    <a:r>
                      <a:rPr lang="en-US" baseline="0"/>
                      <a:t>
</a:t>
                    </a:r>
                    <a:fld id="{CD554B7E-AFBB-4550-B00B-5796585BF7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9EA8E902-0D2D-4414-A9E7-95BED7B3DAF5}" type="CELLRANGE">
                      <a:rPr lang="en-US" baseline="0"/>
                      <a:pPr/>
                      <a:t>[CELLRANGE]</a:t>
                    </a:fld>
                    <a:r>
                      <a:rPr lang="en-US" baseline="0"/>
                      <a:t>
</a:t>
                    </a:r>
                    <a:fld id="{81125A10-C4A4-4588-A521-ABA58F8D5A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517B5196-F424-4E88-83E2-4864649DE037}" type="CELLRANGE">
                      <a:rPr lang="en-US" baseline="0"/>
                      <a:pPr/>
                      <a:t>[CELLRANGE]</a:t>
                    </a:fld>
                    <a:r>
                      <a:rPr lang="en-US" baseline="0"/>
                      <a:t>
</a:t>
                    </a:r>
                    <a:fld id="{7A6A10C2-5DE5-45F8-BCFB-4B38E126FD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4798147D-8E97-42E6-AC81-4120E0BB545D}" type="CELLRANGE">
                      <a:rPr lang="en-US" baseline="0"/>
                      <a:pPr/>
                      <a:t>[CELLRANGE]</a:t>
                    </a:fld>
                    <a:r>
                      <a:rPr lang="en-US" baseline="0"/>
                      <a:t>
</a:t>
                    </a:r>
                    <a:fld id="{07F2080A-D6F5-4A46-8182-E94FD6C916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1F4151AF-746F-474E-92D8-71E7CC594E98}" type="CELLRANGE">
                      <a:rPr lang="en-US" baseline="0"/>
                      <a:pPr/>
                      <a:t>[CELLRANGE]</a:t>
                    </a:fld>
                    <a:r>
                      <a:rPr lang="en-US" baseline="0"/>
                      <a:t>
</a:t>
                    </a:r>
                    <a:fld id="{479A83EC-D326-41DE-ACC1-147535EF24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Cantabria</c:v>
                </c:pt>
                <c:pt idx="4">
                  <c:v>Galicia</c:v>
                </c:pt>
                <c:pt idx="5">
                  <c:v>Navarra, Comunidad Foral de</c:v>
                </c:pt>
                <c:pt idx="6">
                  <c:v>Ceuta</c:v>
                </c:pt>
                <c:pt idx="7">
                  <c:v>Castilla - La Mancha</c:v>
                </c:pt>
                <c:pt idx="8">
                  <c:v>Comunitat Valenciana</c:v>
                </c:pt>
                <c:pt idx="9">
                  <c:v>Andalucía</c:v>
                </c:pt>
                <c:pt idx="10">
                  <c:v>Media Nacional</c:v>
                </c:pt>
                <c:pt idx="11">
                  <c:v>Madrid, Comunidad de</c:v>
                </c:pt>
                <c:pt idx="12">
                  <c:v>Balears, Illes</c:v>
                </c:pt>
                <c:pt idx="13">
                  <c:v>Extremadura</c:v>
                </c:pt>
                <c:pt idx="14">
                  <c:v>Murcia, Región de</c:v>
                </c:pt>
                <c:pt idx="15">
                  <c:v>Rioja, La</c:v>
                </c:pt>
                <c:pt idx="16">
                  <c:v>Melilla</c:v>
                </c:pt>
                <c:pt idx="17">
                  <c:v>Cataluña</c:v>
                </c:pt>
                <c:pt idx="18">
                  <c:v>País Vasco</c:v>
                </c:pt>
                <c:pt idx="19">
                  <c:v>Canarias</c:v>
                </c:pt>
              </c:strCache>
            </c:strRef>
          </c:cat>
          <c:val>
            <c:numRef>
              <c:f>'11ListaEsperaGI'!$O$13:$O$32</c:f>
              <c:numCache>
                <c:formatCode>0.00%</c:formatCode>
                <c:ptCount val="20"/>
                <c:pt idx="0">
                  <c:v>0.99875995039801591</c:v>
                </c:pt>
                <c:pt idx="1">
                  <c:v>0.99564649542882022</c:v>
                </c:pt>
                <c:pt idx="2">
                  <c:v>0.9859637561779242</c:v>
                </c:pt>
                <c:pt idx="3">
                  <c:v>0.98107686305111197</c:v>
                </c:pt>
                <c:pt idx="4">
                  <c:v>0.96459504634554016</c:v>
                </c:pt>
                <c:pt idx="5">
                  <c:v>0.96130126426148632</c:v>
                </c:pt>
                <c:pt idx="6">
                  <c:v>0.95718654434250761</c:v>
                </c:pt>
                <c:pt idx="7">
                  <c:v>0.94463236018521557</c:v>
                </c:pt>
                <c:pt idx="8">
                  <c:v>0.93897211116998214</c:v>
                </c:pt>
                <c:pt idx="9">
                  <c:v>0.91615137758296805</c:v>
                </c:pt>
                <c:pt idx="10">
                  <c:v>0.88337445747347743</c:v>
                </c:pt>
                <c:pt idx="11">
                  <c:v>0.87782840254902561</c:v>
                </c:pt>
                <c:pt idx="12">
                  <c:v>0.86237414224331432</c:v>
                </c:pt>
                <c:pt idx="13">
                  <c:v>0.81389252948885982</c:v>
                </c:pt>
                <c:pt idx="14">
                  <c:v>0.81202154805783955</c:v>
                </c:pt>
                <c:pt idx="15">
                  <c:v>0.80519125683060111</c:v>
                </c:pt>
                <c:pt idx="16">
                  <c:v>0.80090497737556565</c:v>
                </c:pt>
                <c:pt idx="17">
                  <c:v>0.78755789770232087</c:v>
                </c:pt>
                <c:pt idx="18">
                  <c:v>0.77695263813876192</c:v>
                </c:pt>
                <c:pt idx="19">
                  <c:v>0.76800721980935194</c:v>
                </c:pt>
              </c:numCache>
            </c:numRef>
          </c:val>
          <c:extLst>
            <c:ext xmlns:c15="http://schemas.microsoft.com/office/drawing/2012/chart" uri="{02D57815-91ED-43cb-92C2-25804820EDAC}">
              <c15:datalabelsRange>
                <c15:f>'11ListaEsperaGI'!$M$13:$M$32</c15:f>
                <c15:dlblRangeCache>
                  <c:ptCount val="20"/>
                  <c:pt idx="0">
                    <c:v>49.936</c:v>
                  </c:pt>
                  <c:pt idx="1">
                    <c:v>16.009</c:v>
                  </c:pt>
                  <c:pt idx="2">
                    <c:v>14.962</c:v>
                  </c:pt>
                  <c:pt idx="3">
                    <c:v>5.029</c:v>
                  </c:pt>
                  <c:pt idx="4">
                    <c:v>25.392</c:v>
                  </c:pt>
                  <c:pt idx="5">
                    <c:v>6.235</c:v>
                  </c:pt>
                  <c:pt idx="6">
                    <c:v>626</c:v>
                  </c:pt>
                  <c:pt idx="7">
                    <c:v>28.765</c:v>
                  </c:pt>
                  <c:pt idx="8">
                    <c:v>58.482</c:v>
                  </c:pt>
                  <c:pt idx="9">
                    <c:v>93.638</c:v>
                  </c:pt>
                  <c:pt idx="10">
                    <c:v>537.733</c:v>
                  </c:pt>
                  <c:pt idx="11">
                    <c:v>57.029</c:v>
                  </c:pt>
                  <c:pt idx="12">
                    <c:v>13.447</c:v>
                  </c:pt>
                  <c:pt idx="13">
                    <c:v>11.799</c:v>
                  </c:pt>
                  <c:pt idx="14">
                    <c:v>14.320</c:v>
                  </c:pt>
                  <c:pt idx="15">
                    <c:v>2.947</c:v>
                  </c:pt>
                  <c:pt idx="16">
                    <c:v>531</c:v>
                  </c:pt>
                  <c:pt idx="17">
                    <c:v>95.048</c:v>
                  </c:pt>
                  <c:pt idx="18">
                    <c:v>29.922</c:v>
                  </c:pt>
                  <c:pt idx="19">
                    <c:v>13.616</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09D45DB0-188E-4E4B-BF83-FCFF576F1CF9}" type="CELLRANGE">
                      <a:rPr lang="en-US" baseline="0"/>
                      <a:pPr/>
                      <a:t>[CELLRANGE]</a:t>
                    </a:fld>
                    <a:r>
                      <a:rPr lang="en-US" baseline="0"/>
                      <a:t>
</a:t>
                    </a:r>
                    <a:fld id="{509CF760-1E40-414D-ACAB-9F3F550F44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DDB4EE3C-94DB-4816-B34E-F8286FB3FD9A}" type="CELLRANGE">
                      <a:rPr lang="en-US" baseline="0"/>
                      <a:pPr/>
                      <a:t>[CELLRANGE]</a:t>
                    </a:fld>
                    <a:r>
                      <a:rPr lang="en-US" baseline="0"/>
                      <a:t>
</a:t>
                    </a:r>
                    <a:fld id="{3301CFAB-3121-4CF4-BD59-15DF8D304A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54EC85B5-D236-4979-A9FB-E98A2CEAAD81}" type="CELLRANGE">
                      <a:rPr lang="en-US" baseline="0"/>
                      <a:pPr/>
                      <a:t>[CELLRANGE]</a:t>
                    </a:fld>
                    <a:r>
                      <a:rPr lang="en-US" baseline="0"/>
                      <a:t>
</a:t>
                    </a:r>
                    <a:fld id="{86606A52-0C87-4ACC-81EE-54C644C748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9345C05F-6203-4816-80F7-58F81CA4F460}" type="CELLRANGE">
                      <a:rPr lang="en-US" baseline="0"/>
                      <a:pPr/>
                      <a:t>[CELLRANGE]</a:t>
                    </a:fld>
                    <a:r>
                      <a:rPr lang="en-US" baseline="0"/>
                      <a:t>
</a:t>
                    </a:r>
                    <a:fld id="{DEC03C7B-CF5F-4F80-A9B8-36AA99CA39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EAB45B85-1400-415F-8921-A13DB299050B}" type="CELLRANGE">
                      <a:rPr lang="en-US" baseline="0"/>
                      <a:pPr/>
                      <a:t>[CELLRANGE]</a:t>
                    </a:fld>
                    <a:r>
                      <a:rPr lang="en-US" baseline="0"/>
                      <a:t>
</a:t>
                    </a:r>
                    <a:fld id="{13D98573-BDAD-4DE9-AEA4-31F614B475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0B4C37C4-F45F-457A-AC5A-6B4DDA7A978D}" type="CELLRANGE">
                      <a:rPr lang="en-US" baseline="0"/>
                      <a:pPr/>
                      <a:t>[CELLRANGE]</a:t>
                    </a:fld>
                    <a:r>
                      <a:rPr lang="en-US" baseline="0"/>
                      <a:t>
</a:t>
                    </a:r>
                    <a:fld id="{AACC0820-6515-42B3-8D68-6EFE2798890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0DA395A9-2A79-4E03-8A41-8C2524298225}" type="CELLRANGE">
                      <a:rPr lang="en-US" baseline="0"/>
                      <a:pPr/>
                      <a:t>[CELLRANGE]</a:t>
                    </a:fld>
                    <a:r>
                      <a:rPr lang="en-US" baseline="0"/>
                      <a:t>
</a:t>
                    </a:r>
                    <a:fld id="{11D64DCE-500B-4AD6-A98D-2D98C3CAC7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1E7442F1-8152-4031-AB7F-FDBACEA5D55F}" type="CELLRANGE">
                      <a:rPr lang="en-US" baseline="0"/>
                      <a:pPr/>
                      <a:t>[CELLRANGE]</a:t>
                    </a:fld>
                    <a:r>
                      <a:rPr lang="en-US" baseline="0"/>
                      <a:t>
</a:t>
                    </a:r>
                    <a:fld id="{17A668AD-85BE-4275-B157-AB8A02E439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F1DC6CEE-E9EF-4A57-9755-AFE3FF7DA850}" type="CELLRANGE">
                      <a:rPr lang="en-US" baseline="0"/>
                      <a:pPr/>
                      <a:t>[CELLRANGE]</a:t>
                    </a:fld>
                    <a:r>
                      <a:rPr lang="en-US" baseline="0"/>
                      <a:t>
</a:t>
                    </a:r>
                    <a:fld id="{930A7111-265E-4094-A9E9-32434EFD9C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130A487A-2AAB-4BE6-AEE1-F6748F0F39F4}" type="CELLRANGE">
                      <a:rPr lang="en-US" baseline="0"/>
                      <a:pPr/>
                      <a:t>[CELLRANGE]</a:t>
                    </a:fld>
                    <a:r>
                      <a:rPr lang="en-US" baseline="0"/>
                      <a:t>
</a:t>
                    </a:r>
                    <a:fld id="{C7964427-C873-4D93-9F2F-CE557B39B5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5548C20B-5341-43F8-AAA0-38D19EEE56A0}" type="CELLRANGE">
                      <a:rPr lang="en-US" baseline="0">
                        <a:solidFill>
                          <a:schemeClr val="bg1"/>
                        </a:solidFill>
                      </a:rPr>
                      <a:pPr>
                        <a:defRPr b="1">
                          <a:solidFill>
                            <a:schemeClr val="tx1"/>
                          </a:solidFill>
                        </a:defRPr>
                      </a:pPr>
                      <a:t>[CELLRANGE]</a:t>
                    </a:fld>
                    <a:r>
                      <a:rPr lang="en-US" baseline="0">
                        <a:solidFill>
                          <a:schemeClr val="tx1"/>
                        </a:solidFill>
                      </a:rPr>
                      <a:t>
</a:t>
                    </a:r>
                    <a:fld id="{05540125-9EC9-4A43-8226-1828BDBBB89F}" type="VALUE">
                      <a:rPr lang="en-US" baseline="0">
                        <a:solidFill>
                          <a:schemeClr val="bg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3768037-2B1A-4C6C-A661-9DE5DF78C1CC}" type="CELLRANGE">
                      <a:rPr lang="en-US" baseline="0">
                        <a:solidFill>
                          <a:sysClr val="windowText" lastClr="000000"/>
                        </a:solidFill>
                      </a:rPr>
                      <a:pPr>
                        <a:defRPr b="1">
                          <a:solidFill>
                            <a:schemeClr val="bg1"/>
                          </a:solidFill>
                        </a:defRPr>
                      </a:pPr>
                      <a:t>[CELLRANGE]</a:t>
                    </a:fld>
                    <a:r>
                      <a:rPr lang="en-US" baseline="0">
                        <a:solidFill>
                          <a:schemeClr val="bg1"/>
                        </a:solidFill>
                      </a:rPr>
                      <a:t>
</a:t>
                    </a:r>
                    <a:fld id="{A25CA021-B55B-4644-B82F-30F062BEB05F}" type="VALUE">
                      <a:rPr lang="en-US" baseline="0">
                        <a:solidFill>
                          <a:sysClr val="windowText" lastClr="000000"/>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fld id="{01AE7915-D91F-449C-8245-A99FDCC5A964}" type="CELLRANGE">
                      <a:rPr lang="en-US" baseline="0">
                        <a:solidFill>
                          <a:schemeClr val="tx1"/>
                        </a:solidFill>
                      </a:rPr>
                      <a:pPr>
                        <a:defRPr b="1">
                          <a:solidFill>
                            <a:schemeClr val="tx1"/>
                          </a:solidFill>
                        </a:defRPr>
                      </a:pPr>
                      <a:t>[CELLRANGE]</a:t>
                    </a:fld>
                    <a:r>
                      <a:rPr lang="en-US" baseline="0">
                        <a:solidFill>
                          <a:schemeClr val="tx1"/>
                        </a:solidFill>
                      </a:rPr>
                      <a:t>
</a:t>
                    </a:r>
                    <a:fld id="{071A881B-6C8A-47CE-A8D9-7311954D7E5D}" type="VALUE">
                      <a:rPr lang="en-US" baseline="0">
                        <a:solidFill>
                          <a:schemeClr val="tx1"/>
                        </a:solidFill>
                      </a:rPr>
                      <a:pPr>
                        <a:defRPr b="1">
                          <a:solidFill>
                            <a:schemeClr val="tx1"/>
                          </a:solidFill>
                        </a:defRPr>
                      </a:pPr>
                      <a:t>[VALOR]</a:t>
                    </a:fld>
                    <a:endParaRPr lang="en-US" baseline="0">
                      <a:solidFill>
                        <a:schemeClr val="tx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37FD5E78-B2B1-4779-95AF-D5AE77437E30}" type="CELLRANGE">
                      <a:rPr lang="en-US" baseline="0"/>
                      <a:pPr/>
                      <a:t>[CELLRANGE]</a:t>
                    </a:fld>
                    <a:r>
                      <a:rPr lang="en-US" baseline="0"/>
                      <a:t>
</a:t>
                    </a:r>
                    <a:fld id="{AAD11599-9F76-417C-BBD5-90A6820A625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5CF84AE4-02DB-41C3-9EC0-BD2AFC36C3D4}" type="CELLRANGE">
                      <a:rPr lang="en-US" baseline="0"/>
                      <a:pPr/>
                      <a:t>[CELLRANGE]</a:t>
                    </a:fld>
                    <a:r>
                      <a:rPr lang="en-US" baseline="0"/>
                      <a:t>
</a:t>
                    </a:r>
                    <a:fld id="{BC4E836D-3649-47BA-9B00-017A361336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D2EC3C94-114E-402F-BD93-332CA16AE917}" type="CELLRANGE">
                      <a:rPr lang="en-US" baseline="0"/>
                      <a:pPr/>
                      <a:t>[CELLRANGE]</a:t>
                    </a:fld>
                    <a:r>
                      <a:rPr lang="en-US" baseline="0"/>
                      <a:t>
</a:t>
                    </a:r>
                    <a:fld id="{02D9EE10-3398-44B4-89ED-312F83A7EF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F2DB9697-CAD7-492A-9F3D-14FD2E119479}" type="CELLRANGE">
                      <a:rPr lang="en-US" baseline="0"/>
                      <a:pPr/>
                      <a:t>[CELLRANGE]</a:t>
                    </a:fld>
                    <a:r>
                      <a:rPr lang="en-US" baseline="0"/>
                      <a:t>
</a:t>
                    </a:r>
                    <a:fld id="{B09C46C5-45A5-4352-85CD-323B5BC451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D74CB419-93B8-41DA-851F-5CC56149C212}" type="CELLRANGE">
                      <a:rPr lang="en-US" baseline="0"/>
                      <a:pPr/>
                      <a:t>[CELLRANGE]</a:t>
                    </a:fld>
                    <a:r>
                      <a:rPr lang="en-US" baseline="0"/>
                      <a:t>
</a:t>
                    </a:r>
                    <a:fld id="{46A18756-5383-40EC-827C-CC2AEE8F46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4666D75D-C9C3-450C-BE14-67AC4778651E}" type="CELLRANGE">
                      <a:rPr lang="en-US" baseline="0"/>
                      <a:pPr/>
                      <a:t>[CELLRANGE]</a:t>
                    </a:fld>
                    <a:r>
                      <a:rPr lang="en-US" baseline="0"/>
                      <a:t>
</a:t>
                    </a:r>
                    <a:fld id="{DE666C86-73C1-4BE7-B716-7874A5E563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591ADC7D-AD6A-4A76-8BAB-A07FC082EE5B}" type="CELLRANGE">
                      <a:rPr lang="en-US" baseline="0"/>
                      <a:pPr/>
                      <a:t>[CELLRANGE]</a:t>
                    </a:fld>
                    <a:r>
                      <a:rPr lang="en-US" baseline="0"/>
                      <a:t>
</a:t>
                    </a:r>
                    <a:fld id="{49FBA484-5833-41E2-A26F-B38CCCAA21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Cantabria</c:v>
                </c:pt>
                <c:pt idx="4">
                  <c:v>Galicia</c:v>
                </c:pt>
                <c:pt idx="5">
                  <c:v>Navarra, Comunidad Foral de</c:v>
                </c:pt>
                <c:pt idx="6">
                  <c:v>Ceuta</c:v>
                </c:pt>
                <c:pt idx="7">
                  <c:v>Castilla - La Mancha</c:v>
                </c:pt>
                <c:pt idx="8">
                  <c:v>Comunitat Valenciana</c:v>
                </c:pt>
                <c:pt idx="9">
                  <c:v>Andalucía</c:v>
                </c:pt>
                <c:pt idx="10">
                  <c:v>Media Nacional</c:v>
                </c:pt>
                <c:pt idx="11">
                  <c:v>Madrid, Comunidad de</c:v>
                </c:pt>
                <c:pt idx="12">
                  <c:v>Balears, Illes</c:v>
                </c:pt>
                <c:pt idx="13">
                  <c:v>Extremadura</c:v>
                </c:pt>
                <c:pt idx="14">
                  <c:v>Murcia, Región de</c:v>
                </c:pt>
                <c:pt idx="15">
                  <c:v>Rioja, La</c:v>
                </c:pt>
                <c:pt idx="16">
                  <c:v>Melilla</c:v>
                </c:pt>
                <c:pt idx="17">
                  <c:v>Cataluña</c:v>
                </c:pt>
                <c:pt idx="18">
                  <c:v>País Vasco</c:v>
                </c:pt>
                <c:pt idx="19">
                  <c:v>Canarias</c:v>
                </c:pt>
              </c:strCache>
            </c:strRef>
          </c:cat>
          <c:val>
            <c:numRef>
              <c:f>'11ListaEsperaGI'!$P$13:$P$32</c:f>
              <c:numCache>
                <c:formatCode>0.00%</c:formatCode>
                <c:ptCount val="20"/>
                <c:pt idx="0">
                  <c:v>1.2400496019840794E-3</c:v>
                </c:pt>
                <c:pt idx="1">
                  <c:v>4.3535045711797999E-3</c:v>
                </c:pt>
                <c:pt idx="2">
                  <c:v>1.4036243822075783E-2</c:v>
                </c:pt>
                <c:pt idx="3">
                  <c:v>1.892313694888802E-2</c:v>
                </c:pt>
                <c:pt idx="4">
                  <c:v>3.5404953654459809E-2</c:v>
                </c:pt>
                <c:pt idx="5">
                  <c:v>3.869873573851372E-2</c:v>
                </c:pt>
                <c:pt idx="6">
                  <c:v>4.2813455657492352E-2</c:v>
                </c:pt>
                <c:pt idx="7">
                  <c:v>5.536763981478441E-2</c:v>
                </c:pt>
                <c:pt idx="8">
                  <c:v>6.1027888830017821E-2</c:v>
                </c:pt>
                <c:pt idx="9">
                  <c:v>8.3848622417031934E-2</c:v>
                </c:pt>
                <c:pt idx="10">
                  <c:v>0.1166255425265226</c:v>
                </c:pt>
                <c:pt idx="11">
                  <c:v>0.12217159745097436</c:v>
                </c:pt>
                <c:pt idx="12">
                  <c:v>0.1376258577566857</c:v>
                </c:pt>
                <c:pt idx="13">
                  <c:v>0.18610747051114024</c:v>
                </c:pt>
                <c:pt idx="14">
                  <c:v>0.18797845194216048</c:v>
                </c:pt>
                <c:pt idx="15">
                  <c:v>0.19480874316939892</c:v>
                </c:pt>
                <c:pt idx="16">
                  <c:v>0.19909502262443438</c:v>
                </c:pt>
                <c:pt idx="17">
                  <c:v>0.21244210229767913</c:v>
                </c:pt>
                <c:pt idx="18">
                  <c:v>0.22304736186123805</c:v>
                </c:pt>
                <c:pt idx="19">
                  <c:v>0.23199278019064809</c:v>
                </c:pt>
              </c:numCache>
            </c:numRef>
          </c:val>
          <c:extLst>
            <c:ext xmlns:c15="http://schemas.microsoft.com/office/drawing/2012/chart" uri="{02D57815-91ED-43cb-92C2-25804820EDAC}">
              <c15:datalabelsRange>
                <c15:f>'11ListaEsperaGI'!$N$13:$N$32</c15:f>
                <c15:dlblRangeCache>
                  <c:ptCount val="20"/>
                  <c:pt idx="0">
                    <c:v>62</c:v>
                  </c:pt>
                  <c:pt idx="1">
                    <c:v>70</c:v>
                  </c:pt>
                  <c:pt idx="2">
                    <c:v>213</c:v>
                  </c:pt>
                  <c:pt idx="3">
                    <c:v>97</c:v>
                  </c:pt>
                  <c:pt idx="4">
                    <c:v>932</c:v>
                  </c:pt>
                  <c:pt idx="5">
                    <c:v>251</c:v>
                  </c:pt>
                  <c:pt idx="6">
                    <c:v>28</c:v>
                  </c:pt>
                  <c:pt idx="7">
                    <c:v>1.686</c:v>
                  </c:pt>
                  <c:pt idx="8">
                    <c:v>3.801</c:v>
                  </c:pt>
                  <c:pt idx="9">
                    <c:v>8.570</c:v>
                  </c:pt>
                  <c:pt idx="10">
                    <c:v>70.993</c:v>
                  </c:pt>
                  <c:pt idx="11">
                    <c:v>7.937</c:v>
                  </c:pt>
                  <c:pt idx="12">
                    <c:v>2.146</c:v>
                  </c:pt>
                  <c:pt idx="13">
                    <c:v>2.698</c:v>
                  </c:pt>
                  <c:pt idx="14">
                    <c:v>3.315</c:v>
                  </c:pt>
                  <c:pt idx="15">
                    <c:v>713</c:v>
                  </c:pt>
                  <c:pt idx="16">
                    <c:v>132</c:v>
                  </c:pt>
                  <c:pt idx="17">
                    <c:v>25.639</c:v>
                  </c:pt>
                  <c:pt idx="18">
                    <c:v>8.590</c:v>
                  </c:pt>
                  <c:pt idx="19">
                    <c:v>4.113</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Cantabria</c:v>
                </c:pt>
                <c:pt idx="4">
                  <c:v>Galicia</c:v>
                </c:pt>
                <c:pt idx="5">
                  <c:v>Navarra, Comunidad Foral de</c:v>
                </c:pt>
                <c:pt idx="6">
                  <c:v>Ceuta</c:v>
                </c:pt>
                <c:pt idx="7">
                  <c:v>Castilla - La Mancha</c:v>
                </c:pt>
                <c:pt idx="8">
                  <c:v>Comunitat Valenciana</c:v>
                </c:pt>
                <c:pt idx="9">
                  <c:v>Andalucía</c:v>
                </c:pt>
                <c:pt idx="10">
                  <c:v>Media Nacional</c:v>
                </c:pt>
                <c:pt idx="11">
                  <c:v>Madrid, Comunidad de</c:v>
                </c:pt>
                <c:pt idx="12">
                  <c:v>Balears, Illes</c:v>
                </c:pt>
                <c:pt idx="13">
                  <c:v>Extremadura</c:v>
                </c:pt>
                <c:pt idx="14">
                  <c:v>Murcia, Región de</c:v>
                </c:pt>
                <c:pt idx="15">
                  <c:v>Rioja, La</c:v>
                </c:pt>
                <c:pt idx="16">
                  <c:v>Melilla</c:v>
                </c:pt>
                <c:pt idx="17">
                  <c:v>Cataluña</c:v>
                </c:pt>
                <c:pt idx="18">
                  <c:v>País Vasco</c:v>
                </c:pt>
                <c:pt idx="19">
                  <c:v>Canarias</c:v>
                </c:pt>
              </c:strCache>
            </c:strRef>
          </c:cat>
          <c:val>
            <c:numRef>
              <c:f>'11ListaEsperaGI'!$Q$13:$Q$32</c:f>
              <c:numCache>
                <c:formatCode>0.00%</c:formatCode>
                <c:ptCount val="20"/>
                <c:pt idx="0">
                  <c:v>0.88337445747347743</c:v>
                </c:pt>
                <c:pt idx="1">
                  <c:v>0.88337445747347743</c:v>
                </c:pt>
                <c:pt idx="2">
                  <c:v>0.88337445747347743</c:v>
                </c:pt>
                <c:pt idx="3">
                  <c:v>0.88337445747347743</c:v>
                </c:pt>
                <c:pt idx="4">
                  <c:v>0.88337445747347743</c:v>
                </c:pt>
                <c:pt idx="5">
                  <c:v>0.88337445747347743</c:v>
                </c:pt>
                <c:pt idx="6">
                  <c:v>0.88337445747347743</c:v>
                </c:pt>
                <c:pt idx="7">
                  <c:v>0.88337445747347743</c:v>
                </c:pt>
                <c:pt idx="8">
                  <c:v>0.88337445747347743</c:v>
                </c:pt>
                <c:pt idx="9">
                  <c:v>0.88337445747347743</c:v>
                </c:pt>
                <c:pt idx="10">
                  <c:v>0.88337445747347743</c:v>
                </c:pt>
                <c:pt idx="11">
                  <c:v>0.88337445747347743</c:v>
                </c:pt>
                <c:pt idx="12">
                  <c:v>0.88337445747347743</c:v>
                </c:pt>
                <c:pt idx="13">
                  <c:v>0.88337445747347743</c:v>
                </c:pt>
                <c:pt idx="14">
                  <c:v>0.88337445747347743</c:v>
                </c:pt>
                <c:pt idx="15">
                  <c:v>0.88337445747347743</c:v>
                </c:pt>
                <c:pt idx="16">
                  <c:v>0.88337445747347743</c:v>
                </c:pt>
                <c:pt idx="17">
                  <c:v>0.88337445747347743</c:v>
                </c:pt>
                <c:pt idx="18">
                  <c:v>0.88337445747347743</c:v>
                </c:pt>
                <c:pt idx="19">
                  <c:v>0.88337445747347743</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314-4816-B3D7-5F2E4F941FE1}"/>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314-4816-B3D7-5F2E4F941FE1}"/>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7314-4816-B3D7-5F2E4F941FE1}"/>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7314-4816-B3D7-5F2E4F941FE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7314-4816-B3D7-5F2E4F941FE1}"/>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7314-4816-B3D7-5F2E4F941FE1}"/>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7314-4816-B3D7-5F2E4F941FE1}"/>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7314-4816-B3D7-5F2E4F941FE1}"/>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7314-4816-B3D7-5F2E4F941FE1}"/>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314-4816-B3D7-5F2E4F941FE1}"/>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7314-4816-B3D7-5F2E4F941FE1}"/>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7314-4816-B3D7-5F2E4F941FE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7314-4816-B3D7-5F2E4F941FE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7314-4816-B3D7-5F2E4F941FE1}"/>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7314-4816-B3D7-5F2E4F941FE1}"/>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7314-4816-B3D7-5F2E4F941FE1}"/>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7314-4816-B3D7-5F2E4F941FE1}"/>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Cataluña</c:v>
                </c:pt>
                <c:pt idx="3">
                  <c:v>Extremadura</c:v>
                </c:pt>
                <c:pt idx="4">
                  <c:v>Balears, Illes</c:v>
                </c:pt>
                <c:pt idx="5">
                  <c:v>Castilla - La Mancha</c:v>
                </c:pt>
                <c:pt idx="6">
                  <c:v>Castilla y León</c:v>
                </c:pt>
                <c:pt idx="7">
                  <c:v>TOTAL</c:v>
                </c:pt>
                <c:pt idx="8">
                  <c:v>País Vasco</c:v>
                </c:pt>
                <c:pt idx="9">
                  <c:v>Ceuta y Melilla</c:v>
                </c:pt>
                <c:pt idx="10">
                  <c:v>Comunitat Valenciana</c:v>
                </c:pt>
                <c:pt idx="11">
                  <c:v>Canarias</c:v>
                </c:pt>
                <c:pt idx="12">
                  <c:v>Asturias, Principado de</c:v>
                </c:pt>
                <c:pt idx="13">
                  <c:v>Madrid, Comunidad de</c:v>
                </c:pt>
                <c:pt idx="14">
                  <c:v>Rioja, La</c:v>
                </c:pt>
                <c:pt idx="15">
                  <c:v>Aragón</c:v>
                </c:pt>
                <c:pt idx="16">
                  <c:v>Cantabria</c:v>
                </c:pt>
                <c:pt idx="17">
                  <c:v>Navarra, Comunidad Foral de</c:v>
                </c:pt>
                <c:pt idx="18">
                  <c:v>Galicia</c:v>
                </c:pt>
              </c:strCache>
            </c:strRef>
          </c:cat>
          <c:val>
            <c:numRef>
              <c:f>'24asolcasaad_pobl'!$AR$11:$AR$29</c:f>
              <c:numCache>
                <c:formatCode>0.00</c:formatCode>
                <c:ptCount val="19"/>
                <c:pt idx="0">
                  <c:v>8.7459313984258582</c:v>
                </c:pt>
                <c:pt idx="1">
                  <c:v>8.5114822767805194</c:v>
                </c:pt>
                <c:pt idx="2">
                  <c:v>8.2411973511378562</c:v>
                </c:pt>
                <c:pt idx="3">
                  <c:v>8.0981374469879217</c:v>
                </c:pt>
                <c:pt idx="4">
                  <c:v>7.3189006398567784</c:v>
                </c:pt>
                <c:pt idx="5">
                  <c:v>7.2220470320621617</c:v>
                </c:pt>
                <c:pt idx="6">
                  <c:v>6.9144574372781094</c:v>
                </c:pt>
                <c:pt idx="7">
                  <c:v>6.8357482314966003</c:v>
                </c:pt>
                <c:pt idx="8">
                  <c:v>6.4651914051240773</c:v>
                </c:pt>
                <c:pt idx="9">
                  <c:v>6.3577196577076052</c:v>
                </c:pt>
                <c:pt idx="10">
                  <c:v>6.2682038521032402</c:v>
                </c:pt>
                <c:pt idx="11">
                  <c:v>6.1778753848330314</c:v>
                </c:pt>
                <c:pt idx="12">
                  <c:v>6.0534220830863843</c:v>
                </c:pt>
                <c:pt idx="13">
                  <c:v>5.7051737133641849</c:v>
                </c:pt>
                <c:pt idx="14">
                  <c:v>5.671235105128309</c:v>
                </c:pt>
                <c:pt idx="15">
                  <c:v>5.6322253279702368</c:v>
                </c:pt>
                <c:pt idx="16">
                  <c:v>4.9399159120953398</c:v>
                </c:pt>
                <c:pt idx="17">
                  <c:v>3.8687095090423407</c:v>
                </c:pt>
                <c:pt idx="18">
                  <c:v>3.1191177054324459</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6CB-4173-AF6F-681B1F338D13}"/>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6CB-4173-AF6F-681B1F338D13}"/>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6CB-4173-AF6F-681B1F338D13}"/>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6CB-4173-AF6F-681B1F338D13}"/>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36CB-4173-AF6F-681B1F338D13}"/>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6CB-4173-AF6F-681B1F338D13}"/>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6CB-4173-AF6F-681B1F338D13}"/>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6CB-4173-AF6F-681B1F338D13}"/>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6CB-4173-AF6F-681B1F338D13}"/>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6CB-4173-AF6F-681B1F338D1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6CB-4173-AF6F-681B1F338D1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6CB-4173-AF6F-681B1F338D13}"/>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6CB-4173-AF6F-681B1F338D13}"/>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6CB-4173-AF6F-681B1F338D13}"/>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36CB-4173-AF6F-681B1F338D13}"/>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Cataluña</c:v>
                </c:pt>
                <c:pt idx="4">
                  <c:v>Castilla - La Mancha</c:v>
                </c:pt>
                <c:pt idx="5">
                  <c:v>Balears, Illes</c:v>
                </c:pt>
                <c:pt idx="6">
                  <c:v>Murcia, Región de</c:v>
                </c:pt>
                <c:pt idx="7">
                  <c:v>TOTAL</c:v>
                </c:pt>
                <c:pt idx="8">
                  <c:v>País Vasco</c:v>
                </c:pt>
                <c:pt idx="9">
                  <c:v>Madrid, Comunidad de</c:v>
                </c:pt>
                <c:pt idx="10">
                  <c:v>Rioja, La</c:v>
                </c:pt>
                <c:pt idx="11">
                  <c:v>Comunitat Valenciana</c:v>
                </c:pt>
                <c:pt idx="12">
                  <c:v>Aragón</c:v>
                </c:pt>
                <c:pt idx="13">
                  <c:v>Asturias, Principado de</c:v>
                </c:pt>
                <c:pt idx="14">
                  <c:v>Ceuta y Melilla</c:v>
                </c:pt>
                <c:pt idx="15">
                  <c:v>Canarias</c:v>
                </c:pt>
                <c:pt idx="16">
                  <c:v>Cantabria</c:v>
                </c:pt>
                <c:pt idx="17">
                  <c:v>Navarra, Comunidad Foral de</c:v>
                </c:pt>
                <c:pt idx="18">
                  <c:v>Galicia</c:v>
                </c:pt>
              </c:strCache>
            </c:strRef>
          </c:cat>
          <c:val>
            <c:numRef>
              <c:f>'24asolcasaad_pobl'!$AX$11:$AX$29</c:f>
              <c:numCache>
                <c:formatCode>0.00</c:formatCode>
                <c:ptCount val="19"/>
                <c:pt idx="0">
                  <c:v>45.919885721088029</c:v>
                </c:pt>
                <c:pt idx="1">
                  <c:v>44.770052507695091</c:v>
                </c:pt>
                <c:pt idx="2">
                  <c:v>44.279419839558585</c:v>
                </c:pt>
                <c:pt idx="3">
                  <c:v>43.632078005513499</c:v>
                </c:pt>
                <c:pt idx="4">
                  <c:v>43.282707207647277</c:v>
                </c:pt>
                <c:pt idx="5">
                  <c:v>40.791526699341006</c:v>
                </c:pt>
                <c:pt idx="6">
                  <c:v>39.997790482503383</c:v>
                </c:pt>
                <c:pt idx="7">
                  <c:v>38.90556440171175</c:v>
                </c:pt>
                <c:pt idx="8">
                  <c:v>38.819749871004198</c:v>
                </c:pt>
                <c:pt idx="9">
                  <c:v>38.526021655606009</c:v>
                </c:pt>
                <c:pt idx="10">
                  <c:v>38.169464428457232</c:v>
                </c:pt>
                <c:pt idx="11">
                  <c:v>37.579399769321029</c:v>
                </c:pt>
                <c:pt idx="12">
                  <c:v>36.627912953197438</c:v>
                </c:pt>
                <c:pt idx="13">
                  <c:v>33.982795901099934</c:v>
                </c:pt>
                <c:pt idx="14">
                  <c:v>32.844634493993077</c:v>
                </c:pt>
                <c:pt idx="15">
                  <c:v>31.655080055930835</c:v>
                </c:pt>
                <c:pt idx="16">
                  <c:v>28.548605731990705</c:v>
                </c:pt>
                <c:pt idx="17">
                  <c:v>27.662204393861654</c:v>
                </c:pt>
                <c:pt idx="18">
                  <c:v>18.883223479666707</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'25solaltabaja'!$AA$11:$AA$59</c:f>
              <c:numCache>
                <c:formatCode>m/d/yyyy</c:formatCode>
                <c:ptCount val="4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numCache>
            </c:numRef>
          </c:cat>
          <c:val>
            <c:numRef>
              <c:f>'25solaltabaja'!$AB$11:$AB$59</c:f>
              <c:numCache>
                <c:formatCode>0</c:formatCode>
                <c:ptCount val="49"/>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pt idx="45">
                  <c:v>24521</c:v>
                </c:pt>
                <c:pt idx="46">
                  <c:v>34073</c:v>
                </c:pt>
                <c:pt idx="47">
                  <c:v>32194</c:v>
                </c:pt>
                <c:pt idx="48">
                  <c:v>38750</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'25solaltabaja'!$AA$11:$AA$59</c:f>
              <c:numCache>
                <c:formatCode>m/d/yyyy</c:formatCode>
                <c:ptCount val="4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numCache>
            </c:numRef>
          </c:cat>
          <c:val>
            <c:numRef>
              <c:f>'25solaltabaja'!$AC$11:$AC$59</c:f>
              <c:numCache>
                <c:formatCode>0</c:formatCode>
                <c:ptCount val="49"/>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pt idx="45">
                  <c:v>20029</c:v>
                </c:pt>
                <c:pt idx="46">
                  <c:v>22714</c:v>
                </c:pt>
                <c:pt idx="47">
                  <c:v>29041</c:v>
                </c:pt>
                <c:pt idx="48">
                  <c:v>23815</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6160</c:v>
                </c:pt>
                <c:pt idx="1">
                  <c:v>145434</c:v>
                </c:pt>
                <c:pt idx="2">
                  <c:v>72247</c:v>
                </c:pt>
                <c:pt idx="3">
                  <c:v>86749</c:v>
                </c:pt>
                <c:pt idx="4">
                  <c:v>98561</c:v>
                </c:pt>
                <c:pt idx="5">
                  <c:v>161067</c:v>
                </c:pt>
                <c:pt idx="6">
                  <c:v>476994</c:v>
                </c:pt>
                <c:pt idx="7">
                  <c:v>1147883</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5.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6.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24</xdr:col>
      <xdr:colOff>685800</xdr:colOff>
      <xdr:row>29</xdr:row>
      <xdr:rowOff>130175</xdr:rowOff>
    </xdr:from>
    <xdr:to>
      <xdr:col>29</xdr:col>
      <xdr:colOff>459105</xdr:colOff>
      <xdr:row>29</xdr:row>
      <xdr:rowOff>187960</xdr:rowOff>
    </xdr:to>
    <xdr:pic>
      <xdr:nvPicPr>
        <xdr:cNvPr id="6" name="Imagen 5">
          <a:extLst>
            <a:ext uri="{FF2B5EF4-FFF2-40B4-BE49-F238E27FC236}">
              <a16:creationId xmlns:a16="http://schemas.microsoft.com/office/drawing/2014/main" id="{B66AAB29-DA8D-47FE-A63A-28C7959115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73050" y="9763125"/>
          <a:ext cx="3773805" cy="57785"/>
        </a:xfrm>
        <a:prstGeom prst="rect">
          <a:avLst/>
        </a:prstGeom>
      </xdr:spPr>
    </xdr:pic>
    <xdr:clientData/>
  </xdr:twoCellAnchor>
  <xdr:twoCellAnchor editAs="oneCell">
    <xdr:from>
      <xdr:col>0</xdr:col>
      <xdr:colOff>0</xdr:colOff>
      <xdr:row>0</xdr:row>
      <xdr:rowOff>0</xdr:rowOff>
    </xdr:from>
    <xdr:to>
      <xdr:col>22</xdr:col>
      <xdr:colOff>164</xdr:colOff>
      <xdr:row>17</xdr:row>
      <xdr:rowOff>66695</xdr:rowOff>
    </xdr:to>
    <xdr:pic>
      <xdr:nvPicPr>
        <xdr:cNvPr id="7" name="Imagen 6">
          <a:extLst>
            <a:ext uri="{FF2B5EF4-FFF2-40B4-BE49-F238E27FC236}">
              <a16:creationId xmlns:a16="http://schemas.microsoft.com/office/drawing/2014/main" id="{5C3272A4-5329-449F-A4CD-CACAE8341CAD}"/>
            </a:ext>
          </a:extLst>
        </xdr:cNvPr>
        <xdr:cNvPicPr>
          <a:picLocks noChangeAspect="1"/>
        </xdr:cNvPicPr>
      </xdr:nvPicPr>
      <xdr:blipFill>
        <a:blip xmlns:r="http://schemas.openxmlformats.org/officeDocument/2006/relationships" r:embed="rId4"/>
        <a:stretch>
          <a:fillRect/>
        </a:stretch>
      </xdr:blipFill>
      <xdr:spPr>
        <a:xfrm>
          <a:off x="0" y="0"/>
          <a:ext cx="10687214" cy="7413645"/>
        </a:xfrm>
        <a:prstGeom prst="rect">
          <a:avLst/>
        </a:prstGeom>
      </xdr:spPr>
    </xdr:pic>
    <xdr:clientData/>
  </xdr:twoCellAnchor>
  <xdr:twoCellAnchor>
    <xdr:from>
      <xdr:col>13</xdr:col>
      <xdr:colOff>288925</xdr:colOff>
      <xdr:row>7</xdr:row>
      <xdr:rowOff>546100</xdr:rowOff>
    </xdr:from>
    <xdr:to>
      <xdr:col>22</xdr:col>
      <xdr:colOff>46355</xdr:colOff>
      <xdr:row>11</xdr:row>
      <xdr:rowOff>955675</xdr:rowOff>
    </xdr:to>
    <xdr:sp macro="" textlink="">
      <xdr:nvSpPr>
        <xdr:cNvPr id="8" name="Cuadro de texto 2">
          <a:extLst>
            <a:ext uri="{FF2B5EF4-FFF2-40B4-BE49-F238E27FC236}">
              <a16:creationId xmlns:a16="http://schemas.microsoft.com/office/drawing/2014/main" id="{5A30926F-17C5-4CD7-808D-A22D54CDC991}"/>
            </a:ext>
          </a:extLst>
        </xdr:cNvPr>
        <xdr:cNvSpPr txBox="1"/>
      </xdr:nvSpPr>
      <xdr:spPr>
        <a:xfrm>
          <a:off x="6410325" y="4419600"/>
          <a:ext cx="4323080" cy="19399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editAs="oneCell">
    <xdr:from>
      <xdr:col>13</xdr:col>
      <xdr:colOff>344715</xdr:colOff>
      <xdr:row>11</xdr:row>
      <xdr:rowOff>830943</xdr:rowOff>
    </xdr:from>
    <xdr:to>
      <xdr:col>21</xdr:col>
      <xdr:colOff>352970</xdr:colOff>
      <xdr:row>11</xdr:row>
      <xdr:rowOff>888728</xdr:rowOff>
    </xdr:to>
    <xdr:pic>
      <xdr:nvPicPr>
        <xdr:cNvPr id="9" name="Imagen 8">
          <a:extLst>
            <a:ext uri="{FF2B5EF4-FFF2-40B4-BE49-F238E27FC236}">
              <a16:creationId xmlns:a16="http://schemas.microsoft.com/office/drawing/2014/main" id="{29A45294-3A11-4901-9231-99005AA726C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66115" y="6234793"/>
          <a:ext cx="3773805" cy="57785"/>
        </a:xfrm>
        <a:prstGeom prst="rect">
          <a:avLst/>
        </a:prstGeom>
      </xdr:spPr>
    </xdr:pic>
    <xdr:clientData/>
  </xdr:twoCellAnchor>
  <xdr:twoCellAnchor>
    <xdr:from>
      <xdr:col>13</xdr:col>
      <xdr:colOff>355600</xdr:colOff>
      <xdr:row>12</xdr:row>
      <xdr:rowOff>50800</xdr:rowOff>
    </xdr:from>
    <xdr:to>
      <xdr:col>21</xdr:col>
      <xdr:colOff>593090</xdr:colOff>
      <xdr:row>13</xdr:row>
      <xdr:rowOff>169999</xdr:rowOff>
    </xdr:to>
    <xdr:sp macro="" textlink="">
      <xdr:nvSpPr>
        <xdr:cNvPr id="10" name="Cuadro de texto 2">
          <a:extLst>
            <a:ext uri="{FF2B5EF4-FFF2-40B4-BE49-F238E27FC236}">
              <a16:creationId xmlns:a16="http://schemas.microsoft.com/office/drawing/2014/main" id="{248F3D55-E847-480D-85E5-FDDD6AF98445}"/>
            </a:ext>
          </a:extLst>
        </xdr:cNvPr>
        <xdr:cNvSpPr txBox="1"/>
      </xdr:nvSpPr>
      <xdr:spPr>
        <a:xfrm>
          <a:off x="6477000" y="6445250"/>
          <a:ext cx="4003040" cy="30969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31 de marzo de 2025</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621582</xdr:rowOff>
    </xdr:to>
    <xdr:pic>
      <xdr:nvPicPr>
        <xdr:cNvPr id="2" name="Imagen 1">
          <a:extLst>
            <a:ext uri="{FF2B5EF4-FFF2-40B4-BE49-F238E27FC236}">
              <a16:creationId xmlns:a16="http://schemas.microsoft.com/office/drawing/2014/main" id="{00775DCD-537A-49A4-8777-8394EE6850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2707"/>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104775</xdr:colOff>
      <xdr:row>1</xdr:row>
      <xdr:rowOff>621582</xdr:rowOff>
    </xdr:to>
    <xdr:pic>
      <xdr:nvPicPr>
        <xdr:cNvPr id="2" name="Imagen 1">
          <a:extLst>
            <a:ext uri="{FF2B5EF4-FFF2-40B4-BE49-F238E27FC236}">
              <a16:creationId xmlns:a16="http://schemas.microsoft.com/office/drawing/2014/main" id="{C3E560CE-3393-40CD-A86B-04E36C6B42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3900" cy="7327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60854</xdr:colOff>
      <xdr:row>1</xdr:row>
      <xdr:rowOff>652121</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461621</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652121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658471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652121</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44638</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275167</xdr:colOff>
      <xdr:row>3</xdr:row>
      <xdr:rowOff>48871</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352425</xdr:colOff>
      <xdr:row>3</xdr:row>
      <xdr:rowOff>45696</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276225</xdr:colOff>
      <xdr:row>3</xdr:row>
      <xdr:rowOff>13946</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1</xdr:row>
      <xdr:rowOff>652121</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541666</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101416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615233</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86931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596900</xdr:colOff>
      <xdr:row>2</xdr:row>
      <xdr:rowOff>29821</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619365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180976</xdr:colOff>
      <xdr:row>1</xdr:row>
      <xdr:rowOff>621885</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66993</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689667</xdr:colOff>
      <xdr:row>1</xdr:row>
      <xdr:rowOff>617175</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368927</xdr:colOff>
      <xdr:row>1</xdr:row>
      <xdr:rowOff>615555</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26646</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428714</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466725</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523875</xdr:colOff>
      <xdr:row>2</xdr:row>
      <xdr:rowOff>25842</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5884</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504825</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14754</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10320</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24085</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4574</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598954</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450273</xdr:colOff>
      <xdr:row>1</xdr:row>
      <xdr:rowOff>600870</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202531</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47943</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27,5%</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72,5%</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428943</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47943</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5</xdr:row>
      <xdr:rowOff>66993</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201706</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26646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5</xdr:row>
      <xdr:rowOff>66993</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447006</xdr:colOff>
      <xdr:row>4</xdr:row>
      <xdr:rowOff>162243</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44768</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32996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47943</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296987</xdr:colOff>
      <xdr:row>2</xdr:row>
      <xdr:rowOff>425768</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2" name="Imagen 1">
          <a:extLst>
            <a:ext uri="{FF2B5EF4-FFF2-40B4-BE49-F238E27FC236}">
              <a16:creationId xmlns:a16="http://schemas.microsoft.com/office/drawing/2014/main" id="{B9392D4D-1A65-4413-8EF1-96EDBF5E96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267075" cy="735882"/>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104775</xdr:colOff>
      <xdr:row>1</xdr:row>
      <xdr:rowOff>621582</xdr:rowOff>
    </xdr:to>
    <xdr:pic>
      <xdr:nvPicPr>
        <xdr:cNvPr id="2" name="Imagen 1">
          <a:extLst>
            <a:ext uri="{FF2B5EF4-FFF2-40B4-BE49-F238E27FC236}">
              <a16:creationId xmlns:a16="http://schemas.microsoft.com/office/drawing/2014/main" id="{75BD7CA7-0599-4F53-B570-C13E0160DD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5882"/>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Normal="100" workbookViewId="0"/>
  </sheetViews>
  <sheetFormatPr baseColWidth="10" defaultColWidth="11.453125" defaultRowHeight="15" x14ac:dyDescent="0.25"/>
  <cols>
    <col min="1" max="1" width="0.54296875" style="1" customWidth="1"/>
    <col min="2" max="2" width="15.26953125" style="1" customWidth="1"/>
    <col min="3" max="3" width="0.81640625" style="1" customWidth="1"/>
    <col min="4" max="4" width="13.453125" style="1" customWidth="1"/>
    <col min="5" max="5" width="0.81640625" style="1" customWidth="1"/>
    <col min="6" max="6" width="7" style="1" customWidth="1"/>
    <col min="7" max="7" width="7.1796875" style="1" customWidth="1"/>
    <col min="8" max="8" width="7" style="1" customWidth="1"/>
    <col min="9" max="9" width="7.1796875" style="1" customWidth="1"/>
    <col min="10" max="10" width="7" style="1" customWidth="1"/>
    <col min="11" max="11" width="7.1796875" style="1" customWidth="1"/>
    <col min="12" max="12" width="7" style="1" customWidth="1"/>
    <col min="13" max="13" width="7.1796875" style="1" customWidth="1"/>
    <col min="14" max="14" width="7" style="1" customWidth="1"/>
    <col min="15" max="15" width="7.1796875" style="1" customWidth="1"/>
    <col min="16" max="16" width="7" style="2" customWidth="1"/>
    <col min="17" max="17" width="7.1796875" style="1" customWidth="1"/>
    <col min="18" max="18" width="7" style="2" customWidth="1"/>
    <col min="19" max="19" width="7.1796875" style="1" customWidth="1"/>
    <col min="20" max="20" width="9.1796875" style="1" customWidth="1"/>
    <col min="21" max="21" width="2.1796875" style="1" customWidth="1"/>
    <col min="22" max="16384" width="11.453125" style="1"/>
  </cols>
  <sheetData>
    <row r="1" spans="1:21" s="2" customFormat="1" ht="14" x14ac:dyDescent="0.25">
      <c r="B1" s="6"/>
      <c r="H1"/>
    </row>
    <row r="2" spans="1:21" s="1334" customFormat="1" ht="93.75" customHeight="1" x14ac:dyDescent="0.3">
      <c r="A2" s="1335"/>
      <c r="B2" s="1400"/>
      <c r="C2" s="1400"/>
      <c r="D2" s="1400"/>
      <c r="E2" s="1400"/>
      <c r="F2" s="1400"/>
      <c r="G2" s="1400"/>
      <c r="H2" s="1400"/>
      <c r="I2" s="1400"/>
      <c r="J2" s="1400"/>
      <c r="K2" s="1400"/>
      <c r="L2" s="1400"/>
      <c r="M2" s="1400"/>
      <c r="N2" s="1400"/>
      <c r="O2" s="1400"/>
      <c r="P2" s="1400"/>
      <c r="Q2" s="1400"/>
      <c r="R2" s="1400"/>
      <c r="S2" s="1400"/>
      <c r="T2" s="1400"/>
      <c r="U2" s="1335"/>
    </row>
    <row r="3" spans="1:21" s="4" customFormat="1" ht="45.75" customHeight="1" x14ac:dyDescent="0.25">
      <c r="A3" s="5"/>
      <c r="B3" s="1401" t="s">
        <v>487</v>
      </c>
      <c r="C3" s="1401"/>
      <c r="D3" s="1401"/>
      <c r="E3" s="1401"/>
      <c r="F3" s="1401"/>
      <c r="G3" s="1401"/>
      <c r="H3" s="1401"/>
      <c r="I3" s="1401"/>
      <c r="J3" s="1401"/>
      <c r="K3" s="1401"/>
      <c r="L3" s="1401"/>
      <c r="M3" s="1401"/>
      <c r="N3" s="1401"/>
      <c r="O3" s="1401"/>
      <c r="P3" s="1401"/>
      <c r="Q3" s="1401"/>
      <c r="R3" s="1401"/>
      <c r="S3" s="1401"/>
      <c r="T3" s="1401"/>
      <c r="U3" s="5"/>
    </row>
    <row r="4" spans="1:21" s="4" customFormat="1" ht="45.75" customHeight="1" x14ac:dyDescent="0.25">
      <c r="A4" s="5"/>
      <c r="B4" s="1401" t="s">
        <v>486</v>
      </c>
      <c r="C4" s="1401"/>
      <c r="D4" s="1401"/>
      <c r="E4" s="1401"/>
      <c r="F4" s="1401"/>
      <c r="G4" s="1401"/>
      <c r="H4" s="1401"/>
      <c r="I4" s="1401"/>
      <c r="J4" s="1401"/>
      <c r="K4" s="1401"/>
      <c r="L4" s="1401"/>
      <c r="M4" s="1401"/>
      <c r="N4" s="1401"/>
      <c r="O4" s="1401"/>
      <c r="P4" s="1401"/>
      <c r="Q4" s="1401"/>
      <c r="R4" s="1401"/>
      <c r="S4" s="1401"/>
      <c r="T4" s="1401"/>
      <c r="U4" s="5"/>
    </row>
    <row r="5" spans="1:21" s="1331" customFormat="1" ht="9.75" customHeight="1" x14ac:dyDescent="0.25">
      <c r="A5" s="1332"/>
      <c r="B5" s="1333"/>
      <c r="C5" s="1333"/>
      <c r="D5" s="1333"/>
      <c r="E5" s="1333"/>
      <c r="F5" s="1333"/>
      <c r="G5" s="1333"/>
      <c r="H5" s="1333"/>
      <c r="I5" s="1333"/>
      <c r="J5" s="1333"/>
      <c r="K5" s="1333"/>
      <c r="L5" s="1333"/>
      <c r="M5" s="1333"/>
      <c r="N5" s="1333"/>
      <c r="O5" s="1333"/>
      <c r="P5" s="1333"/>
      <c r="Q5" s="1333"/>
      <c r="R5" s="1333"/>
      <c r="S5" s="1333"/>
      <c r="T5" s="1333"/>
      <c r="U5" s="1332"/>
    </row>
    <row r="6" spans="1:21" ht="23.25" customHeight="1" x14ac:dyDescent="0.25">
      <c r="B6" s="1402" t="s">
        <v>499</v>
      </c>
      <c r="C6" s="1402"/>
      <c r="D6" s="1402"/>
      <c r="E6" s="1402"/>
      <c r="F6" s="1402"/>
      <c r="G6" s="1402"/>
      <c r="H6" s="1402"/>
      <c r="I6" s="1402"/>
      <c r="J6" s="1402"/>
      <c r="K6" s="1402"/>
      <c r="L6" s="1402"/>
      <c r="M6" s="1402"/>
      <c r="N6" s="1402"/>
      <c r="O6" s="1402"/>
      <c r="P6" s="1402"/>
      <c r="Q6" s="1402"/>
      <c r="R6" s="1402"/>
      <c r="S6" s="1402"/>
      <c r="T6" s="1402"/>
      <c r="U6" s="1402"/>
    </row>
    <row r="7" spans="1:21" ht="74.150000000000006" customHeight="1" x14ac:dyDescent="0.35">
      <c r="B7" s="1403"/>
      <c r="C7" s="1403"/>
      <c r="D7" s="1403"/>
      <c r="E7" s="1403"/>
      <c r="F7" s="1403"/>
      <c r="G7" s="1403"/>
      <c r="H7" s="1403"/>
      <c r="I7" s="1403"/>
      <c r="J7" s="1403"/>
      <c r="K7" s="1403"/>
      <c r="L7" s="1403"/>
      <c r="M7" s="1403"/>
      <c r="N7" s="1403"/>
      <c r="O7" s="1403"/>
      <c r="P7" s="1403"/>
      <c r="Q7" s="1403"/>
      <c r="R7" s="1403"/>
      <c r="S7" s="1403"/>
      <c r="T7" s="1403"/>
      <c r="U7" s="1403"/>
    </row>
    <row r="8" spans="1:21" ht="48" customHeight="1" x14ac:dyDescent="0.35">
      <c r="B8" s="1330"/>
      <c r="C8" s="1330"/>
      <c r="D8" s="1330"/>
      <c r="E8" s="1330"/>
      <c r="F8" s="1330"/>
      <c r="G8" s="1330"/>
      <c r="H8" s="1330"/>
      <c r="I8" s="1330"/>
      <c r="J8" s="1330"/>
      <c r="K8" s="1330"/>
      <c r="L8" s="1330"/>
      <c r="M8" s="1330"/>
      <c r="N8" s="1330"/>
      <c r="O8" s="1330"/>
      <c r="P8" s="1330"/>
      <c r="Q8" s="1330"/>
      <c r="R8" s="1330"/>
      <c r="S8" s="1330"/>
      <c r="T8" s="1330"/>
      <c r="U8" s="1330"/>
    </row>
    <row r="9" spans="1:21" ht="15" customHeight="1" x14ac:dyDescent="0.25">
      <c r="B9" s="1404" t="s">
        <v>485</v>
      </c>
      <c r="C9" s="1404"/>
      <c r="D9" s="1404"/>
      <c r="E9" s="1404"/>
      <c r="F9" s="1404"/>
      <c r="G9" s="1404"/>
      <c r="H9" s="1404"/>
      <c r="I9" s="1404"/>
      <c r="J9" s="1404"/>
      <c r="K9" s="1404"/>
      <c r="L9" s="1404"/>
      <c r="M9" s="1404"/>
      <c r="N9" s="1404"/>
      <c r="O9" s="1404"/>
      <c r="P9" s="1404"/>
      <c r="Q9" s="1404"/>
      <c r="R9" s="1404"/>
      <c r="S9" s="1404"/>
    </row>
    <row r="10" spans="1:21" x14ac:dyDescent="0.25">
      <c r="B10" s="1404"/>
      <c r="C10" s="1404"/>
      <c r="D10" s="1404"/>
      <c r="E10" s="1404"/>
      <c r="F10" s="1404"/>
      <c r="G10" s="1404"/>
      <c r="H10" s="1404"/>
      <c r="I10" s="1404"/>
      <c r="J10" s="1404"/>
      <c r="K10" s="1404"/>
      <c r="L10" s="1404"/>
      <c r="M10" s="1404"/>
      <c r="N10" s="1404"/>
      <c r="O10" s="1404"/>
      <c r="P10" s="1404"/>
      <c r="Q10" s="1404"/>
      <c r="R10" s="1404"/>
      <c r="S10" s="1404"/>
    </row>
    <row r="11" spans="1:21" ht="42.65" customHeight="1" x14ac:dyDescent="0.25">
      <c r="B11" s="1329"/>
      <c r="C11" s="1329"/>
      <c r="D11" s="1329"/>
      <c r="E11" s="1329"/>
      <c r="F11" s="1329"/>
      <c r="G11" s="1329"/>
      <c r="H11" s="1329"/>
      <c r="I11" s="1329"/>
      <c r="J11" s="1329"/>
      <c r="K11" s="1329"/>
      <c r="L11" s="1329"/>
      <c r="M11" s="1329"/>
      <c r="N11" s="1329"/>
      <c r="O11" s="1329"/>
      <c r="P11" s="1329"/>
      <c r="Q11" s="1329"/>
      <c r="R11" s="1329"/>
      <c r="S11" s="1329"/>
    </row>
    <row r="12" spans="1:21" s="3" customFormat="1" ht="78" customHeight="1" x14ac:dyDescent="0.35">
      <c r="B12" s="1399" t="s">
        <v>484</v>
      </c>
      <c r="C12" s="1399"/>
      <c r="D12" s="1399"/>
      <c r="E12" s="1399"/>
      <c r="F12" s="1399"/>
      <c r="G12" s="1399"/>
      <c r="H12" s="1399"/>
      <c r="I12" s="1399"/>
      <c r="J12" s="1399"/>
      <c r="K12" s="1399"/>
      <c r="L12" s="1399"/>
      <c r="M12" s="1399"/>
      <c r="N12" s="1399"/>
      <c r="O12" s="1399"/>
      <c r="P12" s="1399"/>
      <c r="Q12" s="1399"/>
      <c r="R12" s="1399"/>
      <c r="S12" s="1399"/>
      <c r="T12" s="1399"/>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15" t="s">
        <v>370</v>
      </c>
      <c r="C3" s="1415"/>
      <c r="D3" s="1415"/>
      <c r="E3" s="1415"/>
      <c r="F3" s="1415"/>
      <c r="G3" s="1415"/>
      <c r="H3" s="1415"/>
      <c r="I3" s="1415"/>
      <c r="J3" s="1415"/>
      <c r="K3" s="1415"/>
      <c r="L3" s="1415"/>
      <c r="M3" s="1415"/>
      <c r="N3" s="1415"/>
      <c r="O3" s="1415"/>
      <c r="P3" s="1415"/>
      <c r="Q3" s="1415"/>
      <c r="R3" s="1415"/>
      <c r="S3" s="1415"/>
      <c r="T3" s="1415"/>
      <c r="U3" s="1415"/>
      <c r="V3" s="1415"/>
      <c r="W3" s="1415"/>
      <c r="X3" s="1415"/>
      <c r="Y3" s="1415"/>
      <c r="Z3" s="1415"/>
    </row>
    <row r="5" spans="1:29" x14ac:dyDescent="0.35">
      <c r="B5" s="219"/>
      <c r="C5" s="219"/>
      <c r="D5" s="1429" t="s">
        <v>365</v>
      </c>
      <c r="E5" s="1429"/>
      <c r="F5" s="1429"/>
      <c r="G5" s="1429"/>
      <c r="H5" s="1429"/>
      <c r="I5" s="1429"/>
      <c r="J5" s="1429"/>
      <c r="K5" s="1429"/>
      <c r="L5" s="1429"/>
      <c r="M5" s="219"/>
      <c r="N5" s="1417" t="s">
        <v>339</v>
      </c>
      <c r="O5" s="1417"/>
      <c r="P5" s="1417"/>
      <c r="Q5" s="1417"/>
      <c r="R5" s="1417"/>
      <c r="S5" s="1417"/>
      <c r="T5" s="1417"/>
      <c r="U5" s="1417"/>
      <c r="V5" s="1417"/>
      <c r="W5" s="1417"/>
      <c r="X5" s="1417"/>
      <c r="Y5" s="1417"/>
      <c r="Z5" s="1417"/>
      <c r="AA5" s="1417"/>
    </row>
    <row r="6" spans="1:29" ht="21" customHeight="1" x14ac:dyDescent="0.35">
      <c r="B6" s="219"/>
      <c r="C6" s="219"/>
      <c r="D6" s="1430"/>
      <c r="E6" s="1430"/>
      <c r="F6" s="1430"/>
      <c r="G6" s="1430"/>
      <c r="H6" s="1430"/>
      <c r="I6" s="1430"/>
      <c r="J6" s="1430"/>
      <c r="K6" s="1430"/>
      <c r="L6" s="1430"/>
      <c r="M6" s="219"/>
      <c r="N6" s="1418">
        <v>43830</v>
      </c>
      <c r="O6" s="1419"/>
      <c r="P6" s="1420">
        <v>44196</v>
      </c>
      <c r="Q6" s="1421"/>
      <c r="R6" s="1420">
        <v>44561</v>
      </c>
      <c r="S6" s="1421"/>
      <c r="T6" s="1424">
        <v>44926</v>
      </c>
      <c r="U6" s="1425"/>
      <c r="V6" s="1422">
        <v>45291</v>
      </c>
      <c r="W6" s="1423"/>
      <c r="X6" s="1431">
        <v>45657</v>
      </c>
      <c r="Y6" s="1428"/>
      <c r="Z6" s="1422">
        <v>45747</v>
      </c>
      <c r="AA6" s="1426"/>
    </row>
    <row r="7" spans="1:29" x14ac:dyDescent="0.35">
      <c r="B7" s="225"/>
      <c r="C7" s="219"/>
      <c r="D7" s="226">
        <v>43465</v>
      </c>
      <c r="E7" s="227">
        <v>43830</v>
      </c>
      <c r="F7" s="228">
        <v>44196</v>
      </c>
      <c r="G7" s="228">
        <v>44561</v>
      </c>
      <c r="H7" s="228">
        <v>44926</v>
      </c>
      <c r="I7" s="228">
        <v>45291</v>
      </c>
      <c r="J7" s="228">
        <v>45657</v>
      </c>
      <c r="K7" s="228">
        <v>45747</v>
      </c>
      <c r="L7" s="229"/>
      <c r="M7" s="219"/>
      <c r="N7" s="230" t="s">
        <v>28</v>
      </c>
      <c r="O7" s="231" t="s">
        <v>340</v>
      </c>
      <c r="P7" s="232" t="s">
        <v>28</v>
      </c>
      <c r="Q7" s="233" t="s">
        <v>340</v>
      </c>
      <c r="R7" s="231" t="s">
        <v>28</v>
      </c>
      <c r="S7" s="232" t="s">
        <v>340</v>
      </c>
      <c r="T7" s="232" t="s">
        <v>28</v>
      </c>
      <c r="U7" s="232" t="s">
        <v>340</v>
      </c>
      <c r="V7" s="232" t="s">
        <v>28</v>
      </c>
      <c r="W7" s="227" t="s">
        <v>340</v>
      </c>
      <c r="X7" s="227" t="s">
        <v>28</v>
      </c>
      <c r="Y7" s="227" t="s">
        <v>340</v>
      </c>
      <c r="Z7" s="231" t="s">
        <v>28</v>
      </c>
      <c r="AA7" s="229" t="s">
        <v>340</v>
      </c>
    </row>
    <row r="8" spans="1:29" ht="8.25" customHeight="1" x14ac:dyDescent="0.35">
      <c r="B8" s="225"/>
      <c r="C8" s="219"/>
      <c r="D8" s="234"/>
      <c r="E8" s="234"/>
      <c r="F8" s="234"/>
      <c r="G8" s="297"/>
      <c r="H8" s="297"/>
      <c r="I8" s="297"/>
      <c r="J8" s="1360"/>
      <c r="K8" s="234"/>
      <c r="L8" s="234"/>
      <c r="M8" s="219"/>
    </row>
    <row r="9" spans="1:29" ht="15" customHeight="1" x14ac:dyDescent="0.35">
      <c r="B9" s="298" t="s">
        <v>8</v>
      </c>
      <c r="C9" s="219"/>
      <c r="D9" s="299">
        <v>279274</v>
      </c>
      <c r="E9" s="300">
        <v>293661</v>
      </c>
      <c r="F9" s="300">
        <v>310424</v>
      </c>
      <c r="G9" s="254">
        <v>359285</v>
      </c>
      <c r="H9" s="254">
        <v>390413</v>
      </c>
      <c r="I9" s="254">
        <v>421261</v>
      </c>
      <c r="J9" s="254">
        <v>442241</v>
      </c>
      <c r="K9" s="301">
        <v>447951</v>
      </c>
      <c r="L9" s="302"/>
      <c r="M9" s="222"/>
      <c r="N9" s="278">
        <v>5.1515715748691182E-2</v>
      </c>
      <c r="O9" s="279">
        <v>14387</v>
      </c>
      <c r="P9" s="280">
        <v>5.7082826796884811E-2</v>
      </c>
      <c r="Q9" s="279">
        <v>16763</v>
      </c>
      <c r="R9" s="280">
        <v>0.15740084529546694</v>
      </c>
      <c r="S9" s="279">
        <v>48861</v>
      </c>
      <c r="T9" s="280">
        <v>8.6638740832486683E-2</v>
      </c>
      <c r="U9" s="279">
        <v>31128</v>
      </c>
      <c r="V9" s="280">
        <v>7.9013762349102068E-2</v>
      </c>
      <c r="W9" s="279">
        <v>30848</v>
      </c>
      <c r="X9" s="280">
        <v>4.9802853812719539E-2</v>
      </c>
      <c r="Y9" s="276">
        <v>20980</v>
      </c>
      <c r="Z9" s="280">
        <v>5.8597913294182957E-2</v>
      </c>
      <c r="AA9" s="279">
        <v>24796</v>
      </c>
    </row>
    <row r="10" spans="1:29" x14ac:dyDescent="0.35">
      <c r="B10" s="303" t="s">
        <v>7</v>
      </c>
      <c r="C10" s="219"/>
      <c r="D10" s="253">
        <v>34548</v>
      </c>
      <c r="E10" s="254">
        <v>39164</v>
      </c>
      <c r="F10" s="254">
        <v>37313</v>
      </c>
      <c r="G10" s="254">
        <v>41449</v>
      </c>
      <c r="H10" s="254">
        <v>43712</v>
      </c>
      <c r="I10" s="254">
        <v>51888</v>
      </c>
      <c r="J10" s="254">
        <v>59918</v>
      </c>
      <c r="K10" s="257">
        <v>60494</v>
      </c>
      <c r="L10" s="304"/>
      <c r="M10" s="219"/>
      <c r="N10" s="256">
        <v>0.13361120759522982</v>
      </c>
      <c r="O10" s="257">
        <v>4616</v>
      </c>
      <c r="P10" s="258">
        <v>-4.726279236033093E-2</v>
      </c>
      <c r="Q10" s="257">
        <v>-1851</v>
      </c>
      <c r="R10" s="258">
        <v>0.11084608581459543</v>
      </c>
      <c r="S10" s="257">
        <v>4136</v>
      </c>
      <c r="T10" s="258">
        <v>5.4597215855629821E-2</v>
      </c>
      <c r="U10" s="257">
        <v>2263</v>
      </c>
      <c r="V10" s="258">
        <v>0.18704245973645683</v>
      </c>
      <c r="W10" s="257">
        <v>8176</v>
      </c>
      <c r="X10" s="258">
        <v>0.15475639839654631</v>
      </c>
      <c r="Y10" s="254">
        <v>8030</v>
      </c>
      <c r="Z10" s="258">
        <v>0.20857473928157599</v>
      </c>
      <c r="AA10" s="257">
        <v>10440</v>
      </c>
    </row>
    <row r="11" spans="1:29" x14ac:dyDescent="0.35">
      <c r="B11" s="303" t="s">
        <v>37</v>
      </c>
      <c r="C11" s="219"/>
      <c r="D11" s="253">
        <v>28413</v>
      </c>
      <c r="E11" s="254">
        <v>27579</v>
      </c>
      <c r="F11" s="254">
        <v>30931</v>
      </c>
      <c r="G11" s="254">
        <v>35120</v>
      </c>
      <c r="H11" s="254">
        <v>36982</v>
      </c>
      <c r="I11" s="254">
        <v>40207</v>
      </c>
      <c r="J11" s="254">
        <v>45532</v>
      </c>
      <c r="K11" s="257">
        <v>48079</v>
      </c>
      <c r="M11" s="222"/>
      <c r="N11" s="256">
        <v>-2.9352761060078114E-2</v>
      </c>
      <c r="O11" s="257">
        <v>-834</v>
      </c>
      <c r="P11" s="258">
        <v>0.12154175278291457</v>
      </c>
      <c r="Q11" s="257">
        <v>3352</v>
      </c>
      <c r="R11" s="258">
        <v>0.13543047428146515</v>
      </c>
      <c r="S11" s="257">
        <v>4189</v>
      </c>
      <c r="T11" s="258">
        <v>5.3018223234624129E-2</v>
      </c>
      <c r="U11" s="257">
        <v>1862</v>
      </c>
      <c r="V11" s="258">
        <v>8.7204586014818064E-2</v>
      </c>
      <c r="W11" s="257">
        <v>3225</v>
      </c>
      <c r="X11" s="258">
        <v>0.13243962494093076</v>
      </c>
      <c r="Y11" s="254">
        <v>5325</v>
      </c>
      <c r="Z11" s="258">
        <v>0.17105904130943106</v>
      </c>
      <c r="AA11" s="257">
        <v>7023</v>
      </c>
    </row>
    <row r="12" spans="1:29" x14ac:dyDescent="0.35">
      <c r="B12" s="303" t="s">
        <v>38</v>
      </c>
      <c r="C12" s="219"/>
      <c r="D12" s="253">
        <v>22115</v>
      </c>
      <c r="E12" s="254">
        <v>28653</v>
      </c>
      <c r="F12" s="254">
        <v>36929</v>
      </c>
      <c r="G12" s="254">
        <v>39491</v>
      </c>
      <c r="H12" s="254">
        <v>42042</v>
      </c>
      <c r="I12" s="254">
        <v>47979</v>
      </c>
      <c r="J12" s="254">
        <v>52870</v>
      </c>
      <c r="K12" s="257">
        <v>52675</v>
      </c>
      <c r="M12" s="222"/>
      <c r="N12" s="256">
        <v>0.29563644585123217</v>
      </c>
      <c r="O12" s="257">
        <v>6538</v>
      </c>
      <c r="P12" s="258">
        <v>0.28883537500436263</v>
      </c>
      <c r="Q12" s="257">
        <v>8276</v>
      </c>
      <c r="R12" s="258">
        <v>6.9376370873839077E-2</v>
      </c>
      <c r="S12" s="257">
        <v>2562</v>
      </c>
      <c r="T12" s="258">
        <v>6.4596996784077376E-2</v>
      </c>
      <c r="U12" s="257">
        <v>2551</v>
      </c>
      <c r="V12" s="258">
        <v>0.14121592693021268</v>
      </c>
      <c r="W12" s="257">
        <v>5937</v>
      </c>
      <c r="X12" s="258">
        <v>0.10194043227245264</v>
      </c>
      <c r="Y12" s="254">
        <v>4891</v>
      </c>
      <c r="Z12" s="258">
        <v>8.4048486345208007E-2</v>
      </c>
      <c r="AA12" s="257">
        <v>4084</v>
      </c>
    </row>
    <row r="13" spans="1:29" x14ac:dyDescent="0.35">
      <c r="B13" s="303" t="s">
        <v>6</v>
      </c>
      <c r="C13" s="219"/>
      <c r="D13" s="253">
        <v>22532</v>
      </c>
      <c r="E13" s="254">
        <v>24418</v>
      </c>
      <c r="F13" s="254">
        <v>26624</v>
      </c>
      <c r="G13" s="254">
        <v>28747</v>
      </c>
      <c r="H13" s="254">
        <v>38665</v>
      </c>
      <c r="I13" s="254">
        <v>45957</v>
      </c>
      <c r="J13" s="254">
        <v>62165</v>
      </c>
      <c r="K13" s="257">
        <v>53152</v>
      </c>
      <c r="L13" s="304"/>
      <c r="M13" s="219"/>
      <c r="N13" s="256">
        <v>8.3703177702822762E-2</v>
      </c>
      <c r="O13" s="257">
        <v>1886</v>
      </c>
      <c r="P13" s="258">
        <v>9.0343189450405426E-2</v>
      </c>
      <c r="Q13" s="257">
        <v>2206</v>
      </c>
      <c r="R13" s="258">
        <v>7.9740084134615419E-2</v>
      </c>
      <c r="S13" s="257">
        <v>2123</v>
      </c>
      <c r="T13" s="258">
        <v>0.34500991407799075</v>
      </c>
      <c r="U13" s="257">
        <v>9918</v>
      </c>
      <c r="V13" s="258">
        <v>0.1885943359627571</v>
      </c>
      <c r="W13" s="257">
        <v>7292</v>
      </c>
      <c r="X13" s="258">
        <v>0.35267750288312993</v>
      </c>
      <c r="Y13" s="254">
        <v>16208</v>
      </c>
      <c r="Z13" s="258">
        <v>0.17141975580729052</v>
      </c>
      <c r="AA13" s="257">
        <v>7778</v>
      </c>
      <c r="AC13" s="224"/>
    </row>
    <row r="14" spans="1:29" x14ac:dyDescent="0.35">
      <c r="B14" s="303" t="s">
        <v>5</v>
      </c>
      <c r="C14" s="219"/>
      <c r="D14" s="253">
        <v>18016</v>
      </c>
      <c r="E14" s="254">
        <v>26271</v>
      </c>
      <c r="F14" s="254">
        <v>26136</v>
      </c>
      <c r="G14" s="254">
        <v>26969</v>
      </c>
      <c r="H14" s="254">
        <v>27567</v>
      </c>
      <c r="I14" s="254">
        <v>26847</v>
      </c>
      <c r="J14" s="254">
        <v>28654</v>
      </c>
      <c r="K14" s="257">
        <v>28795</v>
      </c>
      <c r="M14" s="222"/>
      <c r="N14" s="256">
        <v>0.45820381882770866</v>
      </c>
      <c r="O14" s="257">
        <v>8255</v>
      </c>
      <c r="P14" s="258">
        <v>-5.1387461459403427E-3</v>
      </c>
      <c r="Q14" s="257">
        <v>-135</v>
      </c>
      <c r="R14" s="258">
        <v>3.1871747780838788E-2</v>
      </c>
      <c r="S14" s="257">
        <v>833</v>
      </c>
      <c r="T14" s="258">
        <v>2.2173606733657092E-2</v>
      </c>
      <c r="U14" s="257">
        <v>598</v>
      </c>
      <c r="V14" s="258">
        <v>-2.611818478615735E-2</v>
      </c>
      <c r="W14" s="257">
        <v>-720</v>
      </c>
      <c r="X14" s="258">
        <v>6.7307334152791665E-2</v>
      </c>
      <c r="Y14" s="254">
        <v>1807</v>
      </c>
      <c r="Z14" s="258">
        <v>0.10064215274061605</v>
      </c>
      <c r="AA14" s="257">
        <v>2633</v>
      </c>
      <c r="AC14" s="224"/>
    </row>
    <row r="15" spans="1:29" x14ac:dyDescent="0.35">
      <c r="B15" s="303" t="s">
        <v>4</v>
      </c>
      <c r="C15" s="219"/>
      <c r="D15" s="253">
        <v>125565</v>
      </c>
      <c r="E15" s="254">
        <v>139852</v>
      </c>
      <c r="F15" s="254">
        <v>141310</v>
      </c>
      <c r="G15" s="254">
        <v>148050</v>
      </c>
      <c r="H15" s="254">
        <v>153910</v>
      </c>
      <c r="I15" s="254">
        <v>168591</v>
      </c>
      <c r="J15" s="254">
        <v>177785</v>
      </c>
      <c r="K15" s="257">
        <v>178197</v>
      </c>
      <c r="M15" s="222"/>
      <c r="N15" s="256">
        <v>0.11378170668578025</v>
      </c>
      <c r="O15" s="257">
        <v>14287</v>
      </c>
      <c r="P15" s="258">
        <v>1.0425306752853025E-2</v>
      </c>
      <c r="Q15" s="257">
        <v>1458</v>
      </c>
      <c r="R15" s="258">
        <v>4.7696553676314535E-2</v>
      </c>
      <c r="S15" s="257">
        <v>6740</v>
      </c>
      <c r="T15" s="258">
        <v>3.9581222559945894E-2</v>
      </c>
      <c r="U15" s="257">
        <v>5860</v>
      </c>
      <c r="V15" s="258">
        <v>9.5386914430511283E-2</v>
      </c>
      <c r="W15" s="257">
        <v>14681</v>
      </c>
      <c r="X15" s="258">
        <v>5.4534346436049264E-2</v>
      </c>
      <c r="Y15" s="254">
        <v>9194</v>
      </c>
      <c r="Z15" s="258">
        <v>4.2233997754070662E-2</v>
      </c>
      <c r="AA15" s="257">
        <v>7221</v>
      </c>
      <c r="AC15" s="224"/>
    </row>
    <row r="16" spans="1:29" x14ac:dyDescent="0.35">
      <c r="B16" s="303" t="s">
        <v>40</v>
      </c>
      <c r="C16" s="219"/>
      <c r="D16" s="253">
        <v>69490</v>
      </c>
      <c r="E16" s="254">
        <v>75685</v>
      </c>
      <c r="F16" s="254">
        <v>73889</v>
      </c>
      <c r="G16" s="254">
        <v>80243</v>
      </c>
      <c r="H16" s="254">
        <v>85666</v>
      </c>
      <c r="I16" s="254">
        <v>97263</v>
      </c>
      <c r="J16" s="254">
        <v>106527</v>
      </c>
      <c r="K16" s="257">
        <v>107568</v>
      </c>
      <c r="M16" s="222"/>
      <c r="N16" s="256">
        <v>8.9149517916246923E-2</v>
      </c>
      <c r="O16" s="257">
        <v>6195</v>
      </c>
      <c r="P16" s="258">
        <v>-2.372993327607853E-2</v>
      </c>
      <c r="Q16" s="257">
        <v>-1796</v>
      </c>
      <c r="R16" s="258">
        <v>8.5993855648337281E-2</v>
      </c>
      <c r="S16" s="257">
        <v>6354</v>
      </c>
      <c r="T16" s="258">
        <v>6.7582219009757916E-2</v>
      </c>
      <c r="U16" s="257">
        <v>5423</v>
      </c>
      <c r="V16" s="258">
        <v>0.13537459435481991</v>
      </c>
      <c r="W16" s="257">
        <v>11597</v>
      </c>
      <c r="X16" s="258">
        <v>9.5246907868356878E-2</v>
      </c>
      <c r="Y16" s="254">
        <v>9264</v>
      </c>
      <c r="Z16" s="258">
        <v>0.1069627678185523</v>
      </c>
      <c r="AA16" s="257">
        <v>10394</v>
      </c>
      <c r="AC16" s="224"/>
    </row>
    <row r="17" spans="2:31" x14ac:dyDescent="0.35">
      <c r="B17" s="303" t="s">
        <v>41</v>
      </c>
      <c r="C17" s="219"/>
      <c r="D17" s="253">
        <v>192995</v>
      </c>
      <c r="E17" s="254">
        <v>203003</v>
      </c>
      <c r="F17" s="254">
        <v>193486</v>
      </c>
      <c r="G17" s="254">
        <v>203102</v>
      </c>
      <c r="H17" s="254">
        <v>227045</v>
      </c>
      <c r="I17" s="254">
        <v>245461</v>
      </c>
      <c r="J17" s="254">
        <v>282812</v>
      </c>
      <c r="K17" s="257">
        <v>286662</v>
      </c>
      <c r="M17" s="222"/>
      <c r="N17" s="256">
        <v>5.1856265706365479E-2</v>
      </c>
      <c r="O17" s="257">
        <v>10008</v>
      </c>
      <c r="P17" s="258">
        <v>-4.6881080575163936E-2</v>
      </c>
      <c r="Q17" s="257">
        <v>-9517</v>
      </c>
      <c r="R17" s="258">
        <v>4.9698686209854959E-2</v>
      </c>
      <c r="S17" s="257">
        <v>9616</v>
      </c>
      <c r="T17" s="258">
        <v>0.11788657915727074</v>
      </c>
      <c r="U17" s="257">
        <v>23943</v>
      </c>
      <c r="V17" s="258">
        <v>8.1111673897245051E-2</v>
      </c>
      <c r="W17" s="257">
        <v>18416</v>
      </c>
      <c r="X17" s="258">
        <v>0.15216673931907709</v>
      </c>
      <c r="Y17" s="254">
        <v>37351</v>
      </c>
      <c r="Z17" s="258">
        <v>0.14282183250477409</v>
      </c>
      <c r="AA17" s="257">
        <v>35825</v>
      </c>
      <c r="AC17" s="224"/>
    </row>
    <row r="18" spans="2:31" x14ac:dyDescent="0.35">
      <c r="B18" s="303" t="s">
        <v>3</v>
      </c>
      <c r="C18" s="219"/>
      <c r="D18" s="253">
        <v>77342</v>
      </c>
      <c r="E18" s="254">
        <v>94194</v>
      </c>
      <c r="F18" s="254">
        <v>109857</v>
      </c>
      <c r="G18" s="254">
        <v>128089</v>
      </c>
      <c r="H18" s="254">
        <v>169532</v>
      </c>
      <c r="I18" s="254">
        <v>200429</v>
      </c>
      <c r="J18" s="254">
        <v>249660</v>
      </c>
      <c r="K18" s="257">
        <v>254573</v>
      </c>
      <c r="M18" s="222"/>
      <c r="N18" s="256">
        <v>0.21788937446665457</v>
      </c>
      <c r="O18" s="257">
        <v>16852</v>
      </c>
      <c r="P18" s="258">
        <v>0.1662844767182623</v>
      </c>
      <c r="Q18" s="257">
        <v>15663</v>
      </c>
      <c r="R18" s="258">
        <v>0.16596120411079851</v>
      </c>
      <c r="S18" s="257">
        <v>18232</v>
      </c>
      <c r="T18" s="258">
        <v>0.32354847020431099</v>
      </c>
      <c r="U18" s="257">
        <v>41443</v>
      </c>
      <c r="V18" s="258">
        <v>0.18224877899157677</v>
      </c>
      <c r="W18" s="257">
        <v>30897</v>
      </c>
      <c r="X18" s="258">
        <v>0.24562812766615605</v>
      </c>
      <c r="Y18" s="254">
        <v>49231</v>
      </c>
      <c r="Z18" s="258">
        <v>0.10511898870453806</v>
      </c>
      <c r="AA18" s="257">
        <v>24215</v>
      </c>
      <c r="AC18" s="224"/>
    </row>
    <row r="19" spans="2:31" x14ac:dyDescent="0.35">
      <c r="B19" s="303" t="s">
        <v>2</v>
      </c>
      <c r="C19" s="219"/>
      <c r="D19" s="253">
        <v>31925</v>
      </c>
      <c r="E19" s="254">
        <v>31136</v>
      </c>
      <c r="F19" s="254">
        <v>31717</v>
      </c>
      <c r="G19" s="254">
        <v>33614</v>
      </c>
      <c r="H19" s="254">
        <v>36559</v>
      </c>
      <c r="I19" s="254">
        <v>40743</v>
      </c>
      <c r="J19" s="254">
        <v>44548</v>
      </c>
      <c r="K19" s="257">
        <v>43697</v>
      </c>
      <c r="L19" s="304"/>
      <c r="M19" s="219"/>
      <c r="N19" s="256">
        <v>-2.4714173844949117E-2</v>
      </c>
      <c r="O19" s="257">
        <v>-789</v>
      </c>
      <c r="P19" s="258">
        <v>1.8660071942446121E-2</v>
      </c>
      <c r="Q19" s="257">
        <v>581</v>
      </c>
      <c r="R19" s="258">
        <v>5.9810196424630258E-2</v>
      </c>
      <c r="S19" s="257">
        <v>1897</v>
      </c>
      <c r="T19" s="258">
        <v>8.7612304396977425E-2</v>
      </c>
      <c r="U19" s="257">
        <v>2945</v>
      </c>
      <c r="V19" s="258">
        <v>0.11444514346672507</v>
      </c>
      <c r="W19" s="257">
        <v>4184</v>
      </c>
      <c r="X19" s="258">
        <v>9.3390275630169661E-2</v>
      </c>
      <c r="Y19" s="254">
        <v>3805</v>
      </c>
      <c r="Z19" s="258">
        <v>7.7209416985085655E-2</v>
      </c>
      <c r="AA19" s="257">
        <v>3132</v>
      </c>
      <c r="AC19" s="224"/>
    </row>
    <row r="20" spans="2:31" x14ac:dyDescent="0.35">
      <c r="B20" s="303" t="s">
        <v>35</v>
      </c>
      <c r="C20" s="219"/>
      <c r="D20" s="253">
        <v>70220</v>
      </c>
      <c r="E20" s="254">
        <v>72627</v>
      </c>
      <c r="F20" s="254">
        <v>73730</v>
      </c>
      <c r="G20" s="254">
        <v>77158</v>
      </c>
      <c r="H20" s="254">
        <v>82694</v>
      </c>
      <c r="I20" s="254">
        <v>89704</v>
      </c>
      <c r="J20" s="254">
        <v>105321</v>
      </c>
      <c r="K20" s="257">
        <v>109185</v>
      </c>
      <c r="M20" s="222"/>
      <c r="N20" s="256">
        <v>3.4277983480489826E-2</v>
      </c>
      <c r="O20" s="257">
        <v>2407</v>
      </c>
      <c r="P20" s="258">
        <v>1.518718933729879E-2</v>
      </c>
      <c r="Q20" s="257">
        <v>1103</v>
      </c>
      <c r="R20" s="258">
        <v>4.6493964464939586E-2</v>
      </c>
      <c r="S20" s="257">
        <v>3428</v>
      </c>
      <c r="T20" s="258">
        <v>7.1748878923766801E-2</v>
      </c>
      <c r="U20" s="257">
        <v>5536</v>
      </c>
      <c r="V20" s="258">
        <v>8.4770358188018369E-2</v>
      </c>
      <c r="W20" s="257">
        <v>7010</v>
      </c>
      <c r="X20" s="258">
        <v>0.17409480067778471</v>
      </c>
      <c r="Y20" s="254">
        <v>15617</v>
      </c>
      <c r="Z20" s="258">
        <v>0.19991428006242162</v>
      </c>
      <c r="AA20" s="257">
        <v>18191</v>
      </c>
      <c r="AC20" s="224"/>
    </row>
    <row r="21" spans="2:31" x14ac:dyDescent="0.35">
      <c r="B21" s="303" t="s">
        <v>42</v>
      </c>
      <c r="C21" s="219"/>
      <c r="D21" s="253">
        <v>187101</v>
      </c>
      <c r="E21" s="254">
        <v>187165</v>
      </c>
      <c r="F21" s="254">
        <v>169910</v>
      </c>
      <c r="G21" s="254">
        <v>198080</v>
      </c>
      <c r="H21" s="254">
        <v>218173</v>
      </c>
      <c r="I21" s="254">
        <v>243836</v>
      </c>
      <c r="J21" s="254">
        <v>265876</v>
      </c>
      <c r="K21" s="257">
        <v>270253</v>
      </c>
      <c r="M21" s="222"/>
      <c r="N21" s="256">
        <v>3.4206123965141444E-4</v>
      </c>
      <c r="O21" s="257">
        <v>64</v>
      </c>
      <c r="P21" s="258">
        <v>-9.2191381935725181E-2</v>
      </c>
      <c r="Q21" s="257">
        <v>-17255</v>
      </c>
      <c r="R21" s="258">
        <v>0.16579365546465774</v>
      </c>
      <c r="S21" s="257">
        <v>28170</v>
      </c>
      <c r="T21" s="258">
        <v>0.10143881260096932</v>
      </c>
      <c r="U21" s="257">
        <v>20093</v>
      </c>
      <c r="V21" s="258">
        <v>0.11762683741801228</v>
      </c>
      <c r="W21" s="257">
        <v>25663</v>
      </c>
      <c r="X21" s="258">
        <v>9.0388621860594931E-2</v>
      </c>
      <c r="Y21" s="254">
        <v>22040</v>
      </c>
      <c r="Z21" s="258">
        <v>9.4354368460267679E-2</v>
      </c>
      <c r="AA21" s="257">
        <v>23301</v>
      </c>
      <c r="AC21" s="224"/>
    </row>
    <row r="22" spans="2:31" x14ac:dyDescent="0.35">
      <c r="B22" s="303" t="s">
        <v>43</v>
      </c>
      <c r="C22" s="219"/>
      <c r="D22" s="253">
        <v>43902</v>
      </c>
      <c r="E22" s="254">
        <v>44054</v>
      </c>
      <c r="F22" s="254">
        <v>44045</v>
      </c>
      <c r="G22" s="254">
        <v>46064</v>
      </c>
      <c r="H22" s="254">
        <v>47227</v>
      </c>
      <c r="I22" s="254">
        <v>50551</v>
      </c>
      <c r="J22" s="254">
        <v>57972</v>
      </c>
      <c r="K22" s="257">
        <v>59868</v>
      </c>
      <c r="M22" s="222"/>
      <c r="N22" s="256">
        <v>3.4622568447906232E-3</v>
      </c>
      <c r="O22" s="257">
        <v>152</v>
      </c>
      <c r="P22" s="258">
        <v>-2.0429472919603064E-4</v>
      </c>
      <c r="Q22" s="257">
        <v>-9</v>
      </c>
      <c r="R22" s="258">
        <v>4.5839482347598937E-2</v>
      </c>
      <c r="S22" s="257">
        <v>2019</v>
      </c>
      <c r="T22" s="258">
        <v>2.5247481764501645E-2</v>
      </c>
      <c r="U22" s="257">
        <v>1163</v>
      </c>
      <c r="V22" s="258">
        <v>7.0383467084506712E-2</v>
      </c>
      <c r="W22" s="257">
        <v>3324</v>
      </c>
      <c r="X22" s="258">
        <v>0.14680223932266423</v>
      </c>
      <c r="Y22" s="254">
        <v>7421</v>
      </c>
      <c r="Z22" s="258">
        <v>0.13452974284144092</v>
      </c>
      <c r="AA22" s="257">
        <v>7099</v>
      </c>
      <c r="AC22" s="224"/>
    </row>
    <row r="23" spans="2:31" x14ac:dyDescent="0.35">
      <c r="B23" s="303" t="s">
        <v>44</v>
      </c>
      <c r="C23" s="219"/>
      <c r="D23" s="253">
        <v>17706</v>
      </c>
      <c r="E23" s="254">
        <v>17755</v>
      </c>
      <c r="F23" s="254">
        <v>17268</v>
      </c>
      <c r="G23" s="254">
        <v>18123</v>
      </c>
      <c r="H23" s="254">
        <v>20187</v>
      </c>
      <c r="I23" s="254">
        <v>22154</v>
      </c>
      <c r="J23" s="254">
        <v>23151</v>
      </c>
      <c r="K23" s="257">
        <v>22424</v>
      </c>
      <c r="L23" s="304"/>
      <c r="M23" s="219"/>
      <c r="N23" s="256">
        <v>2.7674234722692148E-3</v>
      </c>
      <c r="O23" s="257">
        <v>49</v>
      </c>
      <c r="P23" s="258">
        <v>-2.7428893269501597E-2</v>
      </c>
      <c r="Q23" s="257">
        <v>-487</v>
      </c>
      <c r="R23" s="258">
        <v>4.9513551077136952E-2</v>
      </c>
      <c r="S23" s="257">
        <v>855</v>
      </c>
      <c r="T23" s="258">
        <v>0.11388842906803509</v>
      </c>
      <c r="U23" s="257">
        <v>2064</v>
      </c>
      <c r="V23" s="258">
        <v>9.743894585624413E-2</v>
      </c>
      <c r="W23" s="257">
        <v>1967</v>
      </c>
      <c r="X23" s="258">
        <v>4.5003159700279793E-2</v>
      </c>
      <c r="Y23" s="254">
        <v>997</v>
      </c>
      <c r="Z23" s="258">
        <v>-7.8754092558180888E-3</v>
      </c>
      <c r="AA23" s="257">
        <v>-178</v>
      </c>
      <c r="AC23" s="224"/>
    </row>
    <row r="24" spans="2:31" x14ac:dyDescent="0.35">
      <c r="B24" s="303" t="s">
        <v>45</v>
      </c>
      <c r="C24" s="219"/>
      <c r="D24" s="253">
        <v>84144</v>
      </c>
      <c r="E24" s="254">
        <v>89779</v>
      </c>
      <c r="F24" s="254">
        <v>88748</v>
      </c>
      <c r="G24" s="254">
        <v>89865</v>
      </c>
      <c r="H24" s="254">
        <v>89904</v>
      </c>
      <c r="I24" s="254">
        <v>94658</v>
      </c>
      <c r="J24" s="254">
        <v>100969</v>
      </c>
      <c r="K24" s="257">
        <v>101304</v>
      </c>
      <c r="M24" s="222"/>
      <c r="N24" s="256">
        <v>6.6968530138809657E-2</v>
      </c>
      <c r="O24" s="257">
        <v>5635</v>
      </c>
      <c r="P24" s="258">
        <v>-1.1483754552846448E-2</v>
      </c>
      <c r="Q24" s="257">
        <v>-1031</v>
      </c>
      <c r="R24" s="258">
        <v>1.2586199125614206E-2</v>
      </c>
      <c r="S24" s="257">
        <v>1117</v>
      </c>
      <c r="T24" s="258">
        <v>4.3398430979801894E-4</v>
      </c>
      <c r="U24" s="257">
        <v>39</v>
      </c>
      <c r="V24" s="258">
        <v>5.2878626090051561E-2</v>
      </c>
      <c r="W24" s="257">
        <v>4754</v>
      </c>
      <c r="X24" s="258">
        <v>6.6671596695472068E-2</v>
      </c>
      <c r="Y24" s="254">
        <v>6311</v>
      </c>
      <c r="Z24" s="258">
        <v>5.8867798310895614E-2</v>
      </c>
      <c r="AA24" s="257">
        <v>5632</v>
      </c>
      <c r="AC24" s="224"/>
    </row>
    <row r="25" spans="2:31" x14ac:dyDescent="0.35">
      <c r="B25" s="303" t="s">
        <v>46</v>
      </c>
      <c r="C25" s="219"/>
      <c r="D25" s="253">
        <v>11661</v>
      </c>
      <c r="E25" s="254">
        <v>12152</v>
      </c>
      <c r="F25" s="254">
        <v>11213</v>
      </c>
      <c r="G25" s="254">
        <v>11764</v>
      </c>
      <c r="H25" s="254">
        <v>12841</v>
      </c>
      <c r="I25" s="254">
        <v>13957</v>
      </c>
      <c r="J25" s="254">
        <v>14234</v>
      </c>
      <c r="K25" s="257">
        <v>14272</v>
      </c>
      <c r="M25" s="222"/>
      <c r="N25" s="256">
        <v>4.2106165851985233E-2</v>
      </c>
      <c r="O25" s="257">
        <v>491</v>
      </c>
      <c r="P25" s="258">
        <v>-7.7271231073074431E-2</v>
      </c>
      <c r="Q25" s="257">
        <v>-939</v>
      </c>
      <c r="R25" s="258">
        <v>4.9139391777401231E-2</v>
      </c>
      <c r="S25" s="257">
        <v>551</v>
      </c>
      <c r="T25" s="258">
        <v>9.1550493029581848E-2</v>
      </c>
      <c r="U25" s="257">
        <v>1077</v>
      </c>
      <c r="V25" s="258">
        <v>8.6909119227474463E-2</v>
      </c>
      <c r="W25" s="257">
        <v>1116</v>
      </c>
      <c r="X25" s="258">
        <v>1.9846671920899839E-2</v>
      </c>
      <c r="Y25" s="254">
        <v>277</v>
      </c>
      <c r="Z25" s="258">
        <v>2.1252236135957059E-2</v>
      </c>
      <c r="AA25" s="257">
        <v>297</v>
      </c>
      <c r="AC25" s="224"/>
    </row>
    <row r="26" spans="2:31" x14ac:dyDescent="0.35">
      <c r="B26" s="305" t="s">
        <v>1</v>
      </c>
      <c r="C26" s="219"/>
      <c r="D26" s="260">
        <v>3710</v>
      </c>
      <c r="E26" s="261">
        <v>3873</v>
      </c>
      <c r="F26" s="261">
        <v>3677</v>
      </c>
      <c r="G26" s="261">
        <v>3992</v>
      </c>
      <c r="H26" s="261">
        <v>4310</v>
      </c>
      <c r="I26" s="261">
        <v>4565</v>
      </c>
      <c r="J26" s="261">
        <v>4910</v>
      </c>
      <c r="K26" s="265">
        <v>4959</v>
      </c>
      <c r="L26" s="1221"/>
      <c r="M26" s="219"/>
      <c r="N26" s="264">
        <v>4.3935309973045733E-2</v>
      </c>
      <c r="O26" s="265">
        <v>163</v>
      </c>
      <c r="P26" s="266">
        <v>-5.060676478182291E-2</v>
      </c>
      <c r="Q26" s="265">
        <v>-196</v>
      </c>
      <c r="R26" s="266">
        <v>8.5667663856404674E-2</v>
      </c>
      <c r="S26" s="265">
        <v>315</v>
      </c>
      <c r="T26" s="266">
        <v>7.965931863727449E-2</v>
      </c>
      <c r="U26" s="265">
        <v>318</v>
      </c>
      <c r="V26" s="266">
        <v>5.9164733178654227E-2</v>
      </c>
      <c r="W26" s="265">
        <v>255</v>
      </c>
      <c r="X26" s="266">
        <v>7.5575027382256188E-2</v>
      </c>
      <c r="Y26" s="261">
        <v>345</v>
      </c>
      <c r="Z26" s="266">
        <v>6.4391500321957507E-2</v>
      </c>
      <c r="AA26" s="265">
        <v>300</v>
      </c>
      <c r="AC26" s="224"/>
      <c r="AD26" s="224"/>
      <c r="AE26" s="286"/>
    </row>
    <row r="27" spans="2:31" x14ac:dyDescent="0.35">
      <c r="B27" s="235" t="s">
        <v>0</v>
      </c>
      <c r="C27" s="219"/>
      <c r="D27" s="1222">
        <f t="shared" ref="D27:K27" si="0">SUM(D9:D26)</f>
        <v>1320659</v>
      </c>
      <c r="E27" s="306">
        <f t="shared" si="0"/>
        <v>1411021</v>
      </c>
      <c r="F27" s="307">
        <f t="shared" si="0"/>
        <v>1427207</v>
      </c>
      <c r="G27" s="306">
        <f t="shared" si="0"/>
        <v>1569205</v>
      </c>
      <c r="H27" s="307">
        <v>1727429</v>
      </c>
      <c r="I27" s="306">
        <v>1906051</v>
      </c>
      <c r="J27" s="306">
        <v>2125145</v>
      </c>
      <c r="K27" s="306">
        <f t="shared" si="0"/>
        <v>2144108</v>
      </c>
      <c r="L27" s="308"/>
      <c r="M27" s="222"/>
      <c r="N27" s="240">
        <f t="shared" ref="N27" si="1">E27/D27-1</f>
        <v>6.842190149008931E-2</v>
      </c>
      <c r="O27" s="241">
        <f t="shared" ref="O27" si="2">E27-D27</f>
        <v>90362</v>
      </c>
      <c r="P27" s="242">
        <f t="shared" ref="P27" si="3">F27/E27-1</f>
        <v>1.1471126227037054E-2</v>
      </c>
      <c r="Q27" s="243">
        <f t="shared" ref="Q27" si="4">F27-E27</f>
        <v>16186</v>
      </c>
      <c r="R27" s="242">
        <f t="shared" ref="R27" si="5">G27/F27-1</f>
        <v>9.9493626362538778E-2</v>
      </c>
      <c r="S27" s="237">
        <f t="shared" ref="S27" si="6">G27-F27</f>
        <v>141998</v>
      </c>
      <c r="T27" s="242">
        <f t="shared" ref="T27" si="7">H27/G27-1</f>
        <v>0.10083067540569912</v>
      </c>
      <c r="U27" s="243">
        <f t="shared" ref="U27" si="8">H27-G27</f>
        <v>158224</v>
      </c>
      <c r="V27" s="309">
        <f>I27/H27-1</f>
        <v>0.10340338155721596</v>
      </c>
      <c r="W27" s="237">
        <f>I27-H27</f>
        <v>178622</v>
      </c>
      <c r="X27" s="309">
        <v>0.11494655704385659</v>
      </c>
      <c r="Y27" s="237">
        <v>219094</v>
      </c>
      <c r="Z27" s="242">
        <v>9.8458188711144201E-2</v>
      </c>
      <c r="AA27" s="243">
        <v>192183</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EVO_prest!D9:K9</xm:f>
              <xm:sqref>L9</xm:sqref>
            </x14:sparkline>
            <x14:sparkline>
              <xm:f>EVO_prest!D10:K10</xm:f>
              <xm:sqref>L10</xm:sqref>
            </x14:sparkline>
            <x14:sparkline>
              <xm:f>EVO_prest!D11:K11</xm:f>
              <xm:sqref>L11</xm:sqref>
            </x14:sparkline>
            <x14:sparkline>
              <xm:f>EVO_prest!D12:K12</xm:f>
              <xm:sqref>L12</xm:sqref>
            </x14:sparkline>
            <x14:sparkline>
              <xm:f>EVO_prest!D13:K13</xm:f>
              <xm:sqref>L13</xm:sqref>
            </x14:sparkline>
            <x14:sparkline>
              <xm:f>EVO_prest!D14:K14</xm:f>
              <xm:sqref>L14</xm:sqref>
            </x14:sparkline>
            <x14:sparkline>
              <xm:f>EVO_prest!D15:K15</xm:f>
              <xm:sqref>L15</xm:sqref>
            </x14:sparkline>
            <x14:sparkline>
              <xm:f>EVO_prest!D16:K16</xm:f>
              <xm:sqref>L16</xm:sqref>
            </x14:sparkline>
            <x14:sparkline>
              <xm:f>EVO_prest!D17:K17</xm:f>
              <xm:sqref>L17</xm:sqref>
            </x14:sparkline>
            <x14:sparkline>
              <xm:f>EVO_prest!D18:K18</xm:f>
              <xm:sqref>L18</xm:sqref>
            </x14:sparkline>
            <x14:sparkline>
              <xm:f>EVO_prest!D19:K19</xm:f>
              <xm:sqref>L19</xm:sqref>
            </x14:sparkline>
            <x14:sparkline>
              <xm:f>EVO_prest!D20:K20</xm:f>
              <xm:sqref>L20</xm:sqref>
            </x14:sparkline>
            <x14:sparkline>
              <xm:f>EVO_prest!D21:K21</xm:f>
              <xm:sqref>L21</xm:sqref>
            </x14:sparkline>
            <x14:sparkline>
              <xm:f>EVO_prest!D22:K22</xm:f>
              <xm:sqref>L22</xm:sqref>
            </x14:sparkline>
            <x14:sparkline>
              <xm:f>EVO_prest!D23:K23</xm:f>
              <xm:sqref>L23</xm:sqref>
            </x14:sparkline>
            <x14:sparkline>
              <xm:f>EVO_prest!D24:K24</xm:f>
              <xm:sqref>L24</xm:sqref>
            </x14:sparkline>
            <x14:sparkline>
              <xm:f>EVO_prest!D25:K25</xm:f>
              <xm:sqref>L25</xm:sqref>
            </x14:sparkline>
            <x14:sparkline>
              <xm:f>EVO_prest!D26:K26</xm:f>
              <xm:sqref>L26</xm:sqref>
            </x14:sparkline>
            <x14:sparkline>
              <xm:f>EVO_prest!D27:K27</xm:f>
              <xm:sqref>L27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390</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472</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213</v>
      </c>
      <c r="K8" s="1457"/>
      <c r="L8" s="1457"/>
      <c r="M8" s="1457"/>
      <c r="N8" s="1457"/>
      <c r="O8" s="1458"/>
      <c r="P8" s="317"/>
      <c r="Q8" s="1456" t="s">
        <v>214</v>
      </c>
      <c r="R8" s="1457"/>
      <c r="S8" s="1457"/>
      <c r="T8" s="1457"/>
      <c r="U8" s="1457"/>
      <c r="V8" s="1458"/>
      <c r="W8" s="317"/>
      <c r="X8" s="1456" t="s">
        <v>215</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211</v>
      </c>
      <c r="L9" s="1435" t="s">
        <v>24</v>
      </c>
      <c r="M9" s="1436"/>
      <c r="N9" s="1437" t="s">
        <v>23</v>
      </c>
      <c r="O9" s="1438"/>
      <c r="P9" s="317"/>
      <c r="Q9" s="1439" t="s">
        <v>9</v>
      </c>
      <c r="R9" s="1433" t="s">
        <v>211</v>
      </c>
      <c r="S9" s="1435" t="s">
        <v>24</v>
      </c>
      <c r="T9" s="1436"/>
      <c r="U9" s="1437" t="s">
        <v>23</v>
      </c>
      <c r="V9" s="1438"/>
      <c r="W9" s="317"/>
      <c r="X9" s="1439" t="s">
        <v>9</v>
      </c>
      <c r="Y9" s="1433" t="s">
        <v>211</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211</v>
      </c>
      <c r="G10" s="406" t="s">
        <v>9</v>
      </c>
      <c r="H10" s="886" t="s">
        <v>211</v>
      </c>
      <c r="I10" s="346"/>
      <c r="J10" s="1440"/>
      <c r="K10" s="1434"/>
      <c r="L10" s="404" t="s">
        <v>9</v>
      </c>
      <c r="M10" s="403" t="s">
        <v>212</v>
      </c>
      <c r="N10" s="407" t="s">
        <v>9</v>
      </c>
      <c r="O10" s="402" t="s">
        <v>212</v>
      </c>
      <c r="P10" s="347"/>
      <c r="Q10" s="1440"/>
      <c r="R10" s="1434"/>
      <c r="S10" s="404" t="s">
        <v>9</v>
      </c>
      <c r="T10" s="403" t="s">
        <v>212</v>
      </c>
      <c r="U10" s="407" t="s">
        <v>9</v>
      </c>
      <c r="V10" s="402" t="s">
        <v>212</v>
      </c>
      <c r="W10" s="347"/>
      <c r="X10" s="1440"/>
      <c r="Y10" s="1434"/>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8631862</v>
      </c>
      <c r="E12" s="352">
        <f>L12+S12+Z12</f>
        <v>4382507</v>
      </c>
      <c r="F12" s="353">
        <f>E12/$D12*100</f>
        <v>50.771282024666284</v>
      </c>
      <c r="G12" s="352">
        <f>N12+U12+AB12</f>
        <v>4249355</v>
      </c>
      <c r="H12" s="354">
        <f>G12/$D12*100</f>
        <v>49.228717975333716</v>
      </c>
      <c r="I12" s="350"/>
      <c r="J12" s="355">
        <f>L12+N12</f>
        <v>7018649</v>
      </c>
      <c r="K12" s="356">
        <f>J12/$D12*100</f>
        <v>81.310950059210867</v>
      </c>
      <c r="L12" s="357">
        <v>3480721</v>
      </c>
      <c r="M12" s="353">
        <v>49.592464304740133</v>
      </c>
      <c r="N12" s="357">
        <v>3537928</v>
      </c>
      <c r="O12" s="358">
        <v>50.407535695259874</v>
      </c>
      <c r="P12" s="350"/>
      <c r="Q12" s="355">
        <v>1176387</v>
      </c>
      <c r="R12" s="356">
        <v>13.628426867806736</v>
      </c>
      <c r="S12" s="357">
        <v>629059</v>
      </c>
      <c r="T12" s="353">
        <v>53.473814314507052</v>
      </c>
      <c r="U12" s="357">
        <v>547328</v>
      </c>
      <c r="V12" s="358">
        <v>46.526185685492955</v>
      </c>
      <c r="W12" s="350"/>
      <c r="X12" s="355">
        <v>436826</v>
      </c>
      <c r="Y12" s="356">
        <v>5.0606230729823993</v>
      </c>
      <c r="Z12" s="357">
        <v>272727</v>
      </c>
      <c r="AA12" s="353">
        <v>62.43378370335099</v>
      </c>
      <c r="AB12" s="357">
        <v>164099</v>
      </c>
      <c r="AC12" s="358">
        <f t="shared" ref="AC12:AC29" si="0">AB12/$X12*100</f>
        <v>37.56621629664901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1351591</v>
      </c>
      <c r="E13" s="365">
        <f t="shared" ref="E13:E29" si="2">L13+S13+Z13</f>
        <v>683316</v>
      </c>
      <c r="F13" s="366">
        <f t="shared" ref="F13:H28" si="3">E13/$D13*100</f>
        <v>50.556418324774285</v>
      </c>
      <c r="G13" s="365">
        <f t="shared" ref="G13:G29" si="4">N13+U13+AB13</f>
        <v>668275</v>
      </c>
      <c r="H13" s="367">
        <f t="shared" si="3"/>
        <v>49.443581675225715</v>
      </c>
      <c r="I13" s="350"/>
      <c r="J13" s="368">
        <f t="shared" ref="J13:J29" si="5">L13+N13</f>
        <v>1048956</v>
      </c>
      <c r="K13" s="369">
        <f t="shared" ref="K13:K29" si="6">J13/$D13*100</f>
        <v>77.608980823340787</v>
      </c>
      <c r="L13" s="370">
        <v>513610</v>
      </c>
      <c r="M13" s="371">
        <v>48.963922223620436</v>
      </c>
      <c r="N13" s="370">
        <v>535346</v>
      </c>
      <c r="O13" s="372">
        <v>51.036077776379564</v>
      </c>
      <c r="P13" s="350"/>
      <c r="Q13" s="368">
        <v>205354</v>
      </c>
      <c r="R13" s="369">
        <v>15.193501584429017</v>
      </c>
      <c r="S13" s="370">
        <v>109015</v>
      </c>
      <c r="T13" s="371">
        <v>53.086377669779992</v>
      </c>
      <c r="U13" s="370">
        <v>96339</v>
      </c>
      <c r="V13" s="372">
        <v>46.913622330220015</v>
      </c>
      <c r="W13" s="350"/>
      <c r="X13" s="368">
        <v>97281</v>
      </c>
      <c r="Y13" s="369">
        <v>7.1975175922301942</v>
      </c>
      <c r="Z13" s="370">
        <v>60691</v>
      </c>
      <c r="AA13" s="371">
        <v>62.38731098570122</v>
      </c>
      <c r="AB13" s="370">
        <v>36590</v>
      </c>
      <c r="AC13" s="372">
        <f t="shared" si="0"/>
        <v>37.61268901429878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1009599</v>
      </c>
      <c r="E14" s="365">
        <f t="shared" si="2"/>
        <v>528121</v>
      </c>
      <c r="F14" s="366">
        <f t="shared" si="3"/>
        <v>52.309976535238242</v>
      </c>
      <c r="G14" s="365">
        <f t="shared" si="4"/>
        <v>481478</v>
      </c>
      <c r="H14" s="367">
        <f t="shared" si="3"/>
        <v>47.690023464761751</v>
      </c>
      <c r="I14" s="350"/>
      <c r="J14" s="368">
        <f t="shared" si="5"/>
        <v>727094</v>
      </c>
      <c r="K14" s="369">
        <f t="shared" si="6"/>
        <v>72.018098274661526</v>
      </c>
      <c r="L14" s="370">
        <v>365077</v>
      </c>
      <c r="M14" s="371">
        <v>50.210426712364566</v>
      </c>
      <c r="N14" s="370">
        <v>362017</v>
      </c>
      <c r="O14" s="372">
        <v>49.789573287635434</v>
      </c>
      <c r="P14" s="350"/>
      <c r="Q14" s="368">
        <v>197409</v>
      </c>
      <c r="R14" s="369">
        <v>19.553208749216271</v>
      </c>
      <c r="S14" s="370">
        <v>107941</v>
      </c>
      <c r="T14" s="371">
        <v>54.678864692085973</v>
      </c>
      <c r="U14" s="370">
        <v>89468</v>
      </c>
      <c r="V14" s="372">
        <v>45.321135307914027</v>
      </c>
      <c r="W14" s="350"/>
      <c r="X14" s="368">
        <v>85096</v>
      </c>
      <c r="Y14" s="369">
        <v>8.4286929761222034</v>
      </c>
      <c r="Z14" s="370">
        <v>55103</v>
      </c>
      <c r="AA14" s="371">
        <v>64.753924978847422</v>
      </c>
      <c r="AB14" s="370">
        <v>29993</v>
      </c>
      <c r="AC14" s="372">
        <f t="shared" si="0"/>
        <v>35.246075021152578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1231768</v>
      </c>
      <c r="E15" s="365">
        <f t="shared" si="2"/>
        <v>617858</v>
      </c>
      <c r="F15" s="366">
        <f t="shared" si="3"/>
        <v>50.160257451078451</v>
      </c>
      <c r="G15" s="365">
        <f t="shared" si="4"/>
        <v>613910</v>
      </c>
      <c r="H15" s="367">
        <f t="shared" si="3"/>
        <v>49.839742548921549</v>
      </c>
      <c r="I15" s="350"/>
      <c r="J15" s="368">
        <f t="shared" si="5"/>
        <v>1026476</v>
      </c>
      <c r="K15" s="369">
        <f t="shared" si="6"/>
        <v>83.333549824317572</v>
      </c>
      <c r="L15" s="370">
        <v>504010</v>
      </c>
      <c r="M15" s="371">
        <v>49.10100187437407</v>
      </c>
      <c r="N15" s="370">
        <v>522466</v>
      </c>
      <c r="O15" s="372">
        <v>50.89899812562593</v>
      </c>
      <c r="P15" s="350"/>
      <c r="Q15" s="368">
        <v>150815</v>
      </c>
      <c r="R15" s="369">
        <v>12.243782920160291</v>
      </c>
      <c r="S15" s="370">
        <v>80220</v>
      </c>
      <c r="T15" s="371">
        <v>53.190995590624283</v>
      </c>
      <c r="U15" s="370">
        <v>70595</v>
      </c>
      <c r="V15" s="372">
        <v>46.809004409375724</v>
      </c>
      <c r="W15" s="350"/>
      <c r="X15" s="368">
        <v>54477</v>
      </c>
      <c r="Y15" s="369">
        <v>4.4226672555221436</v>
      </c>
      <c r="Z15" s="370">
        <v>33628</v>
      </c>
      <c r="AA15" s="371">
        <v>61.72880298107458</v>
      </c>
      <c r="AB15" s="370">
        <v>20849</v>
      </c>
      <c r="AC15" s="372">
        <f t="shared" si="0"/>
        <v>38.27119701892542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2238754</v>
      </c>
      <c r="E16" s="365">
        <f t="shared" si="2"/>
        <v>1133717</v>
      </c>
      <c r="F16" s="366">
        <f t="shared" si="3"/>
        <v>50.64053486894943</v>
      </c>
      <c r="G16" s="365">
        <f t="shared" si="4"/>
        <v>1105037</v>
      </c>
      <c r="H16" s="367">
        <f t="shared" si="3"/>
        <v>49.35946513105057</v>
      </c>
      <c r="I16" s="350"/>
      <c r="J16" s="368">
        <f t="shared" si="5"/>
        <v>1840318</v>
      </c>
      <c r="K16" s="369">
        <f t="shared" si="6"/>
        <v>82.202778867173436</v>
      </c>
      <c r="L16" s="370">
        <v>914813</v>
      </c>
      <c r="M16" s="371">
        <v>49.709506726554871</v>
      </c>
      <c r="N16" s="370">
        <v>925505</v>
      </c>
      <c r="O16" s="372">
        <v>50.290493273445136</v>
      </c>
      <c r="P16" s="350"/>
      <c r="Q16" s="368">
        <v>296882</v>
      </c>
      <c r="R16" s="369">
        <v>13.26103716620942</v>
      </c>
      <c r="S16" s="370">
        <v>156704</v>
      </c>
      <c r="T16" s="371">
        <v>52.783260689432169</v>
      </c>
      <c r="U16" s="370">
        <v>140178</v>
      </c>
      <c r="V16" s="372">
        <v>47.216739310567831</v>
      </c>
      <c r="W16" s="350"/>
      <c r="X16" s="368">
        <v>101554</v>
      </c>
      <c r="Y16" s="369">
        <v>4.5361839666171448</v>
      </c>
      <c r="Z16" s="370">
        <v>62200</v>
      </c>
      <c r="AA16" s="371">
        <v>61.248202926521856</v>
      </c>
      <c r="AB16" s="370">
        <v>39354</v>
      </c>
      <c r="AC16" s="372">
        <f t="shared" si="0"/>
        <v>38.751797073478151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590851</v>
      </c>
      <c r="E17" s="375">
        <f t="shared" si="2"/>
        <v>304529</v>
      </c>
      <c r="F17" s="376">
        <f t="shared" si="3"/>
        <v>51.54074377465723</v>
      </c>
      <c r="G17" s="375">
        <f t="shared" si="4"/>
        <v>286322</v>
      </c>
      <c r="H17" s="367">
        <f t="shared" si="3"/>
        <v>48.45925622534277</v>
      </c>
      <c r="I17" s="350"/>
      <c r="J17" s="377">
        <f t="shared" si="5"/>
        <v>448930</v>
      </c>
      <c r="K17" s="378">
        <f t="shared" si="6"/>
        <v>75.980238672694128</v>
      </c>
      <c r="L17" s="375">
        <v>224087</v>
      </c>
      <c r="M17" s="376">
        <v>49.915799790613235</v>
      </c>
      <c r="N17" s="375">
        <v>224843</v>
      </c>
      <c r="O17" s="372">
        <v>50.084200209386765</v>
      </c>
      <c r="P17" s="350"/>
      <c r="Q17" s="377">
        <v>100609</v>
      </c>
      <c r="R17" s="378">
        <v>17.027812426483159</v>
      </c>
      <c r="S17" s="375">
        <v>53798</v>
      </c>
      <c r="T17" s="376">
        <v>53.472353367988944</v>
      </c>
      <c r="U17" s="375">
        <v>46811</v>
      </c>
      <c r="V17" s="372">
        <v>46.527646632011056</v>
      </c>
      <c r="W17" s="350"/>
      <c r="X17" s="377">
        <v>41312</v>
      </c>
      <c r="Y17" s="378">
        <v>6.9919489008227114</v>
      </c>
      <c r="Z17" s="375">
        <v>26644</v>
      </c>
      <c r="AA17" s="376">
        <v>64.49457784663052</v>
      </c>
      <c r="AB17" s="375">
        <v>14668</v>
      </c>
      <c r="AC17" s="372">
        <f t="shared" si="0"/>
        <v>35.50542215336948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2391682</v>
      </c>
      <c r="E18" s="365">
        <f t="shared" si="2"/>
        <v>1214178</v>
      </c>
      <c r="F18" s="366">
        <f t="shared" si="3"/>
        <v>50.766698917330984</v>
      </c>
      <c r="G18" s="365">
        <f t="shared" si="4"/>
        <v>1177504</v>
      </c>
      <c r="H18" s="367">
        <f t="shared" si="3"/>
        <v>49.233301082669016</v>
      </c>
      <c r="I18" s="350"/>
      <c r="J18" s="368">
        <f t="shared" si="5"/>
        <v>1748820</v>
      </c>
      <c r="K18" s="369">
        <f t="shared" si="6"/>
        <v>73.120924939017812</v>
      </c>
      <c r="L18" s="370">
        <v>860199</v>
      </c>
      <c r="M18" s="371">
        <v>49.187394929152227</v>
      </c>
      <c r="N18" s="370">
        <v>888621</v>
      </c>
      <c r="O18" s="372">
        <v>50.812605070847773</v>
      </c>
      <c r="P18" s="350"/>
      <c r="Q18" s="368">
        <v>421942</v>
      </c>
      <c r="R18" s="369">
        <v>17.642061110130861</v>
      </c>
      <c r="S18" s="370">
        <v>217104</v>
      </c>
      <c r="T18" s="371">
        <v>51.453517308066033</v>
      </c>
      <c r="U18" s="370">
        <v>204838</v>
      </c>
      <c r="V18" s="372">
        <v>48.54648269193396</v>
      </c>
      <c r="W18" s="350"/>
      <c r="X18" s="368">
        <v>220920</v>
      </c>
      <c r="Y18" s="369">
        <v>9.237013950851324</v>
      </c>
      <c r="Z18" s="370">
        <v>136875</v>
      </c>
      <c r="AA18" s="371">
        <v>61.956816947311246</v>
      </c>
      <c r="AB18" s="370">
        <v>84045</v>
      </c>
      <c r="AC18" s="372">
        <f t="shared" si="0"/>
        <v>38.043183052688754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2104433</v>
      </c>
      <c r="E19" s="365">
        <f t="shared" si="2"/>
        <v>1049210</v>
      </c>
      <c r="F19" s="366">
        <f t="shared" si="3"/>
        <v>49.85713491472525</v>
      </c>
      <c r="G19" s="365">
        <f t="shared" si="4"/>
        <v>1055223</v>
      </c>
      <c r="H19" s="367">
        <f t="shared" si="3"/>
        <v>50.14286508527475</v>
      </c>
      <c r="I19" s="350"/>
      <c r="J19" s="368">
        <f t="shared" si="5"/>
        <v>1689133</v>
      </c>
      <c r="K19" s="369">
        <f t="shared" si="6"/>
        <v>80.26546818074037</v>
      </c>
      <c r="L19" s="370">
        <v>821279</v>
      </c>
      <c r="M19" s="371">
        <v>48.621334140058835</v>
      </c>
      <c r="N19" s="370">
        <v>867854</v>
      </c>
      <c r="O19" s="372">
        <v>51.378665859941165</v>
      </c>
      <c r="P19" s="350"/>
      <c r="Q19" s="368">
        <v>282233</v>
      </c>
      <c r="R19" s="369">
        <v>13.411355932928251</v>
      </c>
      <c r="S19" s="370">
        <v>146555</v>
      </c>
      <c r="T19" s="371">
        <v>51.926953970655454</v>
      </c>
      <c r="U19" s="370">
        <v>135678</v>
      </c>
      <c r="V19" s="372">
        <v>48.073046029344546</v>
      </c>
      <c r="W19" s="350"/>
      <c r="X19" s="368">
        <v>133067</v>
      </c>
      <c r="Y19" s="369">
        <v>6.3231758863313781</v>
      </c>
      <c r="Z19" s="370">
        <v>81376</v>
      </c>
      <c r="AA19" s="371">
        <v>61.154155425462363</v>
      </c>
      <c r="AB19" s="370">
        <v>51691</v>
      </c>
      <c r="AC19" s="372">
        <f t="shared" si="0"/>
        <v>38.845844574537644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8012231</v>
      </c>
      <c r="E20" s="365">
        <f t="shared" si="2"/>
        <v>4068533</v>
      </c>
      <c r="F20" s="366">
        <f t="shared" si="3"/>
        <v>50.779027714003753</v>
      </c>
      <c r="G20" s="365">
        <f t="shared" si="4"/>
        <v>3943698</v>
      </c>
      <c r="H20" s="367">
        <f t="shared" si="3"/>
        <v>49.220972285996247</v>
      </c>
      <c r="I20" s="350"/>
      <c r="J20" s="368">
        <f t="shared" si="5"/>
        <v>6446733</v>
      </c>
      <c r="K20" s="369">
        <f t="shared" si="6"/>
        <v>80.461147463172239</v>
      </c>
      <c r="L20" s="370">
        <v>3177216</v>
      </c>
      <c r="M20" s="371">
        <v>49.284125773473171</v>
      </c>
      <c r="N20" s="370">
        <v>3269517</v>
      </c>
      <c r="O20" s="372">
        <v>50.715874226526836</v>
      </c>
      <c r="P20" s="350"/>
      <c r="Q20" s="368">
        <v>1100095</v>
      </c>
      <c r="R20" s="369">
        <v>13.730195746977339</v>
      </c>
      <c r="S20" s="370">
        <v>598844</v>
      </c>
      <c r="T20" s="371">
        <v>54.435662374613102</v>
      </c>
      <c r="U20" s="370">
        <v>501251</v>
      </c>
      <c r="V20" s="372">
        <v>45.564337625386898</v>
      </c>
      <c r="W20" s="350"/>
      <c r="X20" s="368">
        <v>465403</v>
      </c>
      <c r="Y20" s="369">
        <v>5.8086567898504171</v>
      </c>
      <c r="Z20" s="370">
        <v>292473</v>
      </c>
      <c r="AA20" s="371">
        <v>62.842955460106623</v>
      </c>
      <c r="AB20" s="370">
        <v>172930</v>
      </c>
      <c r="AC20" s="372">
        <f t="shared" si="0"/>
        <v>37.157044539893377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5319285</v>
      </c>
      <c r="E21" s="365">
        <f t="shared" si="2"/>
        <v>2703433</v>
      </c>
      <c r="F21" s="366">
        <f t="shared" si="3"/>
        <v>50.823240341512069</v>
      </c>
      <c r="G21" s="365">
        <f t="shared" si="4"/>
        <v>2615852</v>
      </c>
      <c r="H21" s="367">
        <f t="shared" si="3"/>
        <v>49.176759658487931</v>
      </c>
      <c r="I21" s="350"/>
      <c r="J21" s="368">
        <f t="shared" si="5"/>
        <v>4245246</v>
      </c>
      <c r="K21" s="369">
        <f t="shared" si="6"/>
        <v>79.808583296439267</v>
      </c>
      <c r="L21" s="370">
        <v>2101751</v>
      </c>
      <c r="M21" s="371">
        <v>49.508344157205499</v>
      </c>
      <c r="N21" s="370">
        <v>2143495</v>
      </c>
      <c r="O21" s="372">
        <v>50.491655842794501</v>
      </c>
      <c r="P21" s="350"/>
      <c r="Q21" s="368">
        <v>773188</v>
      </c>
      <c r="R21" s="369">
        <v>14.535562580309197</v>
      </c>
      <c r="S21" s="370">
        <v>415940</v>
      </c>
      <c r="T21" s="371">
        <v>53.795454663031506</v>
      </c>
      <c r="U21" s="370">
        <v>357248</v>
      </c>
      <c r="V21" s="372">
        <v>46.204545336968501</v>
      </c>
      <c r="W21" s="350"/>
      <c r="X21" s="368">
        <v>300851</v>
      </c>
      <c r="Y21" s="369">
        <v>5.6558541232515278</v>
      </c>
      <c r="Z21" s="370">
        <v>185742</v>
      </c>
      <c r="AA21" s="371">
        <v>61.738867412772436</v>
      </c>
      <c r="AB21" s="370">
        <v>115109</v>
      </c>
      <c r="AC21" s="372">
        <f t="shared" si="0"/>
        <v>38.261132587227564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1054681</v>
      </c>
      <c r="E22" s="365">
        <f t="shared" si="2"/>
        <v>533004</v>
      </c>
      <c r="F22" s="366">
        <f t="shared" si="3"/>
        <v>50.536987013134784</v>
      </c>
      <c r="G22" s="365">
        <f t="shared" si="4"/>
        <v>521677</v>
      </c>
      <c r="H22" s="367">
        <f t="shared" si="3"/>
        <v>49.463012986865223</v>
      </c>
      <c r="I22" s="350"/>
      <c r="J22" s="368">
        <f t="shared" si="5"/>
        <v>818728</v>
      </c>
      <c r="K22" s="369">
        <f t="shared" si="6"/>
        <v>77.628022122328929</v>
      </c>
      <c r="L22" s="370">
        <v>403063</v>
      </c>
      <c r="M22" s="371">
        <v>49.230391534184733</v>
      </c>
      <c r="N22" s="370">
        <v>415665</v>
      </c>
      <c r="O22" s="372">
        <v>50.769608465815267</v>
      </c>
      <c r="P22" s="350"/>
      <c r="Q22" s="368">
        <v>161284</v>
      </c>
      <c r="R22" s="369">
        <v>15.292206837896957</v>
      </c>
      <c r="S22" s="370">
        <v>83374</v>
      </c>
      <c r="T22" s="371">
        <v>51.693906401130931</v>
      </c>
      <c r="U22" s="370">
        <v>77910</v>
      </c>
      <c r="V22" s="372">
        <v>48.306093598869076</v>
      </c>
      <c r="W22" s="350"/>
      <c r="X22" s="368">
        <v>74669</v>
      </c>
      <c r="Y22" s="369">
        <v>7.079771039774112</v>
      </c>
      <c r="Z22" s="370">
        <v>46567</v>
      </c>
      <c r="AA22" s="371">
        <v>62.364568964362718</v>
      </c>
      <c r="AB22" s="370">
        <v>28102</v>
      </c>
      <c r="AC22" s="372">
        <f t="shared" si="0"/>
        <v>37.635431035637282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2705833</v>
      </c>
      <c r="E23" s="365">
        <f t="shared" si="2"/>
        <v>1404089</v>
      </c>
      <c r="F23" s="366">
        <f t="shared" si="3"/>
        <v>51.891192102395088</v>
      </c>
      <c r="G23" s="365">
        <f t="shared" si="4"/>
        <v>1301744</v>
      </c>
      <c r="H23" s="367">
        <f t="shared" si="3"/>
        <v>48.108807897604919</v>
      </c>
      <c r="I23" s="350"/>
      <c r="J23" s="368">
        <f t="shared" si="5"/>
        <v>1985942</v>
      </c>
      <c r="K23" s="369">
        <f t="shared" si="6"/>
        <v>73.394847353846302</v>
      </c>
      <c r="L23" s="370">
        <v>994026</v>
      </c>
      <c r="M23" s="371">
        <v>50.053123404409597</v>
      </c>
      <c r="N23" s="370">
        <v>991916</v>
      </c>
      <c r="O23" s="372">
        <v>49.946876595590403</v>
      </c>
      <c r="P23" s="350"/>
      <c r="Q23" s="368">
        <v>478661</v>
      </c>
      <c r="R23" s="369">
        <v>17.68996830181316</v>
      </c>
      <c r="S23" s="370">
        <v>258127</v>
      </c>
      <c r="T23" s="371">
        <v>53.926891892174211</v>
      </c>
      <c r="U23" s="370">
        <v>220534</v>
      </c>
      <c r="V23" s="372">
        <v>46.073108107825789</v>
      </c>
      <c r="W23" s="350"/>
      <c r="X23" s="368">
        <v>241230</v>
      </c>
      <c r="Y23" s="369">
        <v>8.9151843443405419</v>
      </c>
      <c r="Z23" s="370">
        <v>151936</v>
      </c>
      <c r="AA23" s="371">
        <v>62.983874310823694</v>
      </c>
      <c r="AB23" s="370">
        <v>89294</v>
      </c>
      <c r="AC23" s="372">
        <f t="shared" si="0"/>
        <v>37.016125689176306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7009268</v>
      </c>
      <c r="E24" s="365">
        <f t="shared" si="2"/>
        <v>3653105</v>
      </c>
      <c r="F24" s="366">
        <f t="shared" si="3"/>
        <v>52.118209775970904</v>
      </c>
      <c r="G24" s="365">
        <f t="shared" si="4"/>
        <v>3356163</v>
      </c>
      <c r="H24" s="367">
        <f t="shared" si="3"/>
        <v>47.881790224029096</v>
      </c>
      <c r="I24" s="350"/>
      <c r="J24" s="368">
        <f t="shared" si="5"/>
        <v>5704269</v>
      </c>
      <c r="K24" s="369">
        <f t="shared" si="6"/>
        <v>81.38180762955561</v>
      </c>
      <c r="L24" s="370">
        <v>2891195</v>
      </c>
      <c r="M24" s="371">
        <v>50.684759081312613</v>
      </c>
      <c r="N24" s="370">
        <v>2813074</v>
      </c>
      <c r="O24" s="372">
        <v>49.315240918687394</v>
      </c>
      <c r="P24" s="350"/>
      <c r="Q24" s="368">
        <v>912768</v>
      </c>
      <c r="R24" s="369">
        <v>13.022301330181696</v>
      </c>
      <c r="S24" s="370">
        <v>511516</v>
      </c>
      <c r="T24" s="371">
        <v>56.040089047819372</v>
      </c>
      <c r="U24" s="370">
        <v>401252</v>
      </c>
      <c r="V24" s="372">
        <v>43.959910952180621</v>
      </c>
      <c r="W24" s="350"/>
      <c r="X24" s="368">
        <v>392231</v>
      </c>
      <c r="Y24" s="369">
        <v>5.5958910402626918</v>
      </c>
      <c r="Z24" s="370">
        <v>250394</v>
      </c>
      <c r="AA24" s="371">
        <v>63.838401350224736</v>
      </c>
      <c r="AB24" s="370">
        <v>141837</v>
      </c>
      <c r="AC24" s="372">
        <f t="shared" si="0"/>
        <v>36.161598649775264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1568492</v>
      </c>
      <c r="E25" s="365">
        <f t="shared" si="2"/>
        <v>782454</v>
      </c>
      <c r="F25" s="366">
        <f t="shared" si="3"/>
        <v>49.885750134524116</v>
      </c>
      <c r="G25" s="365">
        <f t="shared" si="4"/>
        <v>786038</v>
      </c>
      <c r="H25" s="367">
        <f t="shared" si="3"/>
        <v>50.114249865475877</v>
      </c>
      <c r="I25" s="350"/>
      <c r="J25" s="368">
        <f t="shared" si="5"/>
        <v>1307004</v>
      </c>
      <c r="K25" s="369">
        <f t="shared" si="6"/>
        <v>83.328700433282407</v>
      </c>
      <c r="L25" s="370">
        <v>636950</v>
      </c>
      <c r="M25" s="371">
        <v>48.733592246083404</v>
      </c>
      <c r="N25" s="370">
        <v>670054</v>
      </c>
      <c r="O25" s="372">
        <v>51.266407753916589</v>
      </c>
      <c r="P25" s="350"/>
      <c r="Q25" s="368">
        <v>189074</v>
      </c>
      <c r="R25" s="369">
        <v>12.054508406800927</v>
      </c>
      <c r="S25" s="370">
        <v>101053</v>
      </c>
      <c r="T25" s="371">
        <v>53.446269714503316</v>
      </c>
      <c r="U25" s="370">
        <v>88021</v>
      </c>
      <c r="V25" s="372">
        <v>46.553730285496684</v>
      </c>
      <c r="W25" s="350"/>
      <c r="X25" s="368">
        <v>72414</v>
      </c>
      <c r="Y25" s="369">
        <v>4.6167911599166587</v>
      </c>
      <c r="Z25" s="370">
        <v>44451</v>
      </c>
      <c r="AA25" s="371">
        <v>61.38453890131742</v>
      </c>
      <c r="AB25" s="370">
        <v>27963</v>
      </c>
      <c r="AC25" s="372">
        <f t="shared" si="0"/>
        <v>38.615461098682573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678333</v>
      </c>
      <c r="E26" s="380">
        <f t="shared" si="2"/>
        <v>342414</v>
      </c>
      <c r="F26" s="381">
        <f t="shared" si="3"/>
        <v>50.478747164003522</v>
      </c>
      <c r="G26" s="380">
        <f t="shared" si="4"/>
        <v>335919</v>
      </c>
      <c r="H26" s="367">
        <f t="shared" si="3"/>
        <v>49.521252835996485</v>
      </c>
      <c r="I26" s="350"/>
      <c r="J26" s="377">
        <f t="shared" si="5"/>
        <v>537748</v>
      </c>
      <c r="K26" s="378">
        <f t="shared" si="6"/>
        <v>79.27492839062819</v>
      </c>
      <c r="L26" s="375">
        <v>264471</v>
      </c>
      <c r="M26" s="376">
        <v>49.181214992896301</v>
      </c>
      <c r="N26" s="375">
        <v>273277</v>
      </c>
      <c r="O26" s="372">
        <v>50.818785007103692</v>
      </c>
      <c r="P26" s="350"/>
      <c r="Q26" s="377">
        <v>97707</v>
      </c>
      <c r="R26" s="378">
        <v>14.403987422106843</v>
      </c>
      <c r="S26" s="375">
        <v>51253</v>
      </c>
      <c r="T26" s="376">
        <v>52.455811763742624</v>
      </c>
      <c r="U26" s="375">
        <v>46454</v>
      </c>
      <c r="V26" s="372">
        <v>47.544188236257384</v>
      </c>
      <c r="W26" s="350"/>
      <c r="X26" s="377">
        <v>42878</v>
      </c>
      <c r="Y26" s="378">
        <v>6.3210841872649564</v>
      </c>
      <c r="Z26" s="375">
        <v>26690</v>
      </c>
      <c r="AA26" s="376">
        <v>62.246373431596624</v>
      </c>
      <c r="AB26" s="375">
        <v>16188</v>
      </c>
      <c r="AC26" s="372">
        <f t="shared" si="0"/>
        <v>37.753626568403376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2227684</v>
      </c>
      <c r="E27" s="380">
        <f t="shared" si="2"/>
        <v>1144196</v>
      </c>
      <c r="F27" s="381">
        <f t="shared" si="3"/>
        <v>51.362581048299496</v>
      </c>
      <c r="G27" s="380">
        <f t="shared" si="4"/>
        <v>1083488</v>
      </c>
      <c r="H27" s="367">
        <f t="shared" si="3"/>
        <v>48.637418951700511</v>
      </c>
      <c r="I27" s="350"/>
      <c r="J27" s="377">
        <f t="shared" si="5"/>
        <v>1697134</v>
      </c>
      <c r="K27" s="378">
        <f t="shared" si="6"/>
        <v>76.183785492017719</v>
      </c>
      <c r="L27" s="375">
        <v>841578</v>
      </c>
      <c r="M27" s="376">
        <v>49.588188086503479</v>
      </c>
      <c r="N27" s="375">
        <v>855556</v>
      </c>
      <c r="O27" s="372">
        <v>50.411811913496521</v>
      </c>
      <c r="P27" s="350"/>
      <c r="Q27" s="377">
        <v>367754</v>
      </c>
      <c r="R27" s="378">
        <v>16.508355763205191</v>
      </c>
      <c r="S27" s="375">
        <v>198613</v>
      </c>
      <c r="T27" s="376">
        <v>54.007026436150255</v>
      </c>
      <c r="U27" s="375">
        <v>169141</v>
      </c>
      <c r="V27" s="372">
        <v>45.992973563849745</v>
      </c>
      <c r="W27" s="350"/>
      <c r="X27" s="377">
        <v>162796</v>
      </c>
      <c r="Y27" s="378">
        <v>7.3078587447770866</v>
      </c>
      <c r="Z27" s="375">
        <v>104005</v>
      </c>
      <c r="AA27" s="376">
        <v>63.886704833042586</v>
      </c>
      <c r="AB27" s="375">
        <v>58791</v>
      </c>
      <c r="AC27" s="372">
        <f t="shared" si="0"/>
        <v>36.113295166957421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324184</v>
      </c>
      <c r="E28" s="380">
        <f t="shared" si="2"/>
        <v>164205</v>
      </c>
      <c r="F28" s="381">
        <f t="shared" si="3"/>
        <v>50.651790341287665</v>
      </c>
      <c r="G28" s="380">
        <f t="shared" si="4"/>
        <v>159979</v>
      </c>
      <c r="H28" s="382">
        <f t="shared" si="3"/>
        <v>49.348209658712335</v>
      </c>
      <c r="I28" s="350"/>
      <c r="J28" s="377">
        <f t="shared" si="5"/>
        <v>252488</v>
      </c>
      <c r="K28" s="378">
        <f t="shared" si="6"/>
        <v>77.884164548528005</v>
      </c>
      <c r="L28" s="375">
        <v>124588</v>
      </c>
      <c r="M28" s="376">
        <v>49.344127245651279</v>
      </c>
      <c r="N28" s="375">
        <v>127900</v>
      </c>
      <c r="O28" s="383">
        <v>50.655872754348721</v>
      </c>
      <c r="P28" s="350"/>
      <c r="Q28" s="377">
        <v>49178</v>
      </c>
      <c r="R28" s="378">
        <v>15.16978012486736</v>
      </c>
      <c r="S28" s="375">
        <v>25645</v>
      </c>
      <c r="T28" s="376">
        <v>52.147301638944242</v>
      </c>
      <c r="U28" s="375">
        <v>23533</v>
      </c>
      <c r="V28" s="383">
        <v>47.852698361055758</v>
      </c>
      <c r="W28" s="350"/>
      <c r="X28" s="377">
        <v>22518</v>
      </c>
      <c r="Y28" s="378">
        <v>6.9460553266046441</v>
      </c>
      <c r="Z28" s="375">
        <v>13972</v>
      </c>
      <c r="AA28" s="376">
        <v>62.048139266364686</v>
      </c>
      <c r="AB28" s="375">
        <v>8546</v>
      </c>
      <c r="AC28" s="383">
        <f t="shared" si="0"/>
        <v>37.951860733635314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169164</v>
      </c>
      <c r="E29" s="386">
        <f t="shared" si="2"/>
        <v>83955</v>
      </c>
      <c r="F29" s="387">
        <f>E29/$D29*100</f>
        <v>49.629353763212031</v>
      </c>
      <c r="G29" s="386">
        <f t="shared" si="4"/>
        <v>85209</v>
      </c>
      <c r="H29" s="388">
        <f>G29/$D29*100</f>
        <v>50.370646236787962</v>
      </c>
      <c r="I29" s="350"/>
      <c r="J29" s="389">
        <f t="shared" si="5"/>
        <v>147659</v>
      </c>
      <c r="K29" s="390">
        <f t="shared" si="6"/>
        <v>87.287484334728433</v>
      </c>
      <c r="L29" s="391">
        <v>72291</v>
      </c>
      <c r="M29" s="392">
        <v>48.958072315266932</v>
      </c>
      <c r="N29" s="391">
        <v>75368</v>
      </c>
      <c r="O29" s="393">
        <v>51.041927684733068</v>
      </c>
      <c r="P29" s="350"/>
      <c r="Q29" s="389">
        <v>16594</v>
      </c>
      <c r="R29" s="390">
        <v>9.8094157149275265</v>
      </c>
      <c r="S29" s="391">
        <v>8521</v>
      </c>
      <c r="T29" s="392">
        <v>51.349885500783422</v>
      </c>
      <c r="U29" s="391">
        <v>8073</v>
      </c>
      <c r="V29" s="393">
        <v>48.650114499216585</v>
      </c>
      <c r="W29" s="350"/>
      <c r="X29" s="389">
        <v>4911</v>
      </c>
      <c r="Y29" s="390">
        <v>2.9030999503440449</v>
      </c>
      <c r="Z29" s="391">
        <v>3143</v>
      </c>
      <c r="AA29" s="392">
        <v>63.999185501934427</v>
      </c>
      <c r="AB29" s="391">
        <v>1768</v>
      </c>
      <c r="AC29" s="393">
        <f t="shared" si="0"/>
        <v>36.000814498065573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48619695</v>
      </c>
      <c r="E31" s="1230">
        <f>L31+S31+Z31</f>
        <v>24792824</v>
      </c>
      <c r="F31" s="1231">
        <f>E31/$D31*100</f>
        <v>50.993376243927493</v>
      </c>
      <c r="G31" s="1230">
        <f>N31+U31+AB31</f>
        <v>23826871</v>
      </c>
      <c r="H31" s="1232">
        <f>G31/$D31*100</f>
        <v>49.006623756072514</v>
      </c>
      <c r="I31" s="320"/>
      <c r="J31" s="1233">
        <f>L31+N31</f>
        <v>38691327</v>
      </c>
      <c r="K31" s="1234">
        <f>J31/$D31*100</f>
        <v>79.579534589840591</v>
      </c>
      <c r="L31" s="1230">
        <f>SUM(L12:L29)</f>
        <v>19190925</v>
      </c>
      <c r="M31" s="1231">
        <f>L31/$J31*100</f>
        <v>49.600069286845603</v>
      </c>
      <c r="N31" s="1230">
        <f>SUM(N12:N29)</f>
        <v>19500402</v>
      </c>
      <c r="O31" s="1235">
        <f>N31/$J31*100</f>
        <v>50.399930713154397</v>
      </c>
      <c r="P31" s="320"/>
      <c r="Q31" s="1233">
        <f>SUM(Q12:Q29)</f>
        <v>6977934</v>
      </c>
      <c r="R31" s="1234">
        <f>Q31/$D31*100</f>
        <v>14.352072755701162</v>
      </c>
      <c r="S31" s="1230">
        <f>SUM(S12:S29)</f>
        <v>3753282</v>
      </c>
      <c r="T31" s="1231">
        <f>S31/$Q31*100</f>
        <v>53.787869016817865</v>
      </c>
      <c r="U31" s="1230">
        <f>SUM(U12:U29)</f>
        <v>3224652</v>
      </c>
      <c r="V31" s="1235">
        <f>U31/$Q31*100</f>
        <v>46.212130983182128</v>
      </c>
      <c r="W31" s="320"/>
      <c r="X31" s="1233">
        <f>SUM(X12:X29)</f>
        <v>2950434</v>
      </c>
      <c r="Y31" s="1234">
        <f>X31/$D31*100</f>
        <v>6.0683926544582398</v>
      </c>
      <c r="Z31" s="1230">
        <f>SUM(Z12:Z29)</f>
        <v>1848617</v>
      </c>
      <c r="AA31" s="1231">
        <f>Z31/$X31*100</f>
        <v>62.655765219625316</v>
      </c>
      <c r="AB31" s="1230">
        <f>SUM(AB12:AB29)</f>
        <v>1101817</v>
      </c>
      <c r="AC31" s="1235">
        <f>AB31/$X31*100</f>
        <v>37.344234780374684</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c r="AD32" s="396">
        <v>38567</v>
      </c>
      <c r="AE32" s="396">
        <v>3792</v>
      </c>
      <c r="AF32" s="396">
        <v>803</v>
      </c>
      <c r="AG32" s="396">
        <v>36957</v>
      </c>
      <c r="AH32" s="396">
        <v>3894</v>
      </c>
      <c r="AI32" s="396">
        <v>1480</v>
      </c>
    </row>
    <row r="33" spans="2:15" s="396" customFormat="1" ht="5.25" customHeight="1" x14ac:dyDescent="0.25">
      <c r="B33" s="397" t="s">
        <v>47</v>
      </c>
      <c r="C33" s="398"/>
      <c r="I33" s="398"/>
    </row>
    <row r="34" spans="2:15" s="394" customFormat="1" ht="13.5" customHeight="1" x14ac:dyDescent="0.25">
      <c r="B34" s="1441" t="s">
        <v>488</v>
      </c>
      <c r="C34" s="1441"/>
      <c r="D34" s="1441"/>
      <c r="E34" s="1441"/>
      <c r="F34" s="1441"/>
      <c r="G34" s="1441"/>
      <c r="H34" s="1441"/>
      <c r="I34" s="1441"/>
      <c r="J34" s="1441"/>
      <c r="K34" s="1441"/>
      <c r="L34" s="1441"/>
      <c r="M34" s="1441"/>
      <c r="N34" s="1441"/>
      <c r="O34" s="1441"/>
    </row>
    <row r="35" spans="2:15" s="329" customFormat="1" ht="29.25" customHeight="1" x14ac:dyDescent="0.25">
      <c r="B35" s="1442"/>
      <c r="C35" s="1442"/>
      <c r="D35" s="1442"/>
      <c r="E35" s="1442"/>
      <c r="F35" s="1442"/>
      <c r="G35" s="1442"/>
      <c r="H35" s="1442"/>
      <c r="I35" s="1442"/>
      <c r="J35" s="1442"/>
      <c r="K35" s="1442"/>
      <c r="L35" s="1442"/>
      <c r="M35" s="1442"/>
    </row>
    <row r="36" spans="2:15" s="329" customFormat="1" ht="4.5" customHeight="1" x14ac:dyDescent="0.25">
      <c r="B36" s="1432"/>
      <c r="C36" s="1432"/>
      <c r="D36" s="143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53125" defaultRowHeight="14.5" x14ac:dyDescent="0.25"/>
  <cols>
    <col min="1" max="1" width="0.453125" style="413" customWidth="1"/>
    <col min="2" max="2" width="30.7265625" style="413" customWidth="1"/>
    <col min="3" max="3" width="0.26953125" style="413" customWidth="1"/>
    <col min="4" max="4" width="13.7265625" style="413" customWidth="1"/>
    <col min="5" max="5" width="9.26953125" style="413" customWidth="1"/>
    <col min="6" max="6" width="0.453125" style="413" customWidth="1"/>
    <col min="7" max="7" width="11.26953125" style="413" customWidth="1"/>
    <col min="8" max="8" width="7.54296875" style="413" customWidth="1"/>
    <col min="9" max="9" width="0.453125" style="413" customWidth="1"/>
    <col min="10" max="10" width="9.54296875" style="413" customWidth="1"/>
    <col min="11" max="11" width="7.54296875" style="413" customWidth="1"/>
    <col min="12" max="12" width="18.453125" style="413" customWidth="1"/>
    <col min="13" max="13" width="15" style="413" customWidth="1"/>
    <col min="14" max="14" width="2" style="413" customWidth="1"/>
    <col min="15" max="16384" width="11.453125" style="413"/>
  </cols>
  <sheetData>
    <row r="1" spans="2:19" x14ac:dyDescent="0.25">
      <c r="G1" s="416" t="s">
        <v>24</v>
      </c>
      <c r="H1" s="417"/>
      <c r="I1" s="417"/>
      <c r="J1" s="416" t="s">
        <v>23</v>
      </c>
    </row>
    <row r="2" spans="2:19" s="408" customFormat="1" ht="15" customHeight="1" x14ac:dyDescent="0.25">
      <c r="C2" s="418"/>
      <c r="F2" s="418"/>
    </row>
    <row r="3" spans="2:19" s="419" customFormat="1" ht="52.5" customHeight="1" x14ac:dyDescent="0.35">
      <c r="B3" s="1463"/>
      <c r="C3" s="1463"/>
      <c r="D3" s="1463"/>
      <c r="E3" s="1463"/>
      <c r="F3" s="1463"/>
    </row>
    <row r="4" spans="2:19" s="419" customFormat="1" ht="23.25" customHeight="1" x14ac:dyDescent="0.25">
      <c r="B4" s="1415" t="s">
        <v>391</v>
      </c>
      <c r="C4" s="1415"/>
      <c r="D4" s="1415"/>
      <c r="E4" s="1415"/>
      <c r="F4" s="1415"/>
      <c r="G4" s="1415"/>
      <c r="H4" s="1415"/>
      <c r="I4" s="1415"/>
      <c r="J4" s="1415"/>
      <c r="K4" s="1415"/>
      <c r="L4" s="1415"/>
      <c r="M4" s="1415"/>
    </row>
    <row r="5" spans="2:19" s="419" customFormat="1" ht="15.75" customHeight="1" x14ac:dyDescent="0.25">
      <c r="B5" s="1468" t="str">
        <f>porsaad!$B$6</f>
        <v>Situación a 31 de marzo de 2025</v>
      </c>
      <c r="C5" s="1468"/>
      <c r="D5" s="1468"/>
      <c r="E5" s="1468"/>
      <c r="F5" s="1468"/>
      <c r="G5" s="1468"/>
      <c r="H5" s="1468"/>
      <c r="I5" s="1468"/>
      <c r="J5" s="1468"/>
      <c r="K5" s="1468"/>
      <c r="L5" s="1468"/>
      <c r="M5" s="1468"/>
      <c r="N5" s="420"/>
      <c r="O5" s="420"/>
      <c r="P5" s="420"/>
      <c r="Q5" s="420"/>
      <c r="R5" s="420"/>
      <c r="S5" s="420"/>
    </row>
    <row r="6" spans="2:19" s="419" customFormat="1" ht="10.5" customHeight="1" x14ac:dyDescent="0.25"/>
    <row r="7" spans="2:19" s="410" customFormat="1" ht="36.75" customHeight="1" x14ac:dyDescent="0.35">
      <c r="B7" s="1466" t="s">
        <v>12</v>
      </c>
      <c r="C7" s="409"/>
      <c r="D7" s="1464" t="s">
        <v>11</v>
      </c>
      <c r="E7" s="1465"/>
      <c r="F7" s="421"/>
    </row>
    <row r="8" spans="2:19" s="410" customFormat="1" ht="30.75" customHeight="1" x14ac:dyDescent="0.35">
      <c r="B8" s="1467"/>
      <c r="D8" s="422" t="s">
        <v>9</v>
      </c>
      <c r="E8" s="423" t="s">
        <v>10</v>
      </c>
      <c r="F8" s="421"/>
      <c r="M8" s="424"/>
    </row>
    <row r="9" spans="2:19" s="412" customFormat="1" ht="4.5" customHeight="1" x14ac:dyDescent="0.35">
      <c r="B9" s="411"/>
      <c r="D9" s="411"/>
      <c r="E9" s="411"/>
      <c r="F9" s="421"/>
    </row>
    <row r="10" spans="2:19" ht="18" customHeight="1" x14ac:dyDescent="0.35">
      <c r="B10" s="425" t="s">
        <v>8</v>
      </c>
      <c r="C10" s="414">
        <f t="shared" ref="C10:C27" si="0">D10</f>
        <v>424082</v>
      </c>
      <c r="D10" s="426">
        <v>424082</v>
      </c>
      <c r="E10" s="427">
        <f t="shared" ref="E10:E27" si="1">D10*100/$D$29</f>
        <v>19.319528311986499</v>
      </c>
      <c r="F10" s="421"/>
      <c r="M10" s="412"/>
    </row>
    <row r="11" spans="2:19" ht="18" customHeight="1" x14ac:dyDescent="0.35">
      <c r="B11" s="428" t="s">
        <v>7</v>
      </c>
      <c r="C11" s="414">
        <f t="shared" si="0"/>
        <v>58385</v>
      </c>
      <c r="D11" s="429">
        <v>58385</v>
      </c>
      <c r="E11" s="430">
        <f t="shared" si="1"/>
        <v>2.6597937674679226</v>
      </c>
      <c r="F11" s="421"/>
    </row>
    <row r="12" spans="2:19" ht="18" customHeight="1" x14ac:dyDescent="0.35">
      <c r="B12" s="428" t="s">
        <v>37</v>
      </c>
      <c r="C12" s="414">
        <f t="shared" si="0"/>
        <v>51790</v>
      </c>
      <c r="D12" s="429">
        <v>51790</v>
      </c>
      <c r="E12" s="430">
        <f t="shared" si="1"/>
        <v>2.3593511898118305</v>
      </c>
      <c r="F12" s="421"/>
    </row>
    <row r="13" spans="2:19" ht="18" customHeight="1" x14ac:dyDescent="0.35">
      <c r="B13" s="428" t="s">
        <v>38</v>
      </c>
      <c r="C13" s="414">
        <f t="shared" si="0"/>
        <v>46932</v>
      </c>
      <c r="D13" s="429">
        <v>46932</v>
      </c>
      <c r="E13" s="430">
        <f t="shared" si="1"/>
        <v>2.1380395837082222</v>
      </c>
      <c r="F13" s="421"/>
    </row>
    <row r="14" spans="2:19" ht="18" customHeight="1" x14ac:dyDescent="0.35">
      <c r="B14" s="428" t="s">
        <v>6</v>
      </c>
      <c r="C14" s="414">
        <f t="shared" si="0"/>
        <v>76190</v>
      </c>
      <c r="D14" s="429">
        <v>76190</v>
      </c>
      <c r="E14" s="430">
        <f t="shared" si="1"/>
        <v>3.4709203929670469</v>
      </c>
      <c r="F14" s="421"/>
      <c r="M14" s="414"/>
    </row>
    <row r="15" spans="2:19" ht="18" customHeight="1" x14ac:dyDescent="0.35">
      <c r="B15" s="428" t="s">
        <v>5</v>
      </c>
      <c r="C15" s="414">
        <f t="shared" si="0"/>
        <v>23289</v>
      </c>
      <c r="D15" s="429">
        <v>23289</v>
      </c>
      <c r="E15" s="430">
        <f t="shared" si="1"/>
        <v>1.0609563595197475</v>
      </c>
      <c r="F15" s="421"/>
      <c r="M15" s="414"/>
    </row>
    <row r="16" spans="2:19" ht="18" customHeight="1" x14ac:dyDescent="0.35">
      <c r="B16" s="428" t="s">
        <v>4</v>
      </c>
      <c r="C16" s="414">
        <f t="shared" si="0"/>
        <v>160539</v>
      </c>
      <c r="D16" s="429">
        <v>160539</v>
      </c>
      <c r="E16" s="430">
        <f t="shared" si="1"/>
        <v>7.3135331272678403</v>
      </c>
      <c r="F16" s="421"/>
    </row>
    <row r="17" spans="2:13" ht="18" customHeight="1" x14ac:dyDescent="0.35">
      <c r="B17" s="428" t="s">
        <v>40</v>
      </c>
      <c r="C17" s="414">
        <f t="shared" si="0"/>
        <v>101607</v>
      </c>
      <c r="D17" s="429">
        <v>101607</v>
      </c>
      <c r="E17" s="430">
        <f t="shared" si="1"/>
        <v>4.6288201649586922</v>
      </c>
      <c r="F17" s="421"/>
    </row>
    <row r="18" spans="2:13" ht="18" customHeight="1" x14ac:dyDescent="0.35">
      <c r="B18" s="428" t="s">
        <v>41</v>
      </c>
      <c r="C18" s="414">
        <f t="shared" si="0"/>
        <v>392480</v>
      </c>
      <c r="D18" s="429">
        <v>392480</v>
      </c>
      <c r="E18" s="430">
        <f t="shared" si="1"/>
        <v>17.879863969440958</v>
      </c>
      <c r="F18" s="421"/>
    </row>
    <row r="19" spans="2:13" ht="18" customHeight="1" x14ac:dyDescent="0.35">
      <c r="B19" s="428" t="s">
        <v>3</v>
      </c>
      <c r="C19" s="414">
        <f t="shared" si="0"/>
        <v>220547</v>
      </c>
      <c r="D19" s="429">
        <v>220547</v>
      </c>
      <c r="E19" s="430">
        <f t="shared" si="1"/>
        <v>10.047264469191539</v>
      </c>
      <c r="F19" s="421"/>
    </row>
    <row r="20" spans="2:13" ht="18" customHeight="1" x14ac:dyDescent="0.35">
      <c r="B20" s="428" t="s">
        <v>2</v>
      </c>
      <c r="C20" s="414">
        <f t="shared" si="0"/>
        <v>60140</v>
      </c>
      <c r="D20" s="429">
        <v>60140</v>
      </c>
      <c r="E20" s="430">
        <f t="shared" si="1"/>
        <v>2.7397447490883082</v>
      </c>
      <c r="F20" s="421"/>
    </row>
    <row r="21" spans="2:13" ht="18" customHeight="1" x14ac:dyDescent="0.35">
      <c r="B21" s="428" t="s">
        <v>35</v>
      </c>
      <c r="C21" s="414">
        <f t="shared" si="0"/>
        <v>85856</v>
      </c>
      <c r="D21" s="429">
        <v>85856</v>
      </c>
      <c r="E21" s="430">
        <f t="shared" si="1"/>
        <v>3.911265799430093</v>
      </c>
      <c r="F21" s="421"/>
    </row>
    <row r="22" spans="2:13" ht="18" customHeight="1" x14ac:dyDescent="0.35">
      <c r="B22" s="428" t="s">
        <v>42</v>
      </c>
      <c r="C22" s="414">
        <f t="shared" si="0"/>
        <v>265363</v>
      </c>
      <c r="D22" s="429">
        <v>265363</v>
      </c>
      <c r="E22" s="430">
        <f t="shared" si="1"/>
        <v>12.088907313806464</v>
      </c>
      <c r="F22" s="421"/>
    </row>
    <row r="23" spans="2:13" ht="18" customHeight="1" x14ac:dyDescent="0.35">
      <c r="B23" s="428" t="s">
        <v>43</v>
      </c>
      <c r="C23" s="414">
        <f t="shared" si="0"/>
        <v>68449</v>
      </c>
      <c r="D23" s="429">
        <v>68449</v>
      </c>
      <c r="E23" s="430">
        <f t="shared" si="1"/>
        <v>3.1182705076545663</v>
      </c>
      <c r="F23" s="421"/>
    </row>
    <row r="24" spans="2:13" ht="18" customHeight="1" x14ac:dyDescent="0.35">
      <c r="B24" s="428" t="s">
        <v>44</v>
      </c>
      <c r="C24" s="414">
        <f t="shared" si="0"/>
        <v>20777</v>
      </c>
      <c r="D24" s="429">
        <v>20777</v>
      </c>
      <c r="E24" s="430">
        <f t="shared" si="1"/>
        <v>0.94651939893262027</v>
      </c>
      <c r="F24" s="421"/>
    </row>
    <row r="25" spans="2:13" ht="18" customHeight="1" x14ac:dyDescent="0.35">
      <c r="B25" s="428" t="s">
        <v>45</v>
      </c>
      <c r="C25" s="414">
        <f t="shared" si="0"/>
        <v>118146</v>
      </c>
      <c r="D25" s="429">
        <v>118146</v>
      </c>
      <c r="E25" s="430">
        <f t="shared" si="1"/>
        <v>5.3822727490154181</v>
      </c>
      <c r="F25" s="421"/>
    </row>
    <row r="26" spans="2:13" ht="18" customHeight="1" x14ac:dyDescent="0.35">
      <c r="B26" s="428" t="s">
        <v>46</v>
      </c>
      <c r="C26" s="414">
        <f t="shared" si="0"/>
        <v>14811</v>
      </c>
      <c r="D26" s="429">
        <v>14811</v>
      </c>
      <c r="E26" s="431">
        <f t="shared" si="1"/>
        <v>0.67473161753819311</v>
      </c>
      <c r="F26" s="421"/>
    </row>
    <row r="27" spans="2:13" ht="18" customHeight="1" x14ac:dyDescent="0.35">
      <c r="B27" s="432" t="s">
        <v>1</v>
      </c>
      <c r="C27" s="414">
        <f t="shared" si="0"/>
        <v>5712</v>
      </c>
      <c r="D27" s="433">
        <v>5712</v>
      </c>
      <c r="E27" s="434">
        <f t="shared" si="1"/>
        <v>0.26021652821404084</v>
      </c>
      <c r="F27" s="421"/>
    </row>
    <row r="28" spans="2:13" s="412" customFormat="1" ht="3.75" customHeight="1" x14ac:dyDescent="0.35">
      <c r="B28" s="411"/>
      <c r="D28" s="411"/>
      <c r="E28" s="415"/>
      <c r="F28" s="421"/>
    </row>
    <row r="29" spans="2:13" s="412" customFormat="1" ht="18" customHeight="1" x14ac:dyDescent="0.35">
      <c r="B29" s="1224" t="s">
        <v>0</v>
      </c>
      <c r="C29" s="1225"/>
      <c r="D29" s="1226">
        <f>SUM(D10:D28)</f>
        <v>2195095</v>
      </c>
      <c r="E29" s="1227">
        <f>D29*100/$D$29</f>
        <v>100</v>
      </c>
      <c r="F29" s="421"/>
    </row>
    <row r="30" spans="2:13" s="412" customFormat="1" ht="23.25" customHeight="1" x14ac:dyDescent="0.25">
      <c r="B30" s="1441"/>
      <c r="C30" s="1441"/>
      <c r="D30" s="1441"/>
      <c r="E30" s="1441"/>
      <c r="F30" s="1441"/>
      <c r="G30" s="1441"/>
      <c r="H30" s="1441"/>
      <c r="I30" s="1441"/>
      <c r="J30" s="1441"/>
      <c r="K30" s="1441"/>
      <c r="L30" s="1441"/>
      <c r="M30" s="1441"/>
    </row>
    <row r="31" spans="2:13" ht="24" customHeight="1" x14ac:dyDescent="0.25">
      <c r="D31" s="414"/>
    </row>
  </sheetData>
  <mergeCells count="6">
    <mergeCell ref="B30:M30"/>
    <mergeCell ref="B3:F3"/>
    <mergeCell ref="D7:E7"/>
    <mergeCell ref="B7:B8"/>
    <mergeCell ref="B4:M4"/>
    <mergeCell ref="B5:M5"/>
  </mergeCells>
  <conditionalFormatting sqref="D10:D27">
    <cfRule type="cellIs" dxfId="12" priority="21" stopIfTrue="1" operator="notEqual">
      <formula>#REF!+#REF!</formula>
    </cfRule>
  </conditionalFormatting>
  <printOptions horizontalCentered="1"/>
  <pageMargins left="0" right="0" top="0.43307086614173229" bottom="0.43307086614173229" header="0" footer="0"/>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8.54296875" style="333" customWidth="1"/>
    <col min="6" max="6" width="0.453125" style="333" customWidth="1"/>
    <col min="7" max="7" width="14.54296875" style="333" customWidth="1"/>
    <col min="8" max="8" width="9.26953125" style="333" customWidth="1"/>
    <col min="9" max="9" width="0.453125" style="333" customWidth="1"/>
    <col min="10" max="10" width="10.81640625" style="333" customWidth="1"/>
    <col min="11" max="11" width="9" style="333" customWidth="1"/>
    <col min="12" max="12" width="13.1796875" style="333" customWidth="1"/>
    <col min="13" max="13" width="4.1796875" style="333" customWidth="1"/>
    <col min="14" max="14" width="6.1796875" style="333" customWidth="1"/>
    <col min="15" max="15" width="3.7265625" style="450" customWidth="1"/>
    <col min="16" max="16" width="3.1796875" style="333" customWidth="1"/>
    <col min="17" max="17" width="7" style="333" customWidth="1"/>
    <col min="18" max="18" width="5.7265625" style="333" customWidth="1"/>
    <col min="19" max="20" width="11.453125" style="333"/>
    <col min="21" max="21" width="17.1796875" style="333" customWidth="1"/>
    <col min="22" max="16384" width="11.453125" style="333"/>
  </cols>
  <sheetData>
    <row r="1" spans="1:21" s="340" customFormat="1" ht="15" customHeight="1" x14ac:dyDescent="0.25">
      <c r="B1" s="311"/>
      <c r="C1" s="341"/>
      <c r="F1" s="341"/>
      <c r="I1" s="341"/>
      <c r="O1" s="443"/>
    </row>
    <row r="2" spans="1:21" s="343" customFormat="1" ht="52.5" customHeight="1" x14ac:dyDescent="0.35">
      <c r="B2" s="1443"/>
      <c r="C2" s="1443"/>
      <c r="D2" s="1443"/>
      <c r="E2" s="1443"/>
      <c r="F2" s="1443"/>
      <c r="G2" s="1443"/>
      <c r="H2" s="1443"/>
      <c r="I2" s="1443"/>
      <c r="O2" s="444"/>
    </row>
    <row r="3" spans="1:21" s="345" customFormat="1" ht="4.5" customHeight="1" x14ac:dyDescent="0.25">
      <c r="B3" s="1444"/>
      <c r="C3" s="1444"/>
      <c r="D3" s="1444"/>
      <c r="E3" s="1444"/>
      <c r="F3" s="1444"/>
      <c r="G3" s="1444"/>
      <c r="H3" s="1444"/>
      <c r="I3" s="1444"/>
      <c r="O3" s="444"/>
    </row>
    <row r="4" spans="1:21" s="345" customFormat="1" ht="17.25" customHeight="1" x14ac:dyDescent="0.25">
      <c r="A4" s="1470" t="s">
        <v>392</v>
      </c>
      <c r="B4" s="1470"/>
      <c r="C4" s="1470"/>
      <c r="D4" s="1470"/>
      <c r="E4" s="1470"/>
      <c r="F4" s="1470"/>
      <c r="G4" s="1470"/>
      <c r="H4" s="1470"/>
      <c r="I4" s="1470"/>
      <c r="J4" s="1470"/>
      <c r="K4" s="1470"/>
      <c r="L4" s="1470"/>
      <c r="M4" s="1470"/>
      <c r="N4" s="1470"/>
      <c r="O4" s="1470"/>
      <c r="P4" s="1470"/>
      <c r="Q4" s="1470"/>
      <c r="R4" s="1470"/>
      <c r="S4" s="1470"/>
      <c r="T4" s="1470"/>
      <c r="U4" s="1470"/>
    </row>
    <row r="5" spans="1:21" s="345" customFormat="1" ht="17.2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row>
    <row r="6" spans="1:21" s="345" customFormat="1" ht="6" customHeight="1" x14ac:dyDescent="0.25">
      <c r="O6" s="444"/>
    </row>
    <row r="7" spans="1:21" s="322" customFormat="1" ht="39.75" customHeight="1" x14ac:dyDescent="0.25">
      <c r="A7" s="316"/>
      <c r="B7" s="1447" t="s">
        <v>12</v>
      </c>
      <c r="C7" s="437"/>
      <c r="D7" s="1472" t="s">
        <v>473</v>
      </c>
      <c r="E7" s="1473"/>
      <c r="F7" s="437"/>
      <c r="G7" s="1472" t="s">
        <v>474</v>
      </c>
      <c r="H7" s="1473"/>
      <c r="I7" s="437"/>
      <c r="J7" s="1472" t="s">
        <v>13</v>
      </c>
      <c r="K7" s="1474"/>
      <c r="L7" s="1473"/>
      <c r="M7" s="319"/>
      <c r="N7" s="319"/>
      <c r="O7" s="320"/>
      <c r="P7" s="320"/>
      <c r="Q7" s="320"/>
      <c r="R7" s="320"/>
      <c r="S7" s="320"/>
      <c r="T7" s="320"/>
      <c r="U7" s="321"/>
    </row>
    <row r="8" spans="1:21" s="322" customFormat="1" ht="26.25" customHeight="1" x14ac:dyDescent="0.25">
      <c r="A8" s="316"/>
      <c r="B8" s="1449"/>
      <c r="C8" s="437"/>
      <c r="D8" s="454" t="s">
        <v>9</v>
      </c>
      <c r="E8" s="737" t="s">
        <v>10</v>
      </c>
      <c r="F8" s="437"/>
      <c r="G8" s="455" t="s">
        <v>9</v>
      </c>
      <c r="H8" s="737" t="s">
        <v>10</v>
      </c>
      <c r="I8" s="437"/>
      <c r="J8" s="455" t="s">
        <v>9</v>
      </c>
      <c r="K8" s="737" t="s">
        <v>111</v>
      </c>
      <c r="L8" s="737" t="s">
        <v>110</v>
      </c>
      <c r="M8" s="319"/>
      <c r="N8" s="348"/>
      <c r="O8" s="329"/>
      <c r="P8" s="329"/>
      <c r="Q8" s="329"/>
      <c r="R8" s="329"/>
      <c r="S8" s="320"/>
      <c r="T8" s="320"/>
      <c r="U8" s="320"/>
    </row>
    <row r="9" spans="1:21" s="328" customFormat="1" ht="4.5" customHeight="1" x14ac:dyDescent="0.25">
      <c r="A9" s="326"/>
      <c r="B9" s="327"/>
      <c r="D9" s="327"/>
      <c r="E9" s="327"/>
      <c r="G9" s="327"/>
      <c r="H9" s="327"/>
      <c r="J9" s="327"/>
      <c r="K9" s="327"/>
      <c r="L9" s="327"/>
      <c r="M9" s="319"/>
      <c r="N9" s="348"/>
      <c r="O9" s="329"/>
      <c r="P9" s="329"/>
      <c r="Q9" s="329"/>
      <c r="R9" s="329"/>
      <c r="S9" s="329"/>
      <c r="T9" s="329"/>
      <c r="U9" s="329"/>
    </row>
    <row r="10" spans="1:21" s="331" customFormat="1" ht="18" customHeight="1" x14ac:dyDescent="0.35">
      <c r="A10" s="330"/>
      <c r="B10" s="349" t="s">
        <v>8</v>
      </c>
      <c r="C10" s="350"/>
      <c r="D10" s="456">
        <v>8631862</v>
      </c>
      <c r="E10" s="465">
        <v>17.753838233662304</v>
      </c>
      <c r="F10" s="350"/>
      <c r="G10" s="461">
        <v>1059893</v>
      </c>
      <c r="H10" s="469">
        <v>16.24617275870235</v>
      </c>
      <c r="I10" s="350"/>
      <c r="J10" s="473">
        <v>424082</v>
      </c>
      <c r="K10" s="478">
        <f t="shared" ref="K10:K27" si="0">J10*100/D10</f>
        <v>4.9129840120242889</v>
      </c>
      <c r="L10" s="479">
        <f>J10*100/G10</f>
        <v>40.01177477349129</v>
      </c>
      <c r="M10" s="447"/>
      <c r="N10" s="360">
        <f>_xlfn.RANK.EQ(L10,L$10:L$29,0)</f>
        <v>1</v>
      </c>
      <c r="O10" s="360">
        <v>1</v>
      </c>
      <c r="P10" s="360">
        <f>MATCH(O10,N$10:N$29,0)</f>
        <v>1</v>
      </c>
      <c r="Q10" s="361" t="str">
        <f>INDEX(B$10:B$29,P10,1)</f>
        <v>Andalucía</v>
      </c>
      <c r="R10" s="362">
        <f>INDEX(L$10:L$29,P10,1)</f>
        <v>40.01177477349129</v>
      </c>
      <c r="S10" s="329"/>
      <c r="T10" s="329"/>
      <c r="U10" s="329"/>
    </row>
    <row r="11" spans="1:21" s="331" customFormat="1" ht="18" customHeight="1" x14ac:dyDescent="0.35">
      <c r="A11" s="330"/>
      <c r="B11" s="363" t="s">
        <v>7</v>
      </c>
      <c r="C11" s="350"/>
      <c r="D11" s="457">
        <v>1351591</v>
      </c>
      <c r="E11" s="466">
        <v>2.7799248843498505</v>
      </c>
      <c r="F11" s="350"/>
      <c r="G11" s="462">
        <v>185859</v>
      </c>
      <c r="H11" s="470">
        <v>2.8488700489197121</v>
      </c>
      <c r="I11" s="350"/>
      <c r="J11" s="474">
        <v>58385</v>
      </c>
      <c r="K11" s="480">
        <f t="shared" si="0"/>
        <v>4.3197239401564529</v>
      </c>
      <c r="L11" s="481">
        <f>J11*100/G11</f>
        <v>31.413598480568602</v>
      </c>
      <c r="M11" s="447"/>
      <c r="N11" s="360">
        <f t="shared" ref="N11:N26" si="1">_xlfn.RANK.EQ(L11,L$10:L$29,0)</f>
        <v>13</v>
      </c>
      <c r="O11" s="360">
        <v>2</v>
      </c>
      <c r="P11" s="360">
        <f t="shared" ref="P11:P27" si="2">MATCH(O11,N$10:N$29,0)</f>
        <v>11</v>
      </c>
      <c r="Q11" s="361" t="str">
        <f t="shared" ref="Q11:Q28" si="3">INDEX(B$10:B$29,P11,1)</f>
        <v>Extremadura</v>
      </c>
      <c r="R11" s="362">
        <f t="shared" ref="R11:R28" si="4">INDEX(L$10:L$29,P11,1)</f>
        <v>39.722851537989023</v>
      </c>
      <c r="S11" s="329"/>
      <c r="T11" s="329"/>
      <c r="U11" s="329"/>
    </row>
    <row r="12" spans="1:21" s="331" customFormat="1" ht="18" customHeight="1" x14ac:dyDescent="0.35">
      <c r="A12" s="330"/>
      <c r="B12" s="363" t="s">
        <v>37</v>
      </c>
      <c r="C12" s="350"/>
      <c r="D12" s="457">
        <v>1009599</v>
      </c>
      <c r="E12" s="466">
        <v>2.0765226931184988</v>
      </c>
      <c r="F12" s="350"/>
      <c r="G12" s="462">
        <v>187814</v>
      </c>
      <c r="H12" s="470">
        <v>2.8788365339736401</v>
      </c>
      <c r="I12" s="350"/>
      <c r="J12" s="474">
        <v>51790</v>
      </c>
      <c r="K12" s="480">
        <f t="shared" si="0"/>
        <v>5.1297594391436601</v>
      </c>
      <c r="L12" s="481">
        <f>J12*100/G12</f>
        <v>27.575154141863759</v>
      </c>
      <c r="M12" s="447"/>
      <c r="N12" s="360">
        <f t="shared" si="1"/>
        <v>15</v>
      </c>
      <c r="O12" s="360">
        <v>3</v>
      </c>
      <c r="P12" s="360">
        <f t="shared" si="2"/>
        <v>7</v>
      </c>
      <c r="Q12" s="361" t="str">
        <f t="shared" si="3"/>
        <v>Castilla y León</v>
      </c>
      <c r="R12" s="373">
        <f t="shared" si="4"/>
        <v>38.429995403883716</v>
      </c>
      <c r="S12" s="329"/>
      <c r="T12" s="329"/>
      <c r="U12" s="329"/>
    </row>
    <row r="13" spans="1:21" s="331" customFormat="1" ht="18" customHeight="1" x14ac:dyDescent="0.35">
      <c r="A13" s="330"/>
      <c r="B13" s="363" t="s">
        <v>38</v>
      </c>
      <c r="C13" s="350"/>
      <c r="D13" s="457">
        <v>1231768</v>
      </c>
      <c r="E13" s="466">
        <v>2.533475374537006</v>
      </c>
      <c r="F13" s="350"/>
      <c r="G13" s="462">
        <v>123205</v>
      </c>
      <c r="H13" s="470">
        <v>1.8885016834113664</v>
      </c>
      <c r="I13" s="350"/>
      <c r="J13" s="474">
        <v>46932</v>
      </c>
      <c r="K13" s="480">
        <f t="shared" si="0"/>
        <v>3.810133077008008</v>
      </c>
      <c r="L13" s="481">
        <f t="shared" ref="L13:L27" si="5">J13*100/G13</f>
        <v>38.092609877845867</v>
      </c>
      <c r="M13" s="447"/>
      <c r="N13" s="360">
        <f t="shared" si="1"/>
        <v>4</v>
      </c>
      <c r="O13" s="360">
        <v>4</v>
      </c>
      <c r="P13" s="360">
        <f t="shared" si="2"/>
        <v>4</v>
      </c>
      <c r="Q13" s="361" t="str">
        <f t="shared" si="3"/>
        <v>Balears, Illes</v>
      </c>
      <c r="R13" s="362">
        <f t="shared" si="4"/>
        <v>38.092609877845867</v>
      </c>
      <c r="S13" s="329"/>
      <c r="T13" s="329"/>
      <c r="U13" s="329"/>
    </row>
    <row r="14" spans="1:21" s="331" customFormat="1" ht="18" customHeight="1" x14ac:dyDescent="0.35">
      <c r="A14" s="330"/>
      <c r="B14" s="363" t="s">
        <v>6</v>
      </c>
      <c r="C14" s="350"/>
      <c r="D14" s="457">
        <v>2238754</v>
      </c>
      <c r="E14" s="466">
        <v>4.6046237023905645</v>
      </c>
      <c r="F14" s="350"/>
      <c r="G14" s="462">
        <v>262023</v>
      </c>
      <c r="H14" s="470">
        <v>4.0163213878697812</v>
      </c>
      <c r="I14" s="350"/>
      <c r="J14" s="474">
        <v>76190</v>
      </c>
      <c r="K14" s="480">
        <f t="shared" si="0"/>
        <v>3.4032323336999064</v>
      </c>
      <c r="L14" s="481">
        <f t="shared" si="5"/>
        <v>29.077600058010173</v>
      </c>
      <c r="M14" s="447"/>
      <c r="N14" s="360">
        <f t="shared" si="1"/>
        <v>14</v>
      </c>
      <c r="O14" s="360">
        <v>5</v>
      </c>
      <c r="P14" s="360">
        <f t="shared" si="2"/>
        <v>9</v>
      </c>
      <c r="Q14" s="361" t="str">
        <f t="shared" si="3"/>
        <v>Cataluña</v>
      </c>
      <c r="R14" s="362">
        <f t="shared" si="4"/>
        <v>36.077508548736994</v>
      </c>
      <c r="S14" s="329"/>
      <c r="T14" s="329"/>
      <c r="U14" s="329"/>
    </row>
    <row r="15" spans="1:21" s="331" customFormat="1" ht="18" customHeight="1" x14ac:dyDescent="0.35">
      <c r="A15" s="330"/>
      <c r="B15" s="363" t="s">
        <v>5</v>
      </c>
      <c r="C15" s="350"/>
      <c r="D15" s="458">
        <v>590851</v>
      </c>
      <c r="E15" s="466">
        <v>1.2152503219117274</v>
      </c>
      <c r="F15" s="350"/>
      <c r="G15" s="463">
        <v>102326</v>
      </c>
      <c r="H15" s="470">
        <v>1.5684657542855522</v>
      </c>
      <c r="I15" s="350"/>
      <c r="J15" s="475">
        <v>23289</v>
      </c>
      <c r="K15" s="482">
        <f t="shared" si="0"/>
        <v>3.9416028744979701</v>
      </c>
      <c r="L15" s="481">
        <f t="shared" si="5"/>
        <v>22.759611437953208</v>
      </c>
      <c r="M15" s="447"/>
      <c r="N15" s="360">
        <f t="shared" si="1"/>
        <v>18</v>
      </c>
      <c r="O15" s="360">
        <v>6</v>
      </c>
      <c r="P15" s="360">
        <f t="shared" si="2"/>
        <v>8</v>
      </c>
      <c r="Q15" s="361" t="str">
        <f t="shared" si="3"/>
        <v>Castilla - La Mancha</v>
      </c>
      <c r="R15" s="362">
        <f t="shared" si="4"/>
        <v>35.474579466661083</v>
      </c>
      <c r="S15" s="329"/>
      <c r="T15" s="329"/>
      <c r="U15" s="329"/>
    </row>
    <row r="16" spans="1:21" s="331" customFormat="1" ht="18" customHeight="1" x14ac:dyDescent="0.35">
      <c r="A16" s="330"/>
      <c r="B16" s="363" t="s">
        <v>4</v>
      </c>
      <c r="C16" s="350"/>
      <c r="D16" s="457">
        <v>2391682</v>
      </c>
      <c r="E16" s="466">
        <v>4.9191629030169768</v>
      </c>
      <c r="F16" s="350"/>
      <c r="G16" s="462">
        <v>417744</v>
      </c>
      <c r="H16" s="470">
        <v>6.4032323950732337</v>
      </c>
      <c r="I16" s="350"/>
      <c r="J16" s="474">
        <v>160539</v>
      </c>
      <c r="K16" s="480">
        <f t="shared" si="0"/>
        <v>6.7123890216174225</v>
      </c>
      <c r="L16" s="481">
        <f t="shared" si="5"/>
        <v>38.429995403883716</v>
      </c>
      <c r="M16" s="447"/>
      <c r="N16" s="360">
        <f t="shared" si="1"/>
        <v>3</v>
      </c>
      <c r="O16" s="360">
        <v>7</v>
      </c>
      <c r="P16" s="360">
        <f t="shared" si="2"/>
        <v>16</v>
      </c>
      <c r="Q16" s="361" t="str">
        <f t="shared" si="3"/>
        <v>País Vasco</v>
      </c>
      <c r="R16" s="362">
        <f t="shared" si="4"/>
        <v>35.046928580751569</v>
      </c>
      <c r="S16" s="329"/>
      <c r="T16" s="329"/>
      <c r="U16" s="329"/>
    </row>
    <row r="17" spans="1:21" s="331" customFormat="1" ht="18" customHeight="1" x14ac:dyDescent="0.35">
      <c r="A17" s="330"/>
      <c r="B17" s="363" t="s">
        <v>40</v>
      </c>
      <c r="C17" s="350"/>
      <c r="D17" s="457">
        <v>2104433</v>
      </c>
      <c r="E17" s="466">
        <v>4.3283550009929108</v>
      </c>
      <c r="F17" s="350"/>
      <c r="G17" s="462">
        <v>286422</v>
      </c>
      <c r="H17" s="470">
        <v>4.3903123182180135</v>
      </c>
      <c r="I17" s="350"/>
      <c r="J17" s="474">
        <v>101607</v>
      </c>
      <c r="K17" s="480">
        <f t="shared" si="0"/>
        <v>4.828236394316189</v>
      </c>
      <c r="L17" s="481">
        <f t="shared" si="5"/>
        <v>35.474579466661083</v>
      </c>
      <c r="M17" s="447"/>
      <c r="N17" s="360">
        <f t="shared" si="1"/>
        <v>6</v>
      </c>
      <c r="O17" s="360">
        <v>8</v>
      </c>
      <c r="P17" s="360">
        <f t="shared" si="2"/>
        <v>14</v>
      </c>
      <c r="Q17" s="361" t="str">
        <f t="shared" si="3"/>
        <v>Murcia, Región de</v>
      </c>
      <c r="R17" s="362">
        <f t="shared" si="4"/>
        <v>34.325416725172005</v>
      </c>
      <c r="S17" s="329"/>
      <c r="T17" s="329"/>
      <c r="U17" s="329"/>
    </row>
    <row r="18" spans="1:21" s="331" customFormat="1" ht="18" customHeight="1" x14ac:dyDescent="0.35">
      <c r="A18" s="330"/>
      <c r="B18" s="363" t="s">
        <v>41</v>
      </c>
      <c r="C18" s="350"/>
      <c r="D18" s="457">
        <v>8012231</v>
      </c>
      <c r="E18" s="466">
        <v>16.479393792988624</v>
      </c>
      <c r="F18" s="350"/>
      <c r="G18" s="462">
        <v>1087880</v>
      </c>
      <c r="H18" s="470">
        <v>16.675161002796617</v>
      </c>
      <c r="I18" s="350"/>
      <c r="J18" s="474">
        <v>392480</v>
      </c>
      <c r="K18" s="480">
        <f t="shared" si="0"/>
        <v>4.8985107893169832</v>
      </c>
      <c r="L18" s="481">
        <f t="shared" si="5"/>
        <v>36.077508548736994</v>
      </c>
      <c r="M18" s="447"/>
      <c r="N18" s="360">
        <f t="shared" si="1"/>
        <v>5</v>
      </c>
      <c r="O18" s="360">
        <v>9</v>
      </c>
      <c r="P18" s="360">
        <f t="shared" si="2"/>
        <v>17</v>
      </c>
      <c r="Q18" s="361" t="str">
        <f t="shared" si="3"/>
        <v>Rioja, La</v>
      </c>
      <c r="R18" s="362">
        <f t="shared" si="4"/>
        <v>33.807349920109566</v>
      </c>
      <c r="S18" s="329"/>
      <c r="T18" s="329"/>
      <c r="U18" s="329"/>
    </row>
    <row r="19" spans="1:21" s="331" customFormat="1" ht="18" customHeight="1" x14ac:dyDescent="0.35">
      <c r="A19" s="330"/>
      <c r="B19" s="363" t="s">
        <v>3</v>
      </c>
      <c r="C19" s="350"/>
      <c r="D19" s="457">
        <v>5319285</v>
      </c>
      <c r="E19" s="466">
        <v>10.94059722094102</v>
      </c>
      <c r="F19" s="350"/>
      <c r="G19" s="462">
        <v>655895</v>
      </c>
      <c r="H19" s="470">
        <v>10.053640774652798</v>
      </c>
      <c r="I19" s="350"/>
      <c r="J19" s="474">
        <v>220547</v>
      </c>
      <c r="K19" s="480">
        <f t="shared" si="0"/>
        <v>4.1461775407785071</v>
      </c>
      <c r="L19" s="481">
        <f t="shared" si="5"/>
        <v>33.625351618780442</v>
      </c>
      <c r="M19" s="447"/>
      <c r="N19" s="360">
        <f t="shared" si="1"/>
        <v>11</v>
      </c>
      <c r="O19" s="360">
        <v>10</v>
      </c>
      <c r="P19" s="360">
        <f t="shared" si="2"/>
        <v>20</v>
      </c>
      <c r="Q19" s="361" t="str">
        <f t="shared" si="3"/>
        <v>TOTAL</v>
      </c>
      <c r="R19" s="373">
        <f t="shared" si="4"/>
        <v>33.646691309182849</v>
      </c>
      <c r="S19" s="329"/>
      <c r="T19" s="329"/>
      <c r="U19" s="329"/>
    </row>
    <row r="20" spans="1:21" s="331" customFormat="1" ht="18" customHeight="1" x14ac:dyDescent="0.35">
      <c r="A20" s="330"/>
      <c r="B20" s="363" t="s">
        <v>2</v>
      </c>
      <c r="C20" s="350"/>
      <c r="D20" s="457">
        <v>1054681</v>
      </c>
      <c r="E20" s="466">
        <v>2.1692464339811264</v>
      </c>
      <c r="F20" s="350"/>
      <c r="G20" s="462">
        <v>151399</v>
      </c>
      <c r="H20" s="470">
        <v>2.3206628494525177</v>
      </c>
      <c r="I20" s="350"/>
      <c r="J20" s="474">
        <v>60140</v>
      </c>
      <c r="K20" s="480">
        <f t="shared" si="0"/>
        <v>5.7021981053986943</v>
      </c>
      <c r="L20" s="481">
        <f t="shared" si="5"/>
        <v>39.722851537989023</v>
      </c>
      <c r="M20" s="447"/>
      <c r="N20" s="360">
        <f t="shared" si="1"/>
        <v>2</v>
      </c>
      <c r="O20" s="360">
        <v>11</v>
      </c>
      <c r="P20" s="360">
        <f t="shared" si="2"/>
        <v>10</v>
      </c>
      <c r="Q20" s="361" t="str">
        <f t="shared" si="3"/>
        <v>Comunitat Valenciana</v>
      </c>
      <c r="R20" s="362">
        <f t="shared" si="4"/>
        <v>33.625351618780442</v>
      </c>
      <c r="S20" s="329"/>
      <c r="T20" s="329"/>
      <c r="U20" s="329"/>
    </row>
    <row r="21" spans="1:21" s="331" customFormat="1" ht="18" customHeight="1" x14ac:dyDescent="0.35">
      <c r="A21" s="330"/>
      <c r="B21" s="363" t="s">
        <v>35</v>
      </c>
      <c r="C21" s="350"/>
      <c r="D21" s="457">
        <v>2705833</v>
      </c>
      <c r="E21" s="466">
        <v>5.5653022915919159</v>
      </c>
      <c r="F21" s="350"/>
      <c r="G21" s="462">
        <v>482428</v>
      </c>
      <c r="H21" s="470">
        <v>7.3947168550365534</v>
      </c>
      <c r="I21" s="350"/>
      <c r="J21" s="474">
        <v>85856</v>
      </c>
      <c r="K21" s="480">
        <f t="shared" si="0"/>
        <v>3.172997003140992</v>
      </c>
      <c r="L21" s="481">
        <f t="shared" si="5"/>
        <v>17.796645302511465</v>
      </c>
      <c r="M21" s="447"/>
      <c r="N21" s="360">
        <f t="shared" si="1"/>
        <v>19</v>
      </c>
      <c r="O21" s="360">
        <v>12</v>
      </c>
      <c r="P21" s="360">
        <f t="shared" si="2"/>
        <v>13</v>
      </c>
      <c r="Q21" s="361" t="str">
        <f t="shared" si="3"/>
        <v>Madrid, Comunidad de</v>
      </c>
      <c r="R21" s="362">
        <f t="shared" si="4"/>
        <v>31.782245691611742</v>
      </c>
      <c r="S21" s="329"/>
      <c r="T21" s="329"/>
      <c r="U21" s="329"/>
    </row>
    <row r="22" spans="1:21" s="331" customFormat="1" ht="18" customHeight="1" x14ac:dyDescent="0.35">
      <c r="A22" s="330"/>
      <c r="B22" s="363" t="s">
        <v>42</v>
      </c>
      <c r="C22" s="350"/>
      <c r="D22" s="457">
        <v>7009268</v>
      </c>
      <c r="E22" s="466">
        <v>14.416519889727814</v>
      </c>
      <c r="F22" s="350"/>
      <c r="G22" s="462">
        <v>834941</v>
      </c>
      <c r="H22" s="470">
        <v>12.798080305581507</v>
      </c>
      <c r="I22" s="350"/>
      <c r="J22" s="474">
        <v>265363</v>
      </c>
      <c r="K22" s="480">
        <f t="shared" si="0"/>
        <v>3.7858874849699</v>
      </c>
      <c r="L22" s="481">
        <f t="shared" si="5"/>
        <v>31.782245691611742</v>
      </c>
      <c r="M22" s="447"/>
      <c r="N22" s="360">
        <f t="shared" si="1"/>
        <v>12</v>
      </c>
      <c r="O22" s="360">
        <v>13</v>
      </c>
      <c r="P22" s="360">
        <f t="shared" si="2"/>
        <v>2</v>
      </c>
      <c r="Q22" s="361" t="str">
        <f t="shared" si="3"/>
        <v>Aragón</v>
      </c>
      <c r="R22" s="362">
        <f t="shared" si="4"/>
        <v>31.413598480568602</v>
      </c>
      <c r="S22" s="329"/>
      <c r="T22" s="329"/>
      <c r="U22" s="329"/>
    </row>
    <row r="23" spans="1:21" ht="18" customHeight="1" x14ac:dyDescent="0.35">
      <c r="A23" s="332"/>
      <c r="B23" s="363" t="s">
        <v>43</v>
      </c>
      <c r="C23" s="350"/>
      <c r="D23" s="457">
        <v>1568492</v>
      </c>
      <c r="E23" s="466">
        <v>3.226042450492542</v>
      </c>
      <c r="F23" s="350"/>
      <c r="G23" s="462">
        <v>199412</v>
      </c>
      <c r="H23" s="470">
        <v>3.0566121317513688</v>
      </c>
      <c r="I23" s="350"/>
      <c r="J23" s="474">
        <v>68449</v>
      </c>
      <c r="K23" s="480">
        <f t="shared" si="0"/>
        <v>4.3640005814502079</v>
      </c>
      <c r="L23" s="481">
        <f t="shared" si="5"/>
        <v>34.325416725172005</v>
      </c>
      <c r="M23" s="447"/>
      <c r="N23" s="360">
        <f t="shared" si="1"/>
        <v>8</v>
      </c>
      <c r="O23" s="360">
        <v>14</v>
      </c>
      <c r="P23" s="360">
        <f t="shared" si="2"/>
        <v>5</v>
      </c>
      <c r="Q23" s="361" t="str">
        <f t="shared" si="3"/>
        <v>Canarias</v>
      </c>
      <c r="R23" s="362">
        <f t="shared" si="4"/>
        <v>29.077600058010173</v>
      </c>
      <c r="S23" s="329"/>
      <c r="T23" s="329"/>
      <c r="U23" s="329"/>
    </row>
    <row r="24" spans="1:21" s="331" customFormat="1" ht="18" customHeight="1" x14ac:dyDescent="0.35">
      <c r="B24" s="363" t="s">
        <v>44</v>
      </c>
      <c r="C24" s="350"/>
      <c r="D24" s="458">
        <v>678333</v>
      </c>
      <c r="E24" s="466">
        <v>1.3951815205751497</v>
      </c>
      <c r="F24" s="350"/>
      <c r="G24" s="463">
        <v>84373</v>
      </c>
      <c r="H24" s="470">
        <v>1.2932799199258731</v>
      </c>
      <c r="I24" s="350"/>
      <c r="J24" s="476">
        <v>20777</v>
      </c>
      <c r="K24" s="483">
        <f t="shared" si="0"/>
        <v>3.062949908083493</v>
      </c>
      <c r="L24" s="481">
        <f t="shared" si="5"/>
        <v>24.625176300475271</v>
      </c>
      <c r="M24" s="447"/>
      <c r="N24" s="360">
        <f t="shared" si="1"/>
        <v>17</v>
      </c>
      <c r="O24" s="360">
        <v>15</v>
      </c>
      <c r="P24" s="360">
        <f t="shared" si="2"/>
        <v>3</v>
      </c>
      <c r="Q24" s="361" t="str">
        <f t="shared" si="3"/>
        <v>Asturias, Principado de</v>
      </c>
      <c r="R24" s="362">
        <f t="shared" si="4"/>
        <v>27.575154141863759</v>
      </c>
      <c r="S24" s="329"/>
      <c r="T24" s="329"/>
      <c r="U24" s="329"/>
    </row>
    <row r="25" spans="1:21" s="331" customFormat="1" ht="18" customHeight="1" x14ac:dyDescent="0.35">
      <c r="B25" s="363" t="s">
        <v>45</v>
      </c>
      <c r="C25" s="350"/>
      <c r="D25" s="458">
        <v>2227684</v>
      </c>
      <c r="E25" s="466">
        <v>4.5818551514977628</v>
      </c>
      <c r="F25" s="350"/>
      <c r="G25" s="463">
        <v>337108</v>
      </c>
      <c r="H25" s="470">
        <v>5.1672336795701383</v>
      </c>
      <c r="I25" s="350"/>
      <c r="J25" s="476">
        <v>118146</v>
      </c>
      <c r="K25" s="483">
        <f t="shared" si="0"/>
        <v>5.3035349717464415</v>
      </c>
      <c r="L25" s="481">
        <f t="shared" si="5"/>
        <v>35.046928580751569</v>
      </c>
      <c r="M25" s="447"/>
      <c r="N25" s="360">
        <f t="shared" si="1"/>
        <v>7</v>
      </c>
      <c r="O25" s="360">
        <v>16</v>
      </c>
      <c r="P25" s="360">
        <f t="shared" si="2"/>
        <v>18</v>
      </c>
      <c r="Q25" s="361" t="str">
        <f t="shared" si="3"/>
        <v>Ceuta y Melilla</v>
      </c>
      <c r="R25" s="373">
        <f t="shared" si="4"/>
        <v>26.662932362414228</v>
      </c>
      <c r="S25" s="329"/>
      <c r="T25" s="329"/>
      <c r="U25" s="329"/>
    </row>
    <row r="26" spans="1:21" s="331" customFormat="1" ht="18" customHeight="1" x14ac:dyDescent="0.35">
      <c r="B26" s="363" t="s">
        <v>46</v>
      </c>
      <c r="C26" s="350"/>
      <c r="D26" s="458">
        <v>324184</v>
      </c>
      <c r="E26" s="467">
        <v>0.6667750589550181</v>
      </c>
      <c r="F26" s="350"/>
      <c r="G26" s="463">
        <v>43810</v>
      </c>
      <c r="H26" s="471">
        <v>0.67152517146424218</v>
      </c>
      <c r="I26" s="350"/>
      <c r="J26" s="476">
        <v>14811</v>
      </c>
      <c r="K26" s="483">
        <f t="shared" si="0"/>
        <v>4.5687017249463269</v>
      </c>
      <c r="L26" s="484">
        <f t="shared" si="5"/>
        <v>33.807349920109566</v>
      </c>
      <c r="M26" s="447"/>
      <c r="N26" s="360">
        <f t="shared" si="1"/>
        <v>9</v>
      </c>
      <c r="O26" s="360">
        <v>17</v>
      </c>
      <c r="P26" s="360">
        <f t="shared" si="2"/>
        <v>15</v>
      </c>
      <c r="Q26" s="361" t="str">
        <f t="shared" si="3"/>
        <v>Navarra, Comunidad Foral de</v>
      </c>
      <c r="R26" s="362">
        <f t="shared" si="4"/>
        <v>24.625176300475271</v>
      </c>
      <c r="S26" s="329"/>
      <c r="T26" s="329"/>
      <c r="U26" s="329"/>
    </row>
    <row r="27" spans="1:21" s="331" customFormat="1" ht="18" customHeight="1" x14ac:dyDescent="0.35">
      <c r="B27" s="384" t="s">
        <v>1</v>
      </c>
      <c r="C27" s="350"/>
      <c r="D27" s="459">
        <v>169164</v>
      </c>
      <c r="E27" s="468">
        <v>0.34793307526918876</v>
      </c>
      <c r="F27" s="350"/>
      <c r="G27" s="464">
        <v>21423</v>
      </c>
      <c r="H27" s="472">
        <v>0.32837442931473315</v>
      </c>
      <c r="I27" s="350"/>
      <c r="J27" s="477">
        <v>5712</v>
      </c>
      <c r="K27" s="485">
        <f t="shared" si="0"/>
        <v>3.3766049514081011</v>
      </c>
      <c r="L27" s="486">
        <f t="shared" si="5"/>
        <v>26.662932362414228</v>
      </c>
      <c r="M27" s="447"/>
      <c r="N27" s="360">
        <f>_xlfn.RANK.EQ(L27,L$10:L$29,0)</f>
        <v>16</v>
      </c>
      <c r="O27" s="360">
        <v>18</v>
      </c>
      <c r="P27" s="360">
        <f t="shared" si="2"/>
        <v>6</v>
      </c>
      <c r="Q27" s="361" t="str">
        <f t="shared" si="3"/>
        <v>Cantabria</v>
      </c>
      <c r="R27" s="362">
        <f t="shared" si="4"/>
        <v>22.759611437953208</v>
      </c>
      <c r="S27" s="329"/>
      <c r="T27" s="329"/>
      <c r="U27" s="329"/>
    </row>
    <row r="28" spans="1:21" s="328" customFormat="1" ht="3.75" customHeight="1" x14ac:dyDescent="0.35">
      <c r="A28" s="326"/>
      <c r="B28" s="327"/>
      <c r="D28" s="460"/>
      <c r="E28" s="438"/>
      <c r="G28" s="327"/>
      <c r="H28" s="438"/>
      <c r="J28" s="327"/>
      <c r="K28" s="327"/>
      <c r="L28" s="334"/>
      <c r="M28" s="447"/>
      <c r="N28" s="329"/>
      <c r="O28" s="329"/>
      <c r="P28" s="360">
        <f>MATCH(O29,N$10:N$29,0)</f>
        <v>12</v>
      </c>
      <c r="Q28" s="361" t="str">
        <f t="shared" si="3"/>
        <v>Galicia</v>
      </c>
      <c r="R28" s="362">
        <f t="shared" si="4"/>
        <v>17.796645302511465</v>
      </c>
      <c r="S28" s="329"/>
      <c r="T28" s="329"/>
      <c r="U28" s="329"/>
    </row>
    <row r="29" spans="1:21" s="394" customFormat="1" ht="18" customHeight="1" x14ac:dyDescent="0.35">
      <c r="B29" s="1236" t="s">
        <v>0</v>
      </c>
      <c r="C29" s="320"/>
      <c r="D29" s="1237">
        <f>SUM(D10:D27)</f>
        <v>48619695</v>
      </c>
      <c r="E29" s="1238">
        <f>SUM(E10:E27)</f>
        <v>99.999999999999986</v>
      </c>
      <c r="F29" s="320"/>
      <c r="G29" s="1237">
        <f>SUM(G10:G27)</f>
        <v>6523955</v>
      </c>
      <c r="H29" s="1238">
        <f>SUM(H10:H27)</f>
        <v>100</v>
      </c>
      <c r="I29" s="320"/>
      <c r="J29" s="1237">
        <f>SUM(J10:J27)</f>
        <v>2195095</v>
      </c>
      <c r="K29" s="1239">
        <f>J29*100/D29</f>
        <v>4.5148267589913926</v>
      </c>
      <c r="L29" s="1240">
        <f>J29*100/G29</f>
        <v>33.646691309182849</v>
      </c>
      <c r="M29" s="447"/>
      <c r="N29" s="360">
        <f>_xlfn.RANK.EQ(L29,L$10:L$29,0)</f>
        <v>10</v>
      </c>
      <c r="O29" s="360">
        <v>19</v>
      </c>
      <c r="P29" s="329"/>
      <c r="Q29" s="329"/>
      <c r="R29" s="395"/>
      <c r="S29" s="329"/>
      <c r="T29" s="329"/>
      <c r="U29" s="329"/>
    </row>
    <row r="30" spans="1:21" s="328" customFormat="1" ht="5.25" customHeight="1" x14ac:dyDescent="0.25">
      <c r="B30" s="397" t="s">
        <v>39</v>
      </c>
      <c r="C30" s="449"/>
      <c r="D30" s="449"/>
      <c r="E30" s="449"/>
      <c r="F30" s="449"/>
      <c r="G30" s="449"/>
      <c r="H30" s="449"/>
      <c r="I30" s="449"/>
      <c r="O30" s="450"/>
    </row>
    <row r="31" spans="1:21" s="394" customFormat="1" ht="5.25" customHeight="1" x14ac:dyDescent="0.25">
      <c r="B31" s="397" t="s">
        <v>47</v>
      </c>
      <c r="C31" s="451"/>
      <c r="D31" s="451"/>
      <c r="E31" s="451"/>
      <c r="F31" s="451"/>
      <c r="G31" s="451"/>
      <c r="H31" s="451"/>
      <c r="I31" s="451"/>
      <c r="O31" s="450"/>
    </row>
    <row r="32" spans="1:21" s="394" customFormat="1" ht="13.5" customHeight="1" x14ac:dyDescent="0.25">
      <c r="B32" s="1475" t="s">
        <v>489</v>
      </c>
      <c r="C32" s="1475"/>
      <c r="D32" s="1475"/>
      <c r="E32" s="1475"/>
      <c r="F32" s="1475"/>
      <c r="G32" s="1475"/>
      <c r="H32" s="1475"/>
      <c r="I32" s="1475"/>
      <c r="J32" s="1475"/>
      <c r="K32" s="1475"/>
      <c r="L32" s="1475"/>
      <c r="M32" s="1241"/>
      <c r="O32" s="450"/>
    </row>
    <row r="33" spans="2:17" x14ac:dyDescent="0.25">
      <c r="B33" s="1476" t="s">
        <v>240</v>
      </c>
      <c r="C33" s="1476"/>
      <c r="D33" s="1476"/>
      <c r="E33" s="1476"/>
      <c r="F33" s="1476"/>
      <c r="G33" s="1476"/>
      <c r="H33" s="1476"/>
      <c r="I33" s="1476"/>
      <c r="J33" s="1476"/>
      <c r="K33" s="1476"/>
      <c r="L33" s="1476"/>
      <c r="M33" s="785"/>
      <c r="N33" s="785"/>
      <c r="O33" s="785"/>
      <c r="P33" s="785"/>
      <c r="Q33" s="785"/>
    </row>
    <row r="34" spans="2:17" ht="4.5" customHeight="1" x14ac:dyDescent="0.25">
      <c r="B34" s="1469"/>
      <c r="C34" s="1469"/>
      <c r="D34" s="1469"/>
      <c r="E34" s="1469"/>
      <c r="F34" s="1469"/>
      <c r="G34" s="1469"/>
      <c r="H34" s="1469"/>
      <c r="I34" s="1469"/>
      <c r="J34" s="1469"/>
      <c r="K34" s="1469"/>
      <c r="L34" s="1469"/>
      <c r="M34" s="1469"/>
      <c r="N34" s="1469"/>
      <c r="O34" s="1469"/>
      <c r="P34" s="1469"/>
      <c r="Q34" s="451"/>
    </row>
    <row r="37" spans="2:17" x14ac:dyDescent="0.25">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7265625" style="333" bestFit="1" customWidth="1"/>
    <col min="13" max="13" width="6.81640625" style="333" customWidth="1"/>
    <col min="14" max="14" width="11.7265625" style="333" bestFit="1" customWidth="1"/>
    <col min="15" max="15" width="6.81640625" style="333" customWidth="1"/>
    <col min="16" max="16" width="0.453125" style="333" customWidth="1"/>
    <col min="17" max="17" width="10.54296875" style="333" bestFit="1" customWidth="1"/>
    <col min="18" max="18" width="6.81640625" style="333" customWidth="1"/>
    <col min="19" max="19" width="10.54296875" style="333" bestFit="1" customWidth="1"/>
    <col min="20" max="20" width="11.7265625" style="333" bestFit="1" customWidth="1"/>
    <col min="21" max="21" width="10.54296875" style="333" bestFit="1" customWidth="1"/>
    <col min="22" max="22" width="11.7265625" style="333" bestFit="1" customWidth="1"/>
    <col min="23" max="23" width="0.453125" style="333" customWidth="1"/>
    <col min="24" max="24" width="10.54296875" style="333" bestFit="1" customWidth="1"/>
    <col min="25" max="25" width="7" style="333" customWidth="1"/>
    <col min="26" max="26" width="10.54296875" style="333" bestFit="1" customWidth="1"/>
    <col min="27" max="27" width="11.81640625" style="333" bestFit="1" customWidth="1"/>
    <col min="28" max="28" width="10.54296875" style="333" bestFit="1" customWidth="1"/>
    <col min="29" max="29" width="11.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393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13</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171</v>
      </c>
      <c r="K8" s="1457"/>
      <c r="L8" s="1457"/>
      <c r="M8" s="1457"/>
      <c r="N8" s="1457"/>
      <c r="O8" s="1458"/>
      <c r="P8" s="317"/>
      <c r="Q8" s="1456" t="s">
        <v>172</v>
      </c>
      <c r="R8" s="1457"/>
      <c r="S8" s="1457"/>
      <c r="T8" s="1457"/>
      <c r="U8" s="1457"/>
      <c r="V8" s="1458"/>
      <c r="W8" s="317"/>
      <c r="X8" s="1456" t="s">
        <v>173</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211</v>
      </c>
      <c r="L9" s="1435" t="s">
        <v>24</v>
      </c>
      <c r="M9" s="1436"/>
      <c r="N9" s="1437" t="s">
        <v>23</v>
      </c>
      <c r="O9" s="1438"/>
      <c r="P9" s="317"/>
      <c r="Q9" s="1439" t="s">
        <v>9</v>
      </c>
      <c r="R9" s="1433" t="s">
        <v>211</v>
      </c>
      <c r="S9" s="1435" t="s">
        <v>24</v>
      </c>
      <c r="T9" s="1436"/>
      <c r="U9" s="1437" t="s">
        <v>23</v>
      </c>
      <c r="V9" s="1438"/>
      <c r="W9" s="317"/>
      <c r="X9" s="1439" t="s">
        <v>9</v>
      </c>
      <c r="Y9" s="1433" t="s">
        <v>211</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211</v>
      </c>
      <c r="G10" s="406" t="s">
        <v>9</v>
      </c>
      <c r="H10" s="886" t="s">
        <v>211</v>
      </c>
      <c r="I10" s="346"/>
      <c r="J10" s="1440"/>
      <c r="K10" s="1434"/>
      <c r="L10" s="404" t="s">
        <v>9</v>
      </c>
      <c r="M10" s="403" t="s">
        <v>212</v>
      </c>
      <c r="N10" s="407" t="s">
        <v>9</v>
      </c>
      <c r="O10" s="402" t="s">
        <v>212</v>
      </c>
      <c r="P10" s="347"/>
      <c r="Q10" s="1440"/>
      <c r="R10" s="1434"/>
      <c r="S10" s="404" t="s">
        <v>9</v>
      </c>
      <c r="T10" s="403" t="s">
        <v>212</v>
      </c>
      <c r="U10" s="407" t="s">
        <v>9</v>
      </c>
      <c r="V10" s="402" t="s">
        <v>212</v>
      </c>
      <c r="W10" s="347"/>
      <c r="X10" s="1440"/>
      <c r="Y10" s="1434"/>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424082</v>
      </c>
      <c r="E12" s="352">
        <f>L12+S12+Z12</f>
        <v>262630</v>
      </c>
      <c r="F12" s="353">
        <f>E12/$D12*100</f>
        <v>61.929060889167665</v>
      </c>
      <c r="G12" s="352">
        <f>N12+U12+AB12</f>
        <v>161452</v>
      </c>
      <c r="H12" s="354">
        <f>G12/$D12*100</f>
        <v>38.070939110832342</v>
      </c>
      <c r="I12" s="350"/>
      <c r="J12" s="355">
        <v>120606</v>
      </c>
      <c r="K12" s="356">
        <v>28.439311265274171</v>
      </c>
      <c r="L12" s="357">
        <v>50658</v>
      </c>
      <c r="M12" s="353">
        <v>42.002885428585643</v>
      </c>
      <c r="N12" s="357">
        <v>69948</v>
      </c>
      <c r="O12" s="358">
        <v>57.997114571414357</v>
      </c>
      <c r="P12" s="350"/>
      <c r="Q12" s="355">
        <v>102886</v>
      </c>
      <c r="R12" s="356">
        <v>24.260874076239972</v>
      </c>
      <c r="S12" s="357">
        <v>67648</v>
      </c>
      <c r="T12" s="353">
        <v>65.750442237039053</v>
      </c>
      <c r="U12" s="357">
        <v>35238</v>
      </c>
      <c r="V12" s="358">
        <v>34.249557762960947</v>
      </c>
      <c r="W12" s="350"/>
      <c r="X12" s="355">
        <v>200590</v>
      </c>
      <c r="Y12" s="356">
        <v>47.299814658485865</v>
      </c>
      <c r="Z12" s="357">
        <v>144324</v>
      </c>
      <c r="AA12" s="353">
        <v>71.94974824268408</v>
      </c>
      <c r="AB12" s="357">
        <v>56266</v>
      </c>
      <c r="AC12" s="358">
        <f t="shared" ref="AC12:AC29" si="0">AB12/$X12*100</f>
        <v>28.05025175731592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58385</v>
      </c>
      <c r="E13" s="365">
        <f t="shared" ref="E13:E29" si="2">L13+S13+Z13</f>
        <v>37254</v>
      </c>
      <c r="F13" s="366">
        <f t="shared" ref="F13:H29" si="3">E13/$D13*100</f>
        <v>63.807484799177871</v>
      </c>
      <c r="G13" s="365">
        <f t="shared" ref="G13:G29" si="4">N13+U13+AB13</f>
        <v>21131</v>
      </c>
      <c r="H13" s="367">
        <f t="shared" si="3"/>
        <v>36.192515200822129</v>
      </c>
      <c r="I13" s="350"/>
      <c r="J13" s="368">
        <v>11187</v>
      </c>
      <c r="K13" s="369">
        <v>19.160743341611717</v>
      </c>
      <c r="L13" s="370">
        <v>4765</v>
      </c>
      <c r="M13" s="371">
        <v>42.594082417091265</v>
      </c>
      <c r="N13" s="370">
        <v>6422</v>
      </c>
      <c r="O13" s="372">
        <v>57.405917582908742</v>
      </c>
      <c r="P13" s="350"/>
      <c r="Q13" s="368">
        <v>11566</v>
      </c>
      <c r="R13" s="369">
        <v>19.809882675344696</v>
      </c>
      <c r="S13" s="370">
        <v>7080</v>
      </c>
      <c r="T13" s="371">
        <v>61.213902818606257</v>
      </c>
      <c r="U13" s="370">
        <v>4486</v>
      </c>
      <c r="V13" s="372">
        <v>38.786097181393743</v>
      </c>
      <c r="W13" s="350"/>
      <c r="X13" s="368">
        <v>35632</v>
      </c>
      <c r="Y13" s="369">
        <v>61.029373983043591</v>
      </c>
      <c r="Z13" s="370">
        <v>25409</v>
      </c>
      <c r="AA13" s="371">
        <v>71.309497081275254</v>
      </c>
      <c r="AB13" s="370">
        <v>10223</v>
      </c>
      <c r="AC13" s="372">
        <f t="shared" si="0"/>
        <v>28.690502918724743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51790</v>
      </c>
      <c r="E14" s="365">
        <f t="shared" si="2"/>
        <v>33250</v>
      </c>
      <c r="F14" s="366">
        <f t="shared" si="3"/>
        <v>64.201583317242722</v>
      </c>
      <c r="G14" s="365">
        <f t="shared" si="4"/>
        <v>18540</v>
      </c>
      <c r="H14" s="367">
        <f t="shared" si="3"/>
        <v>35.798416682757292</v>
      </c>
      <c r="I14" s="350"/>
      <c r="J14" s="368">
        <v>10922</v>
      </c>
      <c r="K14" s="369">
        <v>21.089013323035335</v>
      </c>
      <c r="L14" s="370">
        <v>4613</v>
      </c>
      <c r="M14" s="371">
        <v>42.235854239150342</v>
      </c>
      <c r="N14" s="370">
        <v>6309</v>
      </c>
      <c r="O14" s="372">
        <v>57.764145760849658</v>
      </c>
      <c r="P14" s="350"/>
      <c r="Q14" s="368">
        <v>11950</v>
      </c>
      <c r="R14" s="369">
        <v>23.073952500482719</v>
      </c>
      <c r="S14" s="370">
        <v>7243</v>
      </c>
      <c r="T14" s="371">
        <v>60.610878661087867</v>
      </c>
      <c r="U14" s="370">
        <v>4707</v>
      </c>
      <c r="V14" s="372">
        <v>39.389121338912133</v>
      </c>
      <c r="W14" s="350"/>
      <c r="X14" s="368">
        <v>28918</v>
      </c>
      <c r="Y14" s="369">
        <v>55.83703417648195</v>
      </c>
      <c r="Z14" s="370">
        <v>21394</v>
      </c>
      <c r="AA14" s="371">
        <v>73.98160315374507</v>
      </c>
      <c r="AB14" s="370">
        <v>7524</v>
      </c>
      <c r="AC14" s="372">
        <f t="shared" si="0"/>
        <v>26.018396846254927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46932</v>
      </c>
      <c r="E15" s="365">
        <f t="shared" si="2"/>
        <v>28297</v>
      </c>
      <c r="F15" s="366">
        <f t="shared" si="3"/>
        <v>60.293616295917495</v>
      </c>
      <c r="G15" s="365">
        <f t="shared" si="4"/>
        <v>18635</v>
      </c>
      <c r="H15" s="367">
        <f t="shared" si="3"/>
        <v>39.706383704082505</v>
      </c>
      <c r="I15" s="350"/>
      <c r="J15" s="368">
        <v>13672</v>
      </c>
      <c r="K15" s="369">
        <v>29.13150941788119</v>
      </c>
      <c r="L15" s="370">
        <v>5935</v>
      </c>
      <c r="M15" s="371">
        <v>43.409888823873608</v>
      </c>
      <c r="N15" s="370">
        <v>7737</v>
      </c>
      <c r="O15" s="372">
        <v>56.590111176126392</v>
      </c>
      <c r="P15" s="350"/>
      <c r="Q15" s="368">
        <v>11038</v>
      </c>
      <c r="R15" s="369">
        <v>23.519134066308702</v>
      </c>
      <c r="S15" s="370">
        <v>6549</v>
      </c>
      <c r="T15" s="371">
        <v>59.331400616053628</v>
      </c>
      <c r="U15" s="370">
        <v>4489</v>
      </c>
      <c r="V15" s="372">
        <v>40.668599383946372</v>
      </c>
      <c r="W15" s="350"/>
      <c r="X15" s="368">
        <v>22222</v>
      </c>
      <c r="Y15" s="369">
        <v>47.349356515810108</v>
      </c>
      <c r="Z15" s="370">
        <v>15813</v>
      </c>
      <c r="AA15" s="371">
        <v>71.159211592115923</v>
      </c>
      <c r="AB15" s="370">
        <v>6409</v>
      </c>
      <c r="AC15" s="372">
        <f t="shared" si="0"/>
        <v>28.840788407884077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76190</v>
      </c>
      <c r="E16" s="365">
        <f t="shared" si="2"/>
        <v>44598</v>
      </c>
      <c r="F16" s="366">
        <f t="shared" si="3"/>
        <v>58.535240845255288</v>
      </c>
      <c r="G16" s="365">
        <f t="shared" si="4"/>
        <v>31592</v>
      </c>
      <c r="H16" s="367">
        <f t="shared" si="3"/>
        <v>41.464759154744719</v>
      </c>
      <c r="I16" s="350"/>
      <c r="J16" s="368">
        <v>25702</v>
      </c>
      <c r="K16" s="369">
        <v>33.734085838036485</v>
      </c>
      <c r="L16" s="370">
        <v>10703</v>
      </c>
      <c r="M16" s="371">
        <v>41.642673721889345</v>
      </c>
      <c r="N16" s="370">
        <v>14999</v>
      </c>
      <c r="O16" s="372">
        <v>58.357326278110655</v>
      </c>
      <c r="P16" s="350"/>
      <c r="Q16" s="368">
        <v>18341</v>
      </c>
      <c r="R16" s="369">
        <v>24.072712954455966</v>
      </c>
      <c r="S16" s="370">
        <v>11027</v>
      </c>
      <c r="T16" s="371">
        <v>60.122130745324689</v>
      </c>
      <c r="U16" s="370">
        <v>7314</v>
      </c>
      <c r="V16" s="372">
        <v>39.877869254675318</v>
      </c>
      <c r="W16" s="350"/>
      <c r="X16" s="368">
        <v>32147</v>
      </c>
      <c r="Y16" s="369">
        <v>42.193201207507549</v>
      </c>
      <c r="Z16" s="370">
        <v>22868</v>
      </c>
      <c r="AA16" s="371">
        <v>71.135720284941044</v>
      </c>
      <c r="AB16" s="370">
        <v>9279</v>
      </c>
      <c r="AC16" s="372">
        <f t="shared" si="0"/>
        <v>28.864279715058949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23289</v>
      </c>
      <c r="E17" s="375">
        <f t="shared" si="2"/>
        <v>14348</v>
      </c>
      <c r="F17" s="376">
        <f t="shared" si="3"/>
        <v>61.608484692344021</v>
      </c>
      <c r="G17" s="375">
        <f t="shared" si="4"/>
        <v>8941</v>
      </c>
      <c r="H17" s="367">
        <f t="shared" si="3"/>
        <v>38.391515307655979</v>
      </c>
      <c r="I17" s="350"/>
      <c r="J17" s="377">
        <v>6525</v>
      </c>
      <c r="K17" s="378">
        <v>28.01751900038645</v>
      </c>
      <c r="L17" s="375">
        <v>2769</v>
      </c>
      <c r="M17" s="376">
        <v>42.4367816091954</v>
      </c>
      <c r="N17" s="375">
        <v>3756</v>
      </c>
      <c r="O17" s="372">
        <v>57.563218390804593</v>
      </c>
      <c r="P17" s="350"/>
      <c r="Q17" s="377">
        <v>4970</v>
      </c>
      <c r="R17" s="378">
        <v>21.340547039374812</v>
      </c>
      <c r="S17" s="375">
        <v>2836</v>
      </c>
      <c r="T17" s="376">
        <v>57.062374245472839</v>
      </c>
      <c r="U17" s="375">
        <v>2134</v>
      </c>
      <c r="V17" s="372">
        <v>42.937625754527161</v>
      </c>
      <c r="W17" s="350"/>
      <c r="X17" s="377">
        <v>11794</v>
      </c>
      <c r="Y17" s="378">
        <v>50.641933960238738</v>
      </c>
      <c r="Z17" s="375">
        <v>8743</v>
      </c>
      <c r="AA17" s="376">
        <v>74.130914024080042</v>
      </c>
      <c r="AB17" s="375">
        <v>3051</v>
      </c>
      <c r="AC17" s="372">
        <f t="shared" si="0"/>
        <v>25.869085975919958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160539</v>
      </c>
      <c r="E18" s="365">
        <f t="shared" si="2"/>
        <v>100115</v>
      </c>
      <c r="F18" s="366">
        <f t="shared" si="3"/>
        <v>62.36179370744803</v>
      </c>
      <c r="G18" s="365">
        <f t="shared" si="4"/>
        <v>60424</v>
      </c>
      <c r="H18" s="367">
        <f t="shared" si="3"/>
        <v>37.63820629255197</v>
      </c>
      <c r="I18" s="350"/>
      <c r="J18" s="368">
        <v>32458</v>
      </c>
      <c r="K18" s="369">
        <v>20.218140140402021</v>
      </c>
      <c r="L18" s="370">
        <v>13720</v>
      </c>
      <c r="M18" s="371">
        <v>42.27001047507548</v>
      </c>
      <c r="N18" s="370">
        <v>18738</v>
      </c>
      <c r="O18" s="372">
        <v>57.72998952492452</v>
      </c>
      <c r="P18" s="350"/>
      <c r="Q18" s="368">
        <v>29175</v>
      </c>
      <c r="R18" s="369">
        <v>18.173154186833106</v>
      </c>
      <c r="S18" s="370">
        <v>16820</v>
      </c>
      <c r="T18" s="371">
        <v>57.652099400171373</v>
      </c>
      <c r="U18" s="370">
        <v>12355</v>
      </c>
      <c r="V18" s="372">
        <v>42.34790059982862</v>
      </c>
      <c r="W18" s="350"/>
      <c r="X18" s="368">
        <v>98906</v>
      </c>
      <c r="Y18" s="369">
        <v>61.608705672764877</v>
      </c>
      <c r="Z18" s="370">
        <v>69575</v>
      </c>
      <c r="AA18" s="371">
        <v>70.344569591329147</v>
      </c>
      <c r="AB18" s="370">
        <v>29331</v>
      </c>
      <c r="AC18" s="372">
        <f t="shared" si="0"/>
        <v>29.655430408670856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101607</v>
      </c>
      <c r="E19" s="365">
        <f t="shared" si="2"/>
        <v>63243</v>
      </c>
      <c r="F19" s="366">
        <f t="shared" si="3"/>
        <v>62.24275886503883</v>
      </c>
      <c r="G19" s="365">
        <f t="shared" si="4"/>
        <v>38364</v>
      </c>
      <c r="H19" s="367">
        <f t="shared" si="3"/>
        <v>37.75724113496117</v>
      </c>
      <c r="I19" s="350"/>
      <c r="J19" s="368">
        <v>23629</v>
      </c>
      <c r="K19" s="369">
        <v>23.255287529402501</v>
      </c>
      <c r="L19" s="370">
        <v>9934</v>
      </c>
      <c r="M19" s="371">
        <v>42.041559101104575</v>
      </c>
      <c r="N19" s="370">
        <v>13695</v>
      </c>
      <c r="O19" s="372">
        <v>57.958440898895425</v>
      </c>
      <c r="P19" s="350"/>
      <c r="Q19" s="368">
        <v>20383</v>
      </c>
      <c r="R19" s="369">
        <v>20.060625744289272</v>
      </c>
      <c r="S19" s="370">
        <v>12642</v>
      </c>
      <c r="T19" s="371">
        <v>62.022273463180099</v>
      </c>
      <c r="U19" s="370">
        <v>7741</v>
      </c>
      <c r="V19" s="372">
        <v>37.977726536819901</v>
      </c>
      <c r="W19" s="350"/>
      <c r="X19" s="368">
        <v>57595</v>
      </c>
      <c r="Y19" s="369">
        <v>56.684086726308223</v>
      </c>
      <c r="Z19" s="370">
        <v>40667</v>
      </c>
      <c r="AA19" s="371">
        <v>70.608559770813443</v>
      </c>
      <c r="AB19" s="370">
        <v>16928</v>
      </c>
      <c r="AC19" s="372">
        <f t="shared" si="0"/>
        <v>29.391440229186561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392480</v>
      </c>
      <c r="E20" s="365">
        <f t="shared" si="2"/>
        <v>244167</v>
      </c>
      <c r="F20" s="366">
        <f t="shared" si="3"/>
        <v>62.211322869955154</v>
      </c>
      <c r="G20" s="365">
        <f t="shared" si="4"/>
        <v>148313</v>
      </c>
      <c r="H20" s="367">
        <f t="shared" si="3"/>
        <v>37.788677130044846</v>
      </c>
      <c r="I20" s="350"/>
      <c r="J20" s="368">
        <v>98754</v>
      </c>
      <c r="K20" s="369">
        <v>25.161536893599674</v>
      </c>
      <c r="L20" s="370">
        <v>43309</v>
      </c>
      <c r="M20" s="371">
        <v>43.855438767037285</v>
      </c>
      <c r="N20" s="370">
        <v>55445</v>
      </c>
      <c r="O20" s="372">
        <v>56.144561232962722</v>
      </c>
      <c r="P20" s="350"/>
      <c r="Q20" s="368">
        <v>90661</v>
      </c>
      <c r="R20" s="369">
        <v>23.099520994700367</v>
      </c>
      <c r="S20" s="370">
        <v>56444</v>
      </c>
      <c r="T20" s="371">
        <v>62.258302908637674</v>
      </c>
      <c r="U20" s="370">
        <v>34217</v>
      </c>
      <c r="V20" s="372">
        <v>37.741697091362326</v>
      </c>
      <c r="W20" s="350"/>
      <c r="X20" s="368">
        <v>203065</v>
      </c>
      <c r="Y20" s="369">
        <v>51.738942111699956</v>
      </c>
      <c r="Z20" s="370">
        <v>144414</v>
      </c>
      <c r="AA20" s="371">
        <v>71.117129983010358</v>
      </c>
      <c r="AB20" s="370">
        <v>58651</v>
      </c>
      <c r="AC20" s="372">
        <f t="shared" si="0"/>
        <v>28.882870016989632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220547</v>
      </c>
      <c r="E21" s="365">
        <f t="shared" si="2"/>
        <v>135531</v>
      </c>
      <c r="F21" s="366">
        <f t="shared" si="3"/>
        <v>61.452207465982312</v>
      </c>
      <c r="G21" s="365">
        <f t="shared" si="4"/>
        <v>85016</v>
      </c>
      <c r="H21" s="367">
        <f t="shared" si="3"/>
        <v>38.547792534017695</v>
      </c>
      <c r="I21" s="350"/>
      <c r="J21" s="368">
        <v>59024</v>
      </c>
      <c r="K21" s="369">
        <v>26.762549479249319</v>
      </c>
      <c r="L21" s="370">
        <v>23986</v>
      </c>
      <c r="M21" s="371">
        <v>40.637706695581457</v>
      </c>
      <c r="N21" s="370">
        <v>35038</v>
      </c>
      <c r="O21" s="372">
        <v>59.362293304418543</v>
      </c>
      <c r="P21" s="350"/>
      <c r="Q21" s="368">
        <v>48465</v>
      </c>
      <c r="R21" s="369">
        <v>21.974907842772744</v>
      </c>
      <c r="S21" s="370">
        <v>29868</v>
      </c>
      <c r="T21" s="371">
        <v>61.627978953884245</v>
      </c>
      <c r="U21" s="370">
        <v>18597</v>
      </c>
      <c r="V21" s="372">
        <v>38.372021046115755</v>
      </c>
      <c r="W21" s="350"/>
      <c r="X21" s="368">
        <v>113058</v>
      </c>
      <c r="Y21" s="369">
        <v>51.26254267797794</v>
      </c>
      <c r="Z21" s="370">
        <v>81677</v>
      </c>
      <c r="AA21" s="371">
        <v>72.24345026446602</v>
      </c>
      <c r="AB21" s="370">
        <v>31381</v>
      </c>
      <c r="AC21" s="372">
        <f t="shared" si="0"/>
        <v>27.756549735533977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60140</v>
      </c>
      <c r="E22" s="365">
        <f t="shared" si="2"/>
        <v>37966</v>
      </c>
      <c r="F22" s="366">
        <f t="shared" si="3"/>
        <v>63.129364815430669</v>
      </c>
      <c r="G22" s="365">
        <f t="shared" si="4"/>
        <v>22174</v>
      </c>
      <c r="H22" s="367">
        <f t="shared" si="3"/>
        <v>36.870635184569338</v>
      </c>
      <c r="I22" s="350"/>
      <c r="J22" s="368">
        <v>14016</v>
      </c>
      <c r="K22" s="369">
        <v>23.30562021948786</v>
      </c>
      <c r="L22" s="370">
        <v>6159</v>
      </c>
      <c r="M22" s="371">
        <v>43.942636986301373</v>
      </c>
      <c r="N22" s="370">
        <v>7857</v>
      </c>
      <c r="O22" s="372">
        <v>56.057363013698634</v>
      </c>
      <c r="P22" s="350"/>
      <c r="Q22" s="368">
        <v>13061</v>
      </c>
      <c r="R22" s="369">
        <v>21.717658796142334</v>
      </c>
      <c r="S22" s="370">
        <v>8207</v>
      </c>
      <c r="T22" s="371">
        <v>62.835923742439327</v>
      </c>
      <c r="U22" s="370">
        <v>4854</v>
      </c>
      <c r="V22" s="372">
        <v>37.164076257560673</v>
      </c>
      <c r="W22" s="350"/>
      <c r="X22" s="368">
        <v>33063</v>
      </c>
      <c r="Y22" s="369">
        <v>54.976720984369805</v>
      </c>
      <c r="Z22" s="370">
        <v>23600</v>
      </c>
      <c r="AA22" s="371">
        <v>71.378882739013392</v>
      </c>
      <c r="AB22" s="370">
        <v>9463</v>
      </c>
      <c r="AC22" s="372">
        <f t="shared" si="0"/>
        <v>28.621117260986601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85856</v>
      </c>
      <c r="E23" s="365">
        <f t="shared" si="2"/>
        <v>52985</v>
      </c>
      <c r="F23" s="366">
        <f t="shared" si="3"/>
        <v>61.713799850913155</v>
      </c>
      <c r="G23" s="365">
        <f t="shared" si="4"/>
        <v>32871</v>
      </c>
      <c r="H23" s="367">
        <f t="shared" si="3"/>
        <v>38.286200149086838</v>
      </c>
      <c r="I23" s="350"/>
      <c r="J23" s="368">
        <v>25374</v>
      </c>
      <c r="K23" s="369">
        <v>29.554137159895639</v>
      </c>
      <c r="L23" s="370">
        <v>9926</v>
      </c>
      <c r="M23" s="371">
        <v>39.118783006226849</v>
      </c>
      <c r="N23" s="370">
        <v>15448</v>
      </c>
      <c r="O23" s="372">
        <v>60.881216993773158</v>
      </c>
      <c r="P23" s="350"/>
      <c r="Q23" s="368">
        <v>14930</v>
      </c>
      <c r="R23" s="369">
        <v>17.389582556839358</v>
      </c>
      <c r="S23" s="370">
        <v>8657</v>
      </c>
      <c r="T23" s="371">
        <v>57.983924983255186</v>
      </c>
      <c r="U23" s="370">
        <v>6273</v>
      </c>
      <c r="V23" s="372">
        <v>42.016075016744807</v>
      </c>
      <c r="W23" s="350"/>
      <c r="X23" s="368">
        <v>45552</v>
      </c>
      <c r="Y23" s="369">
        <v>53.056280283265004</v>
      </c>
      <c r="Z23" s="370">
        <v>34402</v>
      </c>
      <c r="AA23" s="371">
        <v>75.522479803301721</v>
      </c>
      <c r="AB23" s="370">
        <v>11150</v>
      </c>
      <c r="AC23" s="372">
        <f t="shared" si="0"/>
        <v>24.477520196698279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265363</v>
      </c>
      <c r="E24" s="365">
        <f t="shared" si="2"/>
        <v>173853</v>
      </c>
      <c r="F24" s="366">
        <f t="shared" si="3"/>
        <v>65.515162249446973</v>
      </c>
      <c r="G24" s="365">
        <f t="shared" si="4"/>
        <v>91510</v>
      </c>
      <c r="H24" s="367">
        <f t="shared" si="3"/>
        <v>34.484837750553012</v>
      </c>
      <c r="I24" s="350"/>
      <c r="J24" s="368">
        <v>62177</v>
      </c>
      <c r="K24" s="369">
        <v>23.43092292444689</v>
      </c>
      <c r="L24" s="370">
        <v>28953</v>
      </c>
      <c r="M24" s="371">
        <v>46.565450246875855</v>
      </c>
      <c r="N24" s="370">
        <v>33224</v>
      </c>
      <c r="O24" s="372">
        <v>53.434549753124152</v>
      </c>
      <c r="P24" s="350"/>
      <c r="Q24" s="368">
        <v>52075</v>
      </c>
      <c r="R24" s="369">
        <v>19.6240621337564</v>
      </c>
      <c r="S24" s="370">
        <v>34002</v>
      </c>
      <c r="T24" s="371">
        <v>65.294287085933746</v>
      </c>
      <c r="U24" s="370">
        <v>18073</v>
      </c>
      <c r="V24" s="372">
        <v>34.705712914066247</v>
      </c>
      <c r="W24" s="350"/>
      <c r="X24" s="368">
        <v>151111</v>
      </c>
      <c r="Y24" s="369">
        <v>56.945014941796714</v>
      </c>
      <c r="Z24" s="370">
        <v>110898</v>
      </c>
      <c r="AA24" s="371">
        <v>73.388436315026709</v>
      </c>
      <c r="AB24" s="370">
        <v>40213</v>
      </c>
      <c r="AC24" s="372">
        <f t="shared" si="0"/>
        <v>26.611563684973298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68449</v>
      </c>
      <c r="E25" s="365">
        <f t="shared" si="2"/>
        <v>38966</v>
      </c>
      <c r="F25" s="366">
        <f t="shared" si="3"/>
        <v>56.927055179768885</v>
      </c>
      <c r="G25" s="365">
        <f t="shared" si="4"/>
        <v>29483</v>
      </c>
      <c r="H25" s="367">
        <f t="shared" si="3"/>
        <v>43.072944820231115</v>
      </c>
      <c r="I25" s="350"/>
      <c r="J25" s="368">
        <v>23392</v>
      </c>
      <c r="K25" s="369">
        <v>34.174348785226961</v>
      </c>
      <c r="L25" s="370">
        <v>8875</v>
      </c>
      <c r="M25" s="371">
        <v>37.940321477428178</v>
      </c>
      <c r="N25" s="370">
        <v>14517</v>
      </c>
      <c r="O25" s="372">
        <v>62.059678522571815</v>
      </c>
      <c r="P25" s="350"/>
      <c r="Q25" s="368">
        <v>16093</v>
      </c>
      <c r="R25" s="369">
        <v>23.510935148796914</v>
      </c>
      <c r="S25" s="370">
        <v>9980</v>
      </c>
      <c r="T25" s="371">
        <v>62.014540483440008</v>
      </c>
      <c r="U25" s="370">
        <v>6113</v>
      </c>
      <c r="V25" s="372">
        <v>37.985459516559992</v>
      </c>
      <c r="W25" s="350"/>
      <c r="X25" s="368">
        <v>28964</v>
      </c>
      <c r="Y25" s="369">
        <v>42.314716065976128</v>
      </c>
      <c r="Z25" s="370">
        <v>20111</v>
      </c>
      <c r="AA25" s="371">
        <v>69.43447037701975</v>
      </c>
      <c r="AB25" s="370">
        <v>8853</v>
      </c>
      <c r="AC25" s="372">
        <f t="shared" si="0"/>
        <v>30.565529622980254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20777</v>
      </c>
      <c r="E26" s="380">
        <f t="shared" si="2"/>
        <v>12943</v>
      </c>
      <c r="F26" s="381">
        <f t="shared" si="3"/>
        <v>62.294845261587326</v>
      </c>
      <c r="G26" s="380">
        <f t="shared" si="4"/>
        <v>7834</v>
      </c>
      <c r="H26" s="367">
        <f t="shared" si="3"/>
        <v>37.705154738412666</v>
      </c>
      <c r="I26" s="350"/>
      <c r="J26" s="377">
        <v>5136</v>
      </c>
      <c r="K26" s="378">
        <v>24.719641911729315</v>
      </c>
      <c r="L26" s="375">
        <v>2245</v>
      </c>
      <c r="M26" s="376">
        <v>43.71105919003115</v>
      </c>
      <c r="N26" s="375">
        <v>2891</v>
      </c>
      <c r="O26" s="372">
        <v>56.28894080996885</v>
      </c>
      <c r="P26" s="350"/>
      <c r="Q26" s="377">
        <v>3780</v>
      </c>
      <c r="R26" s="378">
        <v>18.193194397651251</v>
      </c>
      <c r="S26" s="375">
        <v>2081</v>
      </c>
      <c r="T26" s="376">
        <v>55.05291005291005</v>
      </c>
      <c r="U26" s="375">
        <v>1699</v>
      </c>
      <c r="V26" s="372">
        <v>44.94708994708995</v>
      </c>
      <c r="W26" s="350"/>
      <c r="X26" s="377">
        <v>11861</v>
      </c>
      <c r="Y26" s="378">
        <v>57.087163690619434</v>
      </c>
      <c r="Z26" s="375">
        <v>8617</v>
      </c>
      <c r="AA26" s="376">
        <v>72.649860888626591</v>
      </c>
      <c r="AB26" s="375">
        <v>3244</v>
      </c>
      <c r="AC26" s="372">
        <f t="shared" si="0"/>
        <v>27.350139111373405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118146</v>
      </c>
      <c r="E27" s="380">
        <f t="shared" si="2"/>
        <v>71416</v>
      </c>
      <c r="F27" s="381">
        <f t="shared" si="3"/>
        <v>60.447243241413162</v>
      </c>
      <c r="G27" s="380">
        <f t="shared" si="4"/>
        <v>46730</v>
      </c>
      <c r="H27" s="367">
        <f t="shared" si="3"/>
        <v>39.552756758586831</v>
      </c>
      <c r="I27" s="350"/>
      <c r="J27" s="377">
        <v>31173</v>
      </c>
      <c r="K27" s="378">
        <v>26.385150576405465</v>
      </c>
      <c r="L27" s="375">
        <v>12806</v>
      </c>
      <c r="M27" s="376">
        <v>41.080422160202737</v>
      </c>
      <c r="N27" s="375">
        <v>18367</v>
      </c>
      <c r="O27" s="372">
        <v>58.919577839797263</v>
      </c>
      <c r="P27" s="350"/>
      <c r="Q27" s="377">
        <v>23776</v>
      </c>
      <c r="R27" s="378">
        <v>20.124253042845293</v>
      </c>
      <c r="S27" s="375">
        <v>13482</v>
      </c>
      <c r="T27" s="376">
        <v>56.7042395693136</v>
      </c>
      <c r="U27" s="375">
        <v>10294</v>
      </c>
      <c r="V27" s="372">
        <v>43.295760430686407</v>
      </c>
      <c r="W27" s="350"/>
      <c r="X27" s="377">
        <v>63197</v>
      </c>
      <c r="Y27" s="378">
        <v>53.490596380749245</v>
      </c>
      <c r="Z27" s="375">
        <v>45128</v>
      </c>
      <c r="AA27" s="376">
        <v>71.408452932892388</v>
      </c>
      <c r="AB27" s="375">
        <v>18069</v>
      </c>
      <c r="AC27" s="372">
        <f t="shared" si="0"/>
        <v>28.591547067107616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14811</v>
      </c>
      <c r="E28" s="380">
        <f t="shared" si="2"/>
        <v>9171</v>
      </c>
      <c r="F28" s="381">
        <f t="shared" si="3"/>
        <v>61.920194450070895</v>
      </c>
      <c r="G28" s="380">
        <f t="shared" si="4"/>
        <v>5640</v>
      </c>
      <c r="H28" s="382">
        <f t="shared" si="3"/>
        <v>38.079805549929105</v>
      </c>
      <c r="I28" s="350"/>
      <c r="J28" s="377">
        <v>3427</v>
      </c>
      <c r="K28" s="378">
        <v>23.138208088582811</v>
      </c>
      <c r="L28" s="375">
        <v>1409</v>
      </c>
      <c r="M28" s="376">
        <v>41.114677560548586</v>
      </c>
      <c r="N28" s="375">
        <v>2018</v>
      </c>
      <c r="O28" s="383">
        <v>58.885322439451414</v>
      </c>
      <c r="P28" s="350"/>
      <c r="Q28" s="377">
        <v>2789</v>
      </c>
      <c r="R28" s="378">
        <v>18.830598879211397</v>
      </c>
      <c r="S28" s="375">
        <v>1647</v>
      </c>
      <c r="T28" s="376">
        <v>59.053424166367876</v>
      </c>
      <c r="U28" s="375">
        <v>1142</v>
      </c>
      <c r="V28" s="383">
        <v>40.946575833632124</v>
      </c>
      <c r="W28" s="350"/>
      <c r="X28" s="377">
        <v>8595</v>
      </c>
      <c r="Y28" s="378">
        <v>58.031193032205799</v>
      </c>
      <c r="Z28" s="375">
        <v>6115</v>
      </c>
      <c r="AA28" s="376">
        <v>71.146015125072708</v>
      </c>
      <c r="AB28" s="375">
        <v>2480</v>
      </c>
      <c r="AC28" s="383">
        <f t="shared" si="0"/>
        <v>28.853984874927285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5712</v>
      </c>
      <c r="E29" s="386">
        <f t="shared" si="2"/>
        <v>3124</v>
      </c>
      <c r="F29" s="387">
        <f t="shared" si="3"/>
        <v>54.691876750700288</v>
      </c>
      <c r="G29" s="386">
        <f t="shared" si="4"/>
        <v>2588</v>
      </c>
      <c r="H29" s="388">
        <f t="shared" si="3"/>
        <v>45.308123249299719</v>
      </c>
      <c r="I29" s="350"/>
      <c r="J29" s="389">
        <v>3044</v>
      </c>
      <c r="K29" s="390">
        <v>53.291316526610643</v>
      </c>
      <c r="L29" s="391">
        <v>1175</v>
      </c>
      <c r="M29" s="392">
        <v>38.600525624178708</v>
      </c>
      <c r="N29" s="391">
        <v>1869</v>
      </c>
      <c r="O29" s="393">
        <v>61.399474375821285</v>
      </c>
      <c r="P29" s="350"/>
      <c r="Q29" s="389">
        <v>1055</v>
      </c>
      <c r="R29" s="390">
        <v>18.469887955182074</v>
      </c>
      <c r="S29" s="391">
        <v>725</v>
      </c>
      <c r="T29" s="392">
        <v>68.720379146919427</v>
      </c>
      <c r="U29" s="391">
        <v>330</v>
      </c>
      <c r="V29" s="393">
        <v>31.279620853080569</v>
      </c>
      <c r="W29" s="350"/>
      <c r="X29" s="389">
        <v>1613</v>
      </c>
      <c r="Y29" s="390">
        <v>28.238795518207283</v>
      </c>
      <c r="Z29" s="391">
        <v>1224</v>
      </c>
      <c r="AA29" s="392">
        <v>75.883446993180414</v>
      </c>
      <c r="AB29" s="391">
        <v>389</v>
      </c>
      <c r="AC29" s="393">
        <f t="shared" si="0"/>
        <v>24.11655300681959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2195095</v>
      </c>
      <c r="E31" s="1230">
        <f>L31+S31+Z31</f>
        <v>1363857</v>
      </c>
      <c r="F31" s="1231">
        <f>E31/$D31*100</f>
        <v>62.132026176543611</v>
      </c>
      <c r="G31" s="1230">
        <f>N31+U31+AB31</f>
        <v>831238</v>
      </c>
      <c r="H31" s="1232">
        <f>G31/$D31*100</f>
        <v>37.867973823456389</v>
      </c>
      <c r="I31" s="320"/>
      <c r="J31" s="1233">
        <f>SUM(J12:J29)</f>
        <v>570218</v>
      </c>
      <c r="K31" s="1234">
        <f>J31/$D31*100</f>
        <v>25.976916716588576</v>
      </c>
      <c r="L31" s="1230">
        <f>SUM(L12:L29)</f>
        <v>241940</v>
      </c>
      <c r="M31" s="1231">
        <f>L31/$J31*100</f>
        <v>42.429386655629955</v>
      </c>
      <c r="N31" s="1230">
        <f>SUM(N12:N29)</f>
        <v>328278</v>
      </c>
      <c r="O31" s="1235">
        <f>N31/$J31*100</f>
        <v>57.570613344370045</v>
      </c>
      <c r="P31" s="320"/>
      <c r="Q31" s="1233">
        <f>SUM(Q12:Q29)</f>
        <v>476994</v>
      </c>
      <c r="R31" s="1234">
        <f>Q31/$D31*100</f>
        <v>21.729993462697514</v>
      </c>
      <c r="S31" s="1230">
        <f>SUM(S12:S29)</f>
        <v>296938</v>
      </c>
      <c r="T31" s="1231">
        <f>S31/$Q31*100</f>
        <v>62.251936083053458</v>
      </c>
      <c r="U31" s="1230">
        <f>SUM(U12:U29)</f>
        <v>180056</v>
      </c>
      <c r="V31" s="1235">
        <f>U31/$Q31*100</f>
        <v>37.748063916946542</v>
      </c>
      <c r="W31" s="320"/>
      <c r="X31" s="1233">
        <f>SUM(X12:X29)</f>
        <v>1147883</v>
      </c>
      <c r="Y31" s="1234">
        <f>X31/$D31*100</f>
        <v>52.293089820713909</v>
      </c>
      <c r="Z31" s="1230">
        <f>SUM(Z12:Z29)</f>
        <v>824979</v>
      </c>
      <c r="AA31" s="1231">
        <f>Z31/$X31*100</f>
        <v>71.869606919869014</v>
      </c>
      <c r="AB31" s="1230">
        <f>SUM(AB12:AB29)</f>
        <v>322904</v>
      </c>
      <c r="AC31" s="1235">
        <f>AB31/$X31*100</f>
        <v>28.13039308013099</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29" s="396" customFormat="1" ht="5.25" customHeight="1" x14ac:dyDescent="0.25">
      <c r="B33" s="397" t="s">
        <v>47</v>
      </c>
      <c r="C33" s="398"/>
      <c r="I33" s="398"/>
    </row>
    <row r="34" spans="2:29" s="396" customFormat="1" ht="13.5" customHeight="1" x14ac:dyDescent="0.25">
      <c r="B34" s="1478"/>
      <c r="C34" s="1478"/>
      <c r="D34" s="1478"/>
      <c r="E34" s="1478"/>
      <c r="F34" s="1478"/>
      <c r="G34" s="1478"/>
      <c r="H34" s="1478"/>
      <c r="I34" s="1478"/>
      <c r="J34" s="1478"/>
      <c r="K34" s="1478"/>
      <c r="L34" s="1478"/>
      <c r="M34" s="1478"/>
      <c r="N34" s="1478"/>
      <c r="O34" s="1478"/>
    </row>
    <row r="35" spans="2:29" s="396" customFormat="1" ht="29.25" customHeight="1" x14ac:dyDescent="0.25">
      <c r="B35" s="1478"/>
      <c r="C35" s="1478"/>
      <c r="D35" s="1478"/>
      <c r="E35" s="1478"/>
      <c r="F35" s="1478"/>
      <c r="G35" s="1478"/>
      <c r="H35" s="1478"/>
      <c r="I35" s="1478"/>
      <c r="J35" s="1478"/>
      <c r="K35" s="1478"/>
      <c r="L35" s="1478"/>
      <c r="M35" s="1478"/>
    </row>
    <row r="36" spans="2:29" s="396" customFormat="1" ht="4.5" customHeight="1" x14ac:dyDescent="0.25">
      <c r="B36" s="1477"/>
      <c r="C36" s="1477"/>
      <c r="D36" s="1477"/>
      <c r="E36" s="1326"/>
      <c r="F36" s="1326"/>
      <c r="G36" s="1326"/>
    </row>
    <row r="37" spans="2:29" s="396" customFormat="1" x14ac:dyDescent="0.25">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29" s="396" customFormat="1" x14ac:dyDescent="0.25">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29" s="396" customFormat="1" x14ac:dyDescent="0.25"/>
    <row r="40" spans="2:29" s="396" customFormat="1" x14ac:dyDescent="0.25"/>
    <row r="41" spans="2:29" s="329" customFormat="1" x14ac:dyDescent="0.25"/>
    <row r="42" spans="2:29" s="329" customFormat="1" x14ac:dyDescent="0.25"/>
    <row r="43" spans="2:29" s="396" customFormat="1" x14ac:dyDescent="0.25"/>
    <row r="44" spans="2:29" s="396" customFormat="1" x14ac:dyDescent="0.25"/>
    <row r="45" spans="2:29" s="396" customFormat="1" x14ac:dyDescent="0.25"/>
    <row r="46" spans="2:29"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58"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43"/>
      <c r="C2" s="1443"/>
    </row>
    <row r="3" spans="1:38" s="345" customFormat="1" ht="4.5" customHeight="1" x14ac:dyDescent="0.25">
      <c r="B3" s="1444"/>
      <c r="C3" s="1444"/>
    </row>
    <row r="4" spans="1:38" s="492" customFormat="1" ht="17.25" customHeight="1" x14ac:dyDescent="0.25">
      <c r="A4" s="1470" t="s">
        <v>394</v>
      </c>
      <c r="B4" s="1470"/>
      <c r="C4" s="1470"/>
      <c r="D4" s="1470"/>
      <c r="E4" s="1470"/>
      <c r="F4" s="1470"/>
      <c r="G4" s="1470"/>
      <c r="H4" s="1470"/>
      <c r="I4" s="1470"/>
      <c r="J4" s="1470"/>
      <c r="K4" s="1470"/>
      <c r="L4" s="1470"/>
      <c r="M4" s="1470"/>
      <c r="N4" s="1470"/>
    </row>
    <row r="5" spans="1:38" s="492" customFormat="1" ht="17.25" customHeight="1" x14ac:dyDescent="0.25">
      <c r="B5" s="1471" t="str">
        <f>porsaad!$B$6</f>
        <v>Situación a 31 de marzo de 2025</v>
      </c>
      <c r="C5" s="1471"/>
      <c r="D5" s="1471"/>
      <c r="E5" s="1471"/>
      <c r="F5" s="1471"/>
      <c r="G5" s="1471"/>
      <c r="H5" s="1471"/>
      <c r="I5" s="1471"/>
      <c r="J5" s="1471"/>
      <c r="K5" s="1471"/>
      <c r="L5" s="1471"/>
      <c r="M5" s="1471"/>
      <c r="N5" s="1471"/>
    </row>
    <row r="6" spans="1:38" s="492" customFormat="1" ht="6" customHeight="1" x14ac:dyDescent="0.25"/>
    <row r="7" spans="1:38" s="437" customFormat="1" ht="12.75" customHeight="1" x14ac:dyDescent="0.25">
      <c r="A7" s="488"/>
      <c r="B7" s="1447" t="s">
        <v>12</v>
      </c>
      <c r="D7" s="1450" t="s">
        <v>29</v>
      </c>
      <c r="E7" s="1451"/>
      <c r="F7" s="489"/>
      <c r="G7" s="1481"/>
      <c r="H7" s="1481"/>
      <c r="I7" s="489"/>
      <c r="J7" s="1481"/>
      <c r="K7" s="1481"/>
      <c r="L7" s="489"/>
      <c r="M7" s="1481"/>
      <c r="N7" s="1482"/>
      <c r="O7" s="488"/>
      <c r="P7" s="488"/>
      <c r="W7" s="490"/>
    </row>
    <row r="8" spans="1:38" s="437" customFormat="1" ht="33.75" customHeight="1" x14ac:dyDescent="0.25">
      <c r="A8" s="488"/>
      <c r="B8" s="1448"/>
      <c r="D8" s="1479"/>
      <c r="E8" s="1480"/>
      <c r="F8" s="491"/>
      <c r="G8" s="1456" t="s">
        <v>218</v>
      </c>
      <c r="H8" s="1458"/>
      <c r="J8" s="1456" t="s">
        <v>172</v>
      </c>
      <c r="K8" s="1458"/>
      <c r="M8" s="1456" t="s">
        <v>173</v>
      </c>
      <c r="N8" s="1458"/>
      <c r="O8" s="488"/>
      <c r="P8" s="488"/>
      <c r="W8" s="490"/>
    </row>
    <row r="9" spans="1:38" s="437" customFormat="1" ht="6" customHeight="1" x14ac:dyDescent="0.25">
      <c r="A9" s="488"/>
      <c r="B9" s="1448"/>
      <c r="D9" s="1483" t="s">
        <v>9</v>
      </c>
      <c r="E9" s="1490" t="s">
        <v>217</v>
      </c>
      <c r="G9" s="1485" t="s">
        <v>9</v>
      </c>
      <c r="H9" s="1487" t="s">
        <v>217</v>
      </c>
      <c r="J9" s="1485" t="s">
        <v>9</v>
      </c>
      <c r="K9" s="1487" t="s">
        <v>217</v>
      </c>
      <c r="M9" s="1485" t="s">
        <v>9</v>
      </c>
      <c r="N9" s="1487" t="s">
        <v>217</v>
      </c>
      <c r="O9" s="488"/>
      <c r="P9" s="488"/>
      <c r="W9" s="490"/>
    </row>
    <row r="10" spans="1:38" s="437" customFormat="1" ht="27.75" customHeight="1" x14ac:dyDescent="0.25">
      <c r="A10" s="488"/>
      <c r="B10" s="1449"/>
      <c r="D10" s="1484"/>
      <c r="E10" s="1491"/>
      <c r="F10" s="493"/>
      <c r="G10" s="1486"/>
      <c r="H10" s="1488"/>
      <c r="I10" s="494"/>
      <c r="J10" s="1486"/>
      <c r="K10" s="1488"/>
      <c r="L10" s="494"/>
      <c r="M10" s="1486"/>
      <c r="N10" s="1488"/>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424082</v>
      </c>
      <c r="E12" s="498">
        <f>D12/'20pobl'!D12*100</f>
        <v>4.9129840120242889</v>
      </c>
      <c r="F12" s="350"/>
      <c r="G12" s="355">
        <v>120606</v>
      </c>
      <c r="H12" s="498">
        <v>1.7183648876015885</v>
      </c>
      <c r="I12" s="350"/>
      <c r="J12" s="355">
        <v>102886</v>
      </c>
      <c r="K12" s="498">
        <v>8.7459313984258582</v>
      </c>
      <c r="L12" s="350"/>
      <c r="M12" s="355">
        <v>200590</v>
      </c>
      <c r="N12" s="498">
        <f>M12/'20pobl'!X12*100</f>
        <v>45.919885721088036</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58385</v>
      </c>
      <c r="E13" s="500">
        <f>D13/'20pobl'!D13*100</f>
        <v>4.3197239401564529</v>
      </c>
      <c r="F13" s="350"/>
      <c r="G13" s="368">
        <v>11187</v>
      </c>
      <c r="H13" s="501">
        <v>1.0664889661720796</v>
      </c>
      <c r="I13" s="350"/>
      <c r="J13" s="368">
        <v>11566</v>
      </c>
      <c r="K13" s="501">
        <v>5.6322253279702368</v>
      </c>
      <c r="L13" s="350"/>
      <c r="M13" s="368">
        <v>35632</v>
      </c>
      <c r="N13" s="501">
        <f>M13/'20pobl'!X13*100</f>
        <v>36.627912953197438</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51790</v>
      </c>
      <c r="E14" s="500">
        <f>D14/'20pobl'!D14*100</f>
        <v>5.1297594391436601</v>
      </c>
      <c r="F14" s="350"/>
      <c r="G14" s="368">
        <v>10922</v>
      </c>
      <c r="H14" s="501">
        <v>1.5021441519253358</v>
      </c>
      <c r="I14" s="350"/>
      <c r="J14" s="368">
        <v>11950</v>
      </c>
      <c r="K14" s="501">
        <v>6.0534220830863843</v>
      </c>
      <c r="L14" s="350"/>
      <c r="M14" s="368">
        <v>28918</v>
      </c>
      <c r="N14" s="501">
        <f>M14/'20pobl'!X14*100</f>
        <v>33.982795901099934</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46932</v>
      </c>
      <c r="E15" s="500">
        <f>D15/'20pobl'!D15*100</f>
        <v>3.810133077008008</v>
      </c>
      <c r="F15" s="350"/>
      <c r="G15" s="368">
        <v>13672</v>
      </c>
      <c r="H15" s="501">
        <v>1.3319356711701005</v>
      </c>
      <c r="I15" s="350"/>
      <c r="J15" s="368">
        <v>11038</v>
      </c>
      <c r="K15" s="501">
        <v>7.3189006398567775</v>
      </c>
      <c r="L15" s="350"/>
      <c r="M15" s="368">
        <v>22222</v>
      </c>
      <c r="N15" s="501">
        <f>M15/'20pobl'!X15*100</f>
        <v>40.791526699341006</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76190</v>
      </c>
      <c r="E16" s="500">
        <f>D16/'20pobl'!D16*100</f>
        <v>3.4032323336999064</v>
      </c>
      <c r="F16" s="350"/>
      <c r="G16" s="368">
        <v>25702</v>
      </c>
      <c r="H16" s="501">
        <v>1.3966064560581379</v>
      </c>
      <c r="I16" s="350"/>
      <c r="J16" s="368">
        <v>18341</v>
      </c>
      <c r="K16" s="501">
        <v>6.1778753848330314</v>
      </c>
      <c r="L16" s="350"/>
      <c r="M16" s="368">
        <v>32147</v>
      </c>
      <c r="N16" s="501">
        <f>M16/'20pobl'!X16*100</f>
        <v>31.655080055930835</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23289</v>
      </c>
      <c r="E17" s="502">
        <f>D17/'20pobl'!D17*100</f>
        <v>3.9416028744979701</v>
      </c>
      <c r="F17" s="350"/>
      <c r="G17" s="377">
        <v>6525</v>
      </c>
      <c r="H17" s="502">
        <v>1.453455995366761</v>
      </c>
      <c r="I17" s="350"/>
      <c r="J17" s="377">
        <v>4970</v>
      </c>
      <c r="K17" s="502">
        <v>4.9399159120953389</v>
      </c>
      <c r="L17" s="350"/>
      <c r="M17" s="377">
        <v>11794</v>
      </c>
      <c r="N17" s="502">
        <f>M17/'20pobl'!X17*100</f>
        <v>28.548605731990705</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160539</v>
      </c>
      <c r="E18" s="500">
        <f>D18/'20pobl'!D18*100</f>
        <v>6.7123890216174225</v>
      </c>
      <c r="F18" s="350"/>
      <c r="G18" s="368">
        <v>32458</v>
      </c>
      <c r="H18" s="501">
        <v>1.8559943276037556</v>
      </c>
      <c r="I18" s="350"/>
      <c r="J18" s="368">
        <v>29175</v>
      </c>
      <c r="K18" s="501">
        <v>6.9144574372781094</v>
      </c>
      <c r="L18" s="350"/>
      <c r="M18" s="368">
        <v>98906</v>
      </c>
      <c r="N18" s="501">
        <f>M18/'20pobl'!X18*100</f>
        <v>44.770052507695091</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101607</v>
      </c>
      <c r="E19" s="500">
        <f>D19/'20pobl'!D19*100</f>
        <v>4.828236394316189</v>
      </c>
      <c r="F19" s="350"/>
      <c r="G19" s="368">
        <v>23629</v>
      </c>
      <c r="H19" s="501">
        <v>1.3988833324551708</v>
      </c>
      <c r="I19" s="350"/>
      <c r="J19" s="368">
        <v>20383</v>
      </c>
      <c r="K19" s="501">
        <v>7.2220470320621608</v>
      </c>
      <c r="L19" s="350"/>
      <c r="M19" s="368">
        <v>57595</v>
      </c>
      <c r="N19" s="501">
        <f>M19/'20pobl'!X19*100</f>
        <v>43.282707207647277</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392480</v>
      </c>
      <c r="E20" s="500">
        <f>D20/'20pobl'!D20*100</f>
        <v>4.8985107893169832</v>
      </c>
      <c r="F20" s="350"/>
      <c r="G20" s="368">
        <v>98754</v>
      </c>
      <c r="H20" s="501">
        <v>1.531845665083384</v>
      </c>
      <c r="I20" s="350"/>
      <c r="J20" s="368">
        <v>90661</v>
      </c>
      <c r="K20" s="501">
        <v>8.2411973511378562</v>
      </c>
      <c r="L20" s="350"/>
      <c r="M20" s="368">
        <v>203065</v>
      </c>
      <c r="N20" s="501">
        <f>M20/'20pobl'!X20*100</f>
        <v>43.632078005513506</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220547</v>
      </c>
      <c r="E21" s="500">
        <f>D21/'20pobl'!D21*100</f>
        <v>4.1461775407785071</v>
      </c>
      <c r="F21" s="350"/>
      <c r="G21" s="368">
        <v>59024</v>
      </c>
      <c r="H21" s="501">
        <v>1.3903552350087605</v>
      </c>
      <c r="I21" s="350"/>
      <c r="J21" s="368">
        <v>48465</v>
      </c>
      <c r="K21" s="501">
        <v>6.268203852103241</v>
      </c>
      <c r="L21" s="350"/>
      <c r="M21" s="368">
        <v>113058</v>
      </c>
      <c r="N21" s="501">
        <f>M21/'20pobl'!X21*100</f>
        <v>37.579399769321029</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60140</v>
      </c>
      <c r="E22" s="500">
        <f>D22/'20pobl'!D22*100</f>
        <v>5.7021981053986943</v>
      </c>
      <c r="F22" s="350"/>
      <c r="G22" s="368">
        <v>14016</v>
      </c>
      <c r="H22" s="501">
        <v>1.7119238623816455</v>
      </c>
      <c r="I22" s="350"/>
      <c r="J22" s="368">
        <v>13061</v>
      </c>
      <c r="K22" s="501">
        <v>8.0981374469879217</v>
      </c>
      <c r="L22" s="350"/>
      <c r="M22" s="368">
        <v>33063</v>
      </c>
      <c r="N22" s="501">
        <f>M22/'20pobl'!X22*100</f>
        <v>44.279419839558585</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85856</v>
      </c>
      <c r="E23" s="500">
        <f>D23/'20pobl'!D23*100</f>
        <v>3.172997003140992</v>
      </c>
      <c r="F23" s="350"/>
      <c r="G23" s="368">
        <v>25374</v>
      </c>
      <c r="H23" s="501">
        <v>1.277680818473047</v>
      </c>
      <c r="I23" s="350"/>
      <c r="J23" s="368">
        <v>14930</v>
      </c>
      <c r="K23" s="501">
        <v>3.1191177054324459</v>
      </c>
      <c r="L23" s="350"/>
      <c r="M23" s="368">
        <v>45552</v>
      </c>
      <c r="N23" s="501">
        <f>M23/'20pobl'!X23*100</f>
        <v>18.883223479666707</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265363</v>
      </c>
      <c r="E24" s="500">
        <f>D24/'20pobl'!D24*100</f>
        <v>3.7858874849699</v>
      </c>
      <c r="F24" s="350"/>
      <c r="G24" s="368">
        <v>62177</v>
      </c>
      <c r="H24" s="501">
        <v>1.0900082026285927</v>
      </c>
      <c r="I24" s="350"/>
      <c r="J24" s="368">
        <v>52075</v>
      </c>
      <c r="K24" s="501">
        <v>5.7051737133641849</v>
      </c>
      <c r="L24" s="350"/>
      <c r="M24" s="368">
        <v>151111</v>
      </c>
      <c r="N24" s="501">
        <f>M24/'20pobl'!X24*100</f>
        <v>38.526021655606009</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68449</v>
      </c>
      <c r="E25" s="500">
        <f>D25/'20pobl'!D25*100</f>
        <v>4.3640005814502079</v>
      </c>
      <c r="F25" s="350"/>
      <c r="G25" s="368">
        <v>23392</v>
      </c>
      <c r="H25" s="501">
        <v>1.7897420359845877</v>
      </c>
      <c r="I25" s="350"/>
      <c r="J25" s="368">
        <v>16093</v>
      </c>
      <c r="K25" s="501">
        <v>8.5114822767805194</v>
      </c>
      <c r="L25" s="350"/>
      <c r="M25" s="368">
        <v>28964</v>
      </c>
      <c r="N25" s="501">
        <f>M25/'20pobl'!X25*100</f>
        <v>39.997790482503383</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20777</v>
      </c>
      <c r="E26" s="504">
        <f>D26/'20pobl'!D26*100</f>
        <v>3.062949908083493</v>
      </c>
      <c r="F26" s="350"/>
      <c r="G26" s="377">
        <v>5136</v>
      </c>
      <c r="H26" s="502">
        <v>0.955094207695798</v>
      </c>
      <c r="I26" s="350"/>
      <c r="J26" s="377">
        <v>3780</v>
      </c>
      <c r="K26" s="502">
        <v>3.8687095090423411</v>
      </c>
      <c r="L26" s="350"/>
      <c r="M26" s="377">
        <v>11861</v>
      </c>
      <c r="N26" s="502">
        <f>M26/'20pobl'!X26*100</f>
        <v>27.662204393861657</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118146</v>
      </c>
      <c r="E27" s="504">
        <f>D27/'20pobl'!D27*100</f>
        <v>5.3035349717464415</v>
      </c>
      <c r="F27" s="350"/>
      <c r="G27" s="377">
        <v>31173</v>
      </c>
      <c r="H27" s="502">
        <v>1.8368025152993221</v>
      </c>
      <c r="I27" s="350"/>
      <c r="J27" s="377">
        <v>23776</v>
      </c>
      <c r="K27" s="502">
        <v>6.4651914051240782</v>
      </c>
      <c r="L27" s="350"/>
      <c r="M27" s="377">
        <v>63197</v>
      </c>
      <c r="N27" s="502">
        <f>M27/'20pobl'!X27*100</f>
        <v>38.819749871004198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14811</v>
      </c>
      <c r="E28" s="504">
        <f>D28/'20pobl'!D28*100</f>
        <v>4.5687017249463269</v>
      </c>
      <c r="F28" s="350"/>
      <c r="G28" s="377">
        <v>3427</v>
      </c>
      <c r="H28" s="502">
        <v>1.3572922277494377</v>
      </c>
      <c r="I28" s="350"/>
      <c r="J28" s="377">
        <v>2789</v>
      </c>
      <c r="K28" s="502">
        <v>5.6712351051283099</v>
      </c>
      <c r="L28" s="350"/>
      <c r="M28" s="377">
        <v>8595</v>
      </c>
      <c r="N28" s="502">
        <f>M28/'20pobl'!X28*100</f>
        <v>38.169464428457232</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5712</v>
      </c>
      <c r="E29" s="506">
        <f>D29/'20pobl'!D29*100</f>
        <v>3.3766049514081011</v>
      </c>
      <c r="F29" s="350"/>
      <c r="G29" s="389">
        <v>3044</v>
      </c>
      <c r="H29" s="507">
        <v>2.0615065793483636</v>
      </c>
      <c r="I29" s="350"/>
      <c r="J29" s="389">
        <v>1055</v>
      </c>
      <c r="K29" s="507">
        <v>6.3577196577076052</v>
      </c>
      <c r="L29" s="350"/>
      <c r="M29" s="389">
        <v>1613</v>
      </c>
      <c r="N29" s="507">
        <f>M29/'20pobl'!X29*100</f>
        <v>32.844634493993077</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2195095</v>
      </c>
      <c r="E31" s="1243">
        <f>D31/'20pobl'!D31*100</f>
        <v>4.5148267589913926</v>
      </c>
      <c r="F31" s="320"/>
      <c r="G31" s="1242">
        <f>SUM(G12:G29)</f>
        <v>570218</v>
      </c>
      <c r="H31" s="1243">
        <f>G31/'20pobl'!J31*100</f>
        <v>1.4737618071357439</v>
      </c>
      <c r="I31" s="320"/>
      <c r="J31" s="1242">
        <f>SUM(J12:J29)</f>
        <v>476994</v>
      </c>
      <c r="K31" s="1243">
        <f>J31/'20pobl'!Q31*100</f>
        <v>6.8357482314966012</v>
      </c>
      <c r="L31" s="320"/>
      <c r="M31" s="1242">
        <f>SUM(M12:M29)</f>
        <v>1147883</v>
      </c>
      <c r="N31" s="1243">
        <f>M31/'20pobl'!X31*100</f>
        <v>38.90556440171175</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hidden="1" customHeight="1" x14ac:dyDescent="0.25">
      <c r="B33" s="397" t="s">
        <v>47</v>
      </c>
      <c r="C33" s="509"/>
      <c r="F33" s="509"/>
    </row>
    <row r="34" spans="2:14" s="496" customFormat="1" ht="13.5" customHeight="1" x14ac:dyDescent="0.25">
      <c r="B34" s="1475" t="str">
        <f>'20pobl'!B34:H34</f>
        <v xml:space="preserve">(1) Cifras INE de población referidas al 01/01/2024. Publicado Censo de Población Anual el 19/12/2024 </v>
      </c>
      <c r="C34" s="1492"/>
      <c r="D34" s="1492"/>
      <c r="E34" s="1492"/>
      <c r="F34" s="1492"/>
      <c r="G34" s="1492"/>
      <c r="H34" s="1492"/>
      <c r="I34" s="1492"/>
      <c r="J34" s="1492"/>
      <c r="K34" s="1492"/>
      <c r="L34" s="1492"/>
      <c r="M34" s="1492"/>
      <c r="N34" s="1492"/>
    </row>
    <row r="35" spans="2:14" ht="29.25" customHeight="1" x14ac:dyDescent="0.25">
      <c r="B35" s="1489"/>
      <c r="C35" s="1489"/>
      <c r="D35" s="1489"/>
      <c r="E35" s="510"/>
    </row>
    <row r="36" spans="2:14" ht="4.5" customHeight="1" x14ac:dyDescent="0.25">
      <c r="B36" s="1469"/>
      <c r="C36" s="1469"/>
      <c r="D36" s="1469"/>
      <c r="E36" s="45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498"/>
      <c r="C2" s="1498"/>
      <c r="D2" s="1498"/>
      <c r="E2" s="1498"/>
      <c r="F2" s="1498"/>
      <c r="G2" s="1498"/>
      <c r="H2" s="1498"/>
      <c r="I2" s="1498"/>
      <c r="O2" s="37"/>
    </row>
    <row r="3" spans="1:50" s="38" customFormat="1" ht="4.5" customHeight="1" x14ac:dyDescent="0.25">
      <c r="B3" s="1499"/>
      <c r="C3" s="1499"/>
      <c r="D3" s="1499"/>
      <c r="E3" s="1499"/>
      <c r="F3" s="1499"/>
      <c r="G3" s="1499"/>
      <c r="H3" s="1499"/>
      <c r="I3" s="1499"/>
      <c r="O3" s="37"/>
    </row>
    <row r="4" spans="1:50" s="38" customFormat="1" ht="17.25" customHeight="1" x14ac:dyDescent="0.25">
      <c r="A4" s="1499" t="s">
        <v>191</v>
      </c>
      <c r="B4" s="1499"/>
      <c r="C4" s="1499"/>
      <c r="D4" s="1499"/>
      <c r="E4" s="1499"/>
      <c r="F4" s="1499"/>
      <c r="G4" s="1499"/>
      <c r="H4" s="1499"/>
      <c r="I4" s="1499"/>
      <c r="J4" s="1499"/>
      <c r="K4" s="1499"/>
      <c r="L4" s="1499"/>
      <c r="M4" s="1499"/>
      <c r="N4" s="1499"/>
      <c r="O4" s="1499"/>
      <c r="P4" s="1499"/>
      <c r="Q4" s="1499"/>
      <c r="R4" s="1499"/>
      <c r="S4" s="1499"/>
      <c r="T4" s="1499"/>
      <c r="U4" s="1499"/>
      <c r="V4" s="1499"/>
      <c r="W4" s="1499"/>
      <c r="X4" s="1499"/>
      <c r="Y4" s="1499"/>
      <c r="Z4" s="1499"/>
    </row>
    <row r="5" spans="1:50" s="38" customFormat="1" ht="17.25" customHeight="1" x14ac:dyDescent="0.25">
      <c r="B5" s="1507" t="e">
        <f>#REF!</f>
        <v>#REF!</v>
      </c>
      <c r="C5" s="1507"/>
      <c r="D5" s="1507"/>
      <c r="E5" s="1507"/>
      <c r="F5" s="1507"/>
      <c r="G5" s="1507"/>
      <c r="H5" s="1507"/>
      <c r="I5" s="1507"/>
      <c r="J5" s="1507"/>
      <c r="K5" s="1507"/>
      <c r="L5" s="1507"/>
      <c r="M5" s="1507"/>
      <c r="N5" s="1507"/>
      <c r="O5" s="1507"/>
      <c r="P5" s="1507"/>
      <c r="Q5" s="1507"/>
      <c r="R5" s="1507"/>
      <c r="S5" s="1507"/>
      <c r="T5" s="1507"/>
      <c r="U5" s="1507"/>
      <c r="V5" s="1507"/>
      <c r="W5" s="1507"/>
      <c r="X5" s="1507"/>
      <c r="Y5" s="1507"/>
      <c r="Z5" s="1507"/>
    </row>
    <row r="6" spans="1:50" s="38" customFormat="1" ht="6" customHeight="1" x14ac:dyDescent="0.25">
      <c r="O6" s="37"/>
    </row>
    <row r="7" spans="1:50" s="41" customFormat="1" ht="12.75" customHeight="1" x14ac:dyDescent="0.25">
      <c r="A7" s="39"/>
      <c r="B7" s="1500" t="s">
        <v>12</v>
      </c>
      <c r="C7" s="40"/>
      <c r="D7" s="1495" t="s">
        <v>109</v>
      </c>
      <c r="E7" s="1493"/>
      <c r="F7" s="181"/>
      <c r="G7" s="1493"/>
      <c r="H7" s="1493"/>
      <c r="I7" s="181"/>
      <c r="J7" s="1493"/>
      <c r="K7" s="1493"/>
      <c r="L7" s="181"/>
      <c r="M7" s="1493"/>
      <c r="N7" s="1494"/>
      <c r="O7" s="40"/>
      <c r="P7" s="1495" t="s">
        <v>13</v>
      </c>
      <c r="Q7" s="1493"/>
      <c r="R7" s="181"/>
      <c r="S7" s="1493"/>
      <c r="T7" s="1493"/>
      <c r="U7" s="181"/>
      <c r="V7" s="1493"/>
      <c r="W7" s="1493"/>
      <c r="X7" s="181"/>
      <c r="Y7" s="1493"/>
      <c r="Z7" s="1494"/>
      <c r="AA7" s="116"/>
      <c r="AB7" s="116"/>
      <c r="AC7" s="117"/>
      <c r="AD7" s="117"/>
      <c r="AE7" s="117"/>
      <c r="AF7" s="117"/>
      <c r="AG7" s="117"/>
      <c r="AH7" s="117"/>
      <c r="AI7" s="118"/>
    </row>
    <row r="8" spans="1:50" s="41" customFormat="1" ht="33.75" customHeight="1" x14ac:dyDescent="0.25">
      <c r="A8" s="39"/>
      <c r="B8" s="1501"/>
      <c r="C8" s="40"/>
      <c r="D8" s="1504"/>
      <c r="E8" s="1505"/>
      <c r="F8" s="40"/>
      <c r="G8" s="1495" t="s">
        <v>168</v>
      </c>
      <c r="H8" s="1494"/>
      <c r="I8" s="40"/>
      <c r="J8" s="1495" t="s">
        <v>174</v>
      </c>
      <c r="K8" s="1494"/>
      <c r="L8" s="40"/>
      <c r="M8" s="1495" t="s">
        <v>169</v>
      </c>
      <c r="N8" s="1494"/>
      <c r="O8" s="40"/>
      <c r="P8" s="1504"/>
      <c r="Q8" s="1506"/>
      <c r="R8" s="130"/>
      <c r="S8" s="1495" t="s">
        <v>171</v>
      </c>
      <c r="T8" s="1494"/>
      <c r="U8" s="40"/>
      <c r="V8" s="1495" t="s">
        <v>172</v>
      </c>
      <c r="W8" s="1494"/>
      <c r="X8" s="40"/>
      <c r="Y8" s="1495" t="s">
        <v>173</v>
      </c>
      <c r="Z8" s="1494"/>
      <c r="AA8" s="116"/>
      <c r="AB8" s="116"/>
      <c r="AC8" s="117"/>
      <c r="AD8" s="117"/>
      <c r="AE8" s="117"/>
      <c r="AF8" s="117"/>
      <c r="AG8" s="117"/>
      <c r="AH8" s="117"/>
      <c r="AI8" s="118"/>
    </row>
    <row r="9" spans="1:50" s="46" customFormat="1" ht="36.75" customHeight="1" x14ac:dyDescent="0.25">
      <c r="A9" s="42"/>
      <c r="B9" s="1502"/>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03" t="s">
        <v>216</v>
      </c>
      <c r="C33" s="1503"/>
      <c r="D33" s="1503"/>
      <c r="E33" s="1503"/>
      <c r="F33" s="1503"/>
      <c r="G33" s="1503"/>
      <c r="H33" s="1503"/>
      <c r="I33" s="1503"/>
      <c r="J33" s="1503"/>
      <c r="K33" s="1503"/>
      <c r="L33" s="1503"/>
      <c r="M33" s="1503"/>
      <c r="O33" s="86"/>
    </row>
    <row r="34" spans="2:19" ht="29.25" customHeight="1" x14ac:dyDescent="0.25">
      <c r="B34" s="1497"/>
      <c r="C34" s="1497"/>
      <c r="D34" s="1497"/>
      <c r="E34" s="1497"/>
      <c r="F34" s="1497"/>
      <c r="G34" s="1497"/>
      <c r="H34" s="1497"/>
      <c r="I34" s="1497"/>
      <c r="J34" s="1497"/>
      <c r="K34" s="1497"/>
      <c r="L34" s="1497"/>
      <c r="M34" s="1497"/>
      <c r="N34" s="1497"/>
      <c r="O34" s="1497"/>
      <c r="P34" s="1497"/>
      <c r="Q34" s="89"/>
      <c r="R34" s="89"/>
      <c r="S34" s="89"/>
    </row>
    <row r="35" spans="2:19" ht="4.5" customHeight="1" x14ac:dyDescent="0.25">
      <c r="B35" s="1496"/>
      <c r="C35" s="1496"/>
      <c r="D35" s="1496"/>
      <c r="E35" s="1496"/>
      <c r="F35" s="1496"/>
      <c r="G35" s="1496"/>
      <c r="H35" s="1496"/>
      <c r="I35" s="1496"/>
      <c r="J35" s="1496"/>
      <c r="K35" s="1496"/>
      <c r="L35" s="1496"/>
      <c r="M35" s="1496"/>
      <c r="N35" s="1496"/>
      <c r="O35" s="1496"/>
      <c r="P35" s="1496"/>
      <c r="Q35" s="89"/>
      <c r="R35" s="89"/>
      <c r="S35" s="89"/>
    </row>
    <row r="38" spans="2:19" x14ac:dyDescent="0.25">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2" zoomScale="80" zoomScaleNormal="80" workbookViewId="0">
      <selection activeCell="AE21" sqref="AE21"/>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43"/>
      <c r="C2" s="1443"/>
      <c r="D2" s="1443"/>
      <c r="E2" s="1443"/>
      <c r="F2" s="1443"/>
      <c r="G2" s="1443"/>
      <c r="H2" s="1443"/>
      <c r="I2" s="1443"/>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44"/>
      <c r="C3" s="1444"/>
      <c r="D3" s="1444"/>
      <c r="E3" s="1444"/>
      <c r="F3" s="1444"/>
      <c r="G3" s="1444"/>
      <c r="H3" s="1444"/>
      <c r="I3" s="1444"/>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70" t="s">
        <v>395</v>
      </c>
      <c r="B4" s="1470"/>
      <c r="C4" s="1470"/>
      <c r="D4" s="1470"/>
      <c r="E4" s="1470"/>
      <c r="F4" s="1470"/>
      <c r="G4" s="1470"/>
      <c r="H4" s="1470"/>
      <c r="I4" s="1470"/>
      <c r="J4" s="1470"/>
      <c r="K4" s="1470"/>
      <c r="L4" s="1470"/>
      <c r="M4" s="1470"/>
      <c r="N4" s="1470"/>
      <c r="O4" s="1470"/>
      <c r="P4" s="1470"/>
      <c r="Q4" s="1470"/>
      <c r="R4" s="1470"/>
      <c r="S4" s="1470"/>
      <c r="T4" s="1470"/>
      <c r="U4" s="1470"/>
      <c r="V4" s="1470"/>
      <c r="W4" s="1470"/>
      <c r="X4" s="1470"/>
      <c r="Y4" s="1470"/>
      <c r="Z4" s="1470"/>
    </row>
    <row r="5" spans="1:50" s="492" customFormat="1" ht="17.2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1471"/>
      <c r="V5" s="1471"/>
      <c r="W5" s="1471"/>
      <c r="X5" s="1471"/>
      <c r="Y5" s="1471"/>
      <c r="Z5" s="1471"/>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08" t="s">
        <v>12</v>
      </c>
      <c r="D7" s="1508" t="s">
        <v>473</v>
      </c>
      <c r="E7" s="1508"/>
      <c r="G7" s="1508"/>
      <c r="H7" s="1508"/>
      <c r="J7" s="1508"/>
      <c r="K7" s="1508"/>
      <c r="M7" s="1508"/>
      <c r="N7" s="1508"/>
      <c r="P7" s="1508" t="s">
        <v>13</v>
      </c>
      <c r="Q7" s="1508"/>
      <c r="S7" s="1508"/>
      <c r="T7" s="1508"/>
      <c r="V7" s="1508"/>
      <c r="W7" s="1508"/>
      <c r="Y7" s="1508"/>
      <c r="Z7" s="1508"/>
      <c r="AA7" s="512"/>
      <c r="AB7" s="512"/>
      <c r="AI7" s="514"/>
    </row>
    <row r="8" spans="1:50" s="513" customFormat="1" ht="33.75" customHeight="1" x14ac:dyDescent="0.25">
      <c r="A8" s="512"/>
      <c r="B8" s="1508"/>
      <c r="D8" s="1508"/>
      <c r="E8" s="1508"/>
      <c r="G8" s="1508" t="s">
        <v>168</v>
      </c>
      <c r="H8" s="1508"/>
      <c r="J8" s="1508" t="s">
        <v>174</v>
      </c>
      <c r="K8" s="1508"/>
      <c r="M8" s="1508" t="s">
        <v>169</v>
      </c>
      <c r="N8" s="1508"/>
      <c r="P8" s="1508"/>
      <c r="Q8" s="1508"/>
      <c r="S8" s="1508" t="s">
        <v>171</v>
      </c>
      <c r="T8" s="1508"/>
      <c r="V8" s="1508" t="s">
        <v>172</v>
      </c>
      <c r="W8" s="1508"/>
      <c r="Y8" s="1508" t="s">
        <v>173</v>
      </c>
      <c r="Z8" s="1508"/>
      <c r="AA8" s="512"/>
      <c r="AB8" s="512"/>
      <c r="AI8" s="514"/>
    </row>
    <row r="9" spans="1:50" s="513" customFormat="1" ht="36.75" customHeight="1" x14ac:dyDescent="0.25">
      <c r="A9" s="512"/>
      <c r="B9" s="1508"/>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S11+V11+Y11</f>
        <v>424082</v>
      </c>
      <c r="Q11" s="564">
        <f>P11*100/D11</f>
        <v>4.9129840120242889</v>
      </c>
      <c r="R11" s="558"/>
      <c r="S11" s="561">
        <f>'23solcasaad'!J12</f>
        <v>120606</v>
      </c>
      <c r="T11" s="565">
        <f>S11*100/G11</f>
        <v>1.7183648876015882</v>
      </c>
      <c r="U11" s="558"/>
      <c r="V11" s="561">
        <f>'23solcasaad'!Q12</f>
        <v>102886</v>
      </c>
      <c r="W11" s="565">
        <f>V11*100/J11</f>
        <v>8.7459313984258582</v>
      </c>
      <c r="X11" s="558"/>
      <c r="Y11" s="561">
        <f>'23solcasaad'!X12</f>
        <v>200590</v>
      </c>
      <c r="Z11" s="565">
        <f>Y11*100/M11</f>
        <v>45.919885721088029</v>
      </c>
      <c r="AA11" s="566"/>
      <c r="AB11" s="567">
        <f>_xlfn.RANK.EQ(Q11,Q$11:Q$30,0)</f>
        <v>5</v>
      </c>
      <c r="AC11" s="567">
        <v>1</v>
      </c>
      <c r="AD11" s="567">
        <f>MATCH(AC11,AB$11:AB$30,0)</f>
        <v>7</v>
      </c>
      <c r="AE11" s="568" t="str">
        <f t="shared" ref="AE11:AE29" si="2">INDEX(B$11:B$30,AD11,1)</f>
        <v>Castilla y León</v>
      </c>
      <c r="AF11" s="569">
        <f t="shared" ref="AF11:AF29" si="3">INDEX(Q$11:Q$30,AD11,1)</f>
        <v>6.7123890216174225</v>
      </c>
      <c r="AH11" s="567">
        <f>_xlfn.RANK.EQ(T11,T$11:T$30,0)</f>
        <v>5</v>
      </c>
      <c r="AI11" s="567">
        <v>1</v>
      </c>
      <c r="AJ11" s="567">
        <f>MATCH(AI11,AH$11:AH$30,0)</f>
        <v>18</v>
      </c>
      <c r="AK11" s="568" t="str">
        <f>INDEX(B$11:B$30,AJ11,1)</f>
        <v>Ceuta y Melilla</v>
      </c>
      <c r="AL11" s="569">
        <f>INDEX(T$11:T$30,AJ11,1)</f>
        <v>2.0615065793483636</v>
      </c>
      <c r="AN11" s="567">
        <f>_xlfn.RANK.EQ(W11,W$11:W$30,0)</f>
        <v>1</v>
      </c>
      <c r="AO11" s="567">
        <v>1</v>
      </c>
      <c r="AP11" s="567">
        <f>MATCH(AO11,AN$11:AN$30,0)</f>
        <v>1</v>
      </c>
      <c r="AQ11" s="568" t="str">
        <f>INDEX(B$11:B$30,AP11,1)</f>
        <v>Andalucía</v>
      </c>
      <c r="AR11" s="569">
        <f>INDEX(W$11:W$30,AP11,1)</f>
        <v>8.7459313984258582</v>
      </c>
      <c r="AT11" s="567">
        <f>_xlfn.RANK.EQ(Z11,Z$11:Z$30,0)</f>
        <v>1</v>
      </c>
      <c r="AU11" s="567">
        <v>1</v>
      </c>
      <c r="AV11" s="567">
        <f>MATCH(AU11,AT$11:AT$30,0)</f>
        <v>1</v>
      </c>
      <c r="AW11" s="568" t="str">
        <f>INDEX(B$11:B$30,AV11,1)</f>
        <v>Andalucía</v>
      </c>
      <c r="AX11" s="569">
        <f>INDEX(Z$11:Z$30,AV11,1)</f>
        <v>45.919885721088029</v>
      </c>
    </row>
    <row r="12" spans="1:50" s="396" customFormat="1" ht="18" customHeight="1" x14ac:dyDescent="0.35">
      <c r="A12" s="519"/>
      <c r="B12" s="557" t="s">
        <v>7</v>
      </c>
      <c r="C12" s="558"/>
      <c r="D12" s="559">
        <f t="shared" ref="D12:D28" si="4">G12+J12+M12</f>
        <v>1351591</v>
      </c>
      <c r="E12" s="560">
        <f t="shared" si="0"/>
        <v>2.7799248843498505</v>
      </c>
      <c r="F12" s="558"/>
      <c r="G12" s="561">
        <f>'20pobl'!J13</f>
        <v>1048956</v>
      </c>
      <c r="H12" s="562">
        <f t="shared" ref="H12:H28" si="5">G12*100/$G$30</f>
        <v>2.7110881981380479</v>
      </c>
      <c r="I12" s="558"/>
      <c r="J12" s="561">
        <f>'20pobl'!Q13</f>
        <v>205354</v>
      </c>
      <c r="K12" s="562">
        <f t="shared" ref="K12:K28" si="6">J12*100/$J$30</f>
        <v>2.9429054502378498</v>
      </c>
      <c r="L12" s="558"/>
      <c r="M12" s="561">
        <f>'20pobl'!X13</f>
        <v>97281</v>
      </c>
      <c r="N12" s="562">
        <f t="shared" si="1"/>
        <v>3.2971759408954751</v>
      </c>
      <c r="O12" s="558"/>
      <c r="P12" s="563">
        <f t="shared" ref="P12:P28" si="7">S12+V12+Y12</f>
        <v>58385</v>
      </c>
      <c r="Q12" s="564">
        <f t="shared" ref="Q12:Q28" si="8">P12*100/D12</f>
        <v>4.3197239401564529</v>
      </c>
      <c r="R12" s="558"/>
      <c r="S12" s="561">
        <f>'23solcasaad'!J13</f>
        <v>11187</v>
      </c>
      <c r="T12" s="565">
        <f t="shared" ref="T12:T28" si="9">S12*100/G12</f>
        <v>1.0664889661720798</v>
      </c>
      <c r="U12" s="558"/>
      <c r="V12" s="561">
        <f>'23solcasaad'!Q13</f>
        <v>11566</v>
      </c>
      <c r="W12" s="565">
        <f t="shared" ref="W12:W28" si="10">V12*100/J12</f>
        <v>5.6322253279702368</v>
      </c>
      <c r="X12" s="558"/>
      <c r="Y12" s="561">
        <f>'23solcasaad'!X13</f>
        <v>35632</v>
      </c>
      <c r="Z12" s="565">
        <f t="shared" ref="Z12:Z28" si="11">Y12*100/M12</f>
        <v>36.627912953197438</v>
      </c>
      <c r="AA12" s="566"/>
      <c r="AB12" s="567">
        <f t="shared" ref="AB12:AB28" si="12">_xlfn.RANK.EQ(Q12,Q$11:Q$30,0)</f>
        <v>11</v>
      </c>
      <c r="AC12" s="567">
        <v>2</v>
      </c>
      <c r="AD12" s="567">
        <f t="shared" ref="AD12:AD28" si="13">MATCH(AC12,AB$11:AB$30,0)</f>
        <v>11</v>
      </c>
      <c r="AE12" s="568" t="str">
        <f t="shared" si="2"/>
        <v>Extremadura</v>
      </c>
      <c r="AF12" s="569">
        <f t="shared" si="3"/>
        <v>5.7021981053986943</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1.8559943276037556</v>
      </c>
      <c r="AN12" s="567">
        <f t="shared" ref="AN12:AN30" si="18">_xlfn.RANK.EQ(W12,W$11:W$30,0)</f>
        <v>16</v>
      </c>
      <c r="AO12" s="567">
        <v>2</v>
      </c>
      <c r="AP12" s="567">
        <f t="shared" ref="AP12:AP28" si="19">MATCH(AO12,AN$11:AN$30,0)</f>
        <v>14</v>
      </c>
      <c r="AQ12" s="568" t="str">
        <f t="shared" ref="AQ12:AQ29" si="20">INDEX(B$11:B$30,AP12,1)</f>
        <v>Murcia, Región de</v>
      </c>
      <c r="AR12" s="569">
        <f t="shared" ref="AR12:AR28" si="21">INDEX(W$11:W$30,AP12,1)</f>
        <v>8.5114822767805194</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44.770052507695091</v>
      </c>
    </row>
    <row r="13" spans="1:50" s="396" customFormat="1" ht="18" customHeight="1" x14ac:dyDescent="0.35">
      <c r="A13" s="519"/>
      <c r="B13" s="557" t="s">
        <v>37</v>
      </c>
      <c r="C13" s="558"/>
      <c r="D13" s="559">
        <f t="shared" si="4"/>
        <v>1009599</v>
      </c>
      <c r="E13" s="560">
        <f t="shared" si="0"/>
        <v>2.0765226931184988</v>
      </c>
      <c r="F13" s="558"/>
      <c r="G13" s="561">
        <f>'20pobl'!J14</f>
        <v>727094</v>
      </c>
      <c r="H13" s="562">
        <f t="shared" si="5"/>
        <v>1.8792170141902862</v>
      </c>
      <c r="I13" s="558"/>
      <c r="J13" s="561">
        <f>'20pobl'!Q14</f>
        <v>197409</v>
      </c>
      <c r="K13" s="562">
        <f t="shared" si="6"/>
        <v>2.8290465344040228</v>
      </c>
      <c r="L13" s="558"/>
      <c r="M13" s="561">
        <f>'20pobl'!X14</f>
        <v>85096</v>
      </c>
      <c r="N13" s="562">
        <f t="shared" si="1"/>
        <v>2.8841858519797428</v>
      </c>
      <c r="O13" s="558"/>
      <c r="P13" s="563">
        <f t="shared" si="7"/>
        <v>51790</v>
      </c>
      <c r="Q13" s="564">
        <f t="shared" si="8"/>
        <v>5.1297594391436601</v>
      </c>
      <c r="R13" s="558"/>
      <c r="S13" s="561">
        <f>'23solcasaad'!J14</f>
        <v>10922</v>
      </c>
      <c r="T13" s="565">
        <f t="shared" si="9"/>
        <v>1.5021441519253356</v>
      </c>
      <c r="U13" s="558"/>
      <c r="V13" s="561">
        <f>'23solcasaad'!Q14</f>
        <v>11950</v>
      </c>
      <c r="W13" s="565">
        <f t="shared" si="10"/>
        <v>6.0534220830863843</v>
      </c>
      <c r="X13" s="558"/>
      <c r="Y13" s="561">
        <f>'23solcasaad'!X14</f>
        <v>28918</v>
      </c>
      <c r="Z13" s="565">
        <f t="shared" si="11"/>
        <v>33.982795901099934</v>
      </c>
      <c r="AA13" s="566"/>
      <c r="AB13" s="567">
        <f t="shared" si="12"/>
        <v>4</v>
      </c>
      <c r="AC13" s="567">
        <v>3</v>
      </c>
      <c r="AD13" s="567">
        <f t="shared" si="13"/>
        <v>16</v>
      </c>
      <c r="AE13" s="568" t="str">
        <f t="shared" si="2"/>
        <v>País Vasco</v>
      </c>
      <c r="AF13" s="570">
        <f t="shared" si="3"/>
        <v>5.3035349717464415</v>
      </c>
      <c r="AH13" s="567">
        <f t="shared" si="14"/>
        <v>8</v>
      </c>
      <c r="AI13" s="567">
        <v>3</v>
      </c>
      <c r="AJ13" s="567">
        <f t="shared" si="15"/>
        <v>16</v>
      </c>
      <c r="AK13" s="568" t="str">
        <f t="shared" si="16"/>
        <v>País Vasco</v>
      </c>
      <c r="AL13" s="569">
        <f t="shared" si="17"/>
        <v>1.8368025152993224</v>
      </c>
      <c r="AN13" s="567">
        <f t="shared" si="18"/>
        <v>13</v>
      </c>
      <c r="AO13" s="567">
        <v>3</v>
      </c>
      <c r="AP13" s="567">
        <f t="shared" si="19"/>
        <v>9</v>
      </c>
      <c r="AQ13" s="568" t="str">
        <f t="shared" si="20"/>
        <v>Cataluña</v>
      </c>
      <c r="AR13" s="569">
        <f t="shared" si="21"/>
        <v>8.2411973511378562</v>
      </c>
      <c r="AT13" s="567">
        <f t="shared" si="22"/>
        <v>14</v>
      </c>
      <c r="AU13" s="567">
        <v>3</v>
      </c>
      <c r="AV13" s="567">
        <f t="shared" si="23"/>
        <v>11</v>
      </c>
      <c r="AW13" s="568" t="str">
        <f t="shared" si="24"/>
        <v>Extremadura</v>
      </c>
      <c r="AX13" s="569">
        <f t="shared" si="25"/>
        <v>44.279419839558585</v>
      </c>
    </row>
    <row r="14" spans="1:50" s="396" customFormat="1" ht="18" customHeight="1" x14ac:dyDescent="0.35">
      <c r="A14" s="519"/>
      <c r="B14" s="557" t="s">
        <v>38</v>
      </c>
      <c r="C14" s="558"/>
      <c r="D14" s="559">
        <f t="shared" si="4"/>
        <v>1231768</v>
      </c>
      <c r="E14" s="560">
        <f t="shared" si="0"/>
        <v>2.533475374537006</v>
      </c>
      <c r="F14" s="558"/>
      <c r="G14" s="561">
        <f>'20pobl'!J15</f>
        <v>1026476</v>
      </c>
      <c r="H14" s="562">
        <f t="shared" si="5"/>
        <v>2.6529873219391003</v>
      </c>
      <c r="I14" s="558"/>
      <c r="J14" s="561">
        <f>'20pobl'!Q15</f>
        <v>150815</v>
      </c>
      <c r="K14" s="562">
        <f t="shared" si="6"/>
        <v>2.1613130763346287</v>
      </c>
      <c r="L14" s="558"/>
      <c r="M14" s="561">
        <f>'20pobl'!X15</f>
        <v>54477</v>
      </c>
      <c r="N14" s="562">
        <f t="shared" si="1"/>
        <v>1.8464063253067176</v>
      </c>
      <c r="O14" s="558"/>
      <c r="P14" s="563">
        <f t="shared" si="7"/>
        <v>46932</v>
      </c>
      <c r="Q14" s="564">
        <f t="shared" si="8"/>
        <v>3.810133077008008</v>
      </c>
      <c r="R14" s="558"/>
      <c r="S14" s="561">
        <f>'23solcasaad'!J15</f>
        <v>13672</v>
      </c>
      <c r="T14" s="565">
        <f t="shared" si="9"/>
        <v>1.3319356711701005</v>
      </c>
      <c r="U14" s="558"/>
      <c r="V14" s="561">
        <f>'23solcasaad'!Q15</f>
        <v>11038</v>
      </c>
      <c r="W14" s="565">
        <f t="shared" si="10"/>
        <v>7.3189006398567784</v>
      </c>
      <c r="X14" s="558"/>
      <c r="Y14" s="561">
        <f>'23solcasaad'!X15</f>
        <v>22222</v>
      </c>
      <c r="Z14" s="565">
        <f t="shared" si="11"/>
        <v>40.791526699341006</v>
      </c>
      <c r="AA14" s="566"/>
      <c r="AB14" s="567">
        <f t="shared" si="12"/>
        <v>14</v>
      </c>
      <c r="AC14" s="567">
        <v>4</v>
      </c>
      <c r="AD14" s="567">
        <f t="shared" si="13"/>
        <v>3</v>
      </c>
      <c r="AE14" s="568" t="str">
        <f t="shared" si="2"/>
        <v>Asturias, Principado de</v>
      </c>
      <c r="AF14" s="569">
        <f t="shared" si="3"/>
        <v>5.1297594391436601</v>
      </c>
      <c r="AH14" s="567">
        <f t="shared" si="14"/>
        <v>15</v>
      </c>
      <c r="AI14" s="567">
        <v>4</v>
      </c>
      <c r="AJ14" s="567">
        <f t="shared" si="15"/>
        <v>14</v>
      </c>
      <c r="AK14" s="568" t="str">
        <f t="shared" si="16"/>
        <v>Murcia, Región de</v>
      </c>
      <c r="AL14" s="569">
        <f t="shared" si="17"/>
        <v>1.7897420359845877</v>
      </c>
      <c r="AN14" s="567">
        <f t="shared" si="18"/>
        <v>5</v>
      </c>
      <c r="AO14" s="567">
        <v>4</v>
      </c>
      <c r="AP14" s="567">
        <f t="shared" si="19"/>
        <v>11</v>
      </c>
      <c r="AQ14" s="568" t="str">
        <f t="shared" si="20"/>
        <v>Extremadura</v>
      </c>
      <c r="AR14" s="569">
        <f t="shared" si="21"/>
        <v>8.0981374469879217</v>
      </c>
      <c r="AT14" s="567">
        <f t="shared" si="22"/>
        <v>6</v>
      </c>
      <c r="AU14" s="567">
        <v>4</v>
      </c>
      <c r="AV14" s="567">
        <f t="shared" si="23"/>
        <v>9</v>
      </c>
      <c r="AW14" s="568" t="str">
        <f t="shared" si="24"/>
        <v>Cataluña</v>
      </c>
      <c r="AX14" s="569">
        <f t="shared" si="25"/>
        <v>43.632078005513499</v>
      </c>
    </row>
    <row r="15" spans="1:50" s="396" customFormat="1" ht="18" customHeight="1" x14ac:dyDescent="0.35">
      <c r="A15" s="519"/>
      <c r="B15" s="557" t="s">
        <v>6</v>
      </c>
      <c r="C15" s="558"/>
      <c r="D15" s="559">
        <f t="shared" si="4"/>
        <v>2238754</v>
      </c>
      <c r="E15" s="560">
        <f t="shared" si="0"/>
        <v>4.6046237023905645</v>
      </c>
      <c r="F15" s="558"/>
      <c r="G15" s="561">
        <f>'20pobl'!J16</f>
        <v>1840318</v>
      </c>
      <c r="H15" s="562">
        <f t="shared" si="5"/>
        <v>4.7564096212052895</v>
      </c>
      <c r="I15" s="558"/>
      <c r="J15" s="561">
        <f>'20pobl'!Q16</f>
        <v>296882</v>
      </c>
      <c r="K15" s="562">
        <f t="shared" si="6"/>
        <v>4.2545830900664869</v>
      </c>
      <c r="L15" s="558"/>
      <c r="M15" s="561">
        <f>'20pobl'!X16</f>
        <v>101554</v>
      </c>
      <c r="N15" s="562">
        <f t="shared" si="1"/>
        <v>3.4420020918956329</v>
      </c>
      <c r="O15" s="558"/>
      <c r="P15" s="563">
        <f t="shared" si="7"/>
        <v>76190</v>
      </c>
      <c r="Q15" s="564">
        <f t="shared" si="8"/>
        <v>3.4032323336999064</v>
      </c>
      <c r="R15" s="558"/>
      <c r="S15" s="561">
        <f>'23solcasaad'!J16</f>
        <v>25702</v>
      </c>
      <c r="T15" s="565">
        <f t="shared" si="9"/>
        <v>1.3966064560581377</v>
      </c>
      <c r="U15" s="558"/>
      <c r="V15" s="561">
        <f>'23solcasaad'!Q16</f>
        <v>18341</v>
      </c>
      <c r="W15" s="565">
        <f t="shared" si="10"/>
        <v>6.1778753848330314</v>
      </c>
      <c r="X15" s="558"/>
      <c r="Y15" s="561">
        <f>'23solcasaad'!X16</f>
        <v>32147</v>
      </c>
      <c r="Z15" s="565">
        <f t="shared" si="11"/>
        <v>31.655080055930835</v>
      </c>
      <c r="AA15" s="566"/>
      <c r="AB15" s="567">
        <f t="shared" si="12"/>
        <v>16</v>
      </c>
      <c r="AC15" s="567">
        <v>5</v>
      </c>
      <c r="AD15" s="567">
        <f t="shared" si="13"/>
        <v>1</v>
      </c>
      <c r="AE15" s="568" t="str">
        <f t="shared" si="2"/>
        <v>Andalucía</v>
      </c>
      <c r="AF15" s="569">
        <f t="shared" si="3"/>
        <v>4.9129840120242889</v>
      </c>
      <c r="AH15" s="567">
        <f t="shared" si="14"/>
        <v>12</v>
      </c>
      <c r="AI15" s="567">
        <v>5</v>
      </c>
      <c r="AJ15" s="567">
        <f t="shared" si="15"/>
        <v>1</v>
      </c>
      <c r="AK15" s="568" t="str">
        <f t="shared" si="16"/>
        <v>Andalucía</v>
      </c>
      <c r="AL15" s="569">
        <f t="shared" si="17"/>
        <v>1.7183648876015882</v>
      </c>
      <c r="AN15" s="567">
        <f t="shared" si="18"/>
        <v>12</v>
      </c>
      <c r="AO15" s="567">
        <v>5</v>
      </c>
      <c r="AP15" s="567">
        <f t="shared" si="19"/>
        <v>4</v>
      </c>
      <c r="AQ15" s="568" t="str">
        <f t="shared" si="20"/>
        <v>Balears, Illes</v>
      </c>
      <c r="AR15" s="569">
        <f t="shared" si="21"/>
        <v>7.3189006398567784</v>
      </c>
      <c r="AT15" s="567">
        <f t="shared" si="22"/>
        <v>16</v>
      </c>
      <c r="AU15" s="567">
        <v>5</v>
      </c>
      <c r="AV15" s="567">
        <f t="shared" si="23"/>
        <v>8</v>
      </c>
      <c r="AW15" s="568" t="str">
        <f t="shared" si="24"/>
        <v>Castilla - La Mancha</v>
      </c>
      <c r="AX15" s="569">
        <f t="shared" si="25"/>
        <v>43.282707207647277</v>
      </c>
    </row>
    <row r="16" spans="1:50" s="396" customFormat="1" ht="18" customHeight="1" x14ac:dyDescent="0.35">
      <c r="A16" s="519"/>
      <c r="B16" s="557" t="s">
        <v>5</v>
      </c>
      <c r="C16" s="558"/>
      <c r="D16" s="571">
        <f t="shared" si="4"/>
        <v>590851</v>
      </c>
      <c r="E16" s="560">
        <f t="shared" si="0"/>
        <v>1.2152503219117274</v>
      </c>
      <c r="F16" s="558"/>
      <c r="G16" s="572">
        <f>'20pobl'!J17</f>
        <v>448930</v>
      </c>
      <c r="H16" s="562">
        <f t="shared" si="5"/>
        <v>1.1602858697506033</v>
      </c>
      <c r="I16" s="558"/>
      <c r="J16" s="572">
        <f>'20pobl'!Q17</f>
        <v>100609</v>
      </c>
      <c r="K16" s="562">
        <f t="shared" si="6"/>
        <v>1.4418164459566398</v>
      </c>
      <c r="L16" s="558"/>
      <c r="M16" s="572">
        <f>'20pobl'!X17</f>
        <v>41312</v>
      </c>
      <c r="N16" s="562">
        <f t="shared" si="1"/>
        <v>1.4002007840202493</v>
      </c>
      <c r="O16" s="558"/>
      <c r="P16" s="572">
        <f t="shared" si="7"/>
        <v>23289</v>
      </c>
      <c r="Q16" s="564">
        <f t="shared" si="8"/>
        <v>3.9416028744979701</v>
      </c>
      <c r="R16" s="558"/>
      <c r="S16" s="572">
        <f>'23solcasaad'!J17</f>
        <v>6525</v>
      </c>
      <c r="T16" s="565">
        <f t="shared" si="9"/>
        <v>1.453455995366761</v>
      </c>
      <c r="U16" s="558"/>
      <c r="V16" s="572">
        <f>'23solcasaad'!Q17</f>
        <v>4970</v>
      </c>
      <c r="W16" s="565">
        <f t="shared" si="10"/>
        <v>4.9399159120953398</v>
      </c>
      <c r="X16" s="558"/>
      <c r="Y16" s="572">
        <f>'23solcasaad'!X17</f>
        <v>11794</v>
      </c>
      <c r="Z16" s="565">
        <f t="shared" si="11"/>
        <v>28.548605731990705</v>
      </c>
      <c r="AA16" s="566"/>
      <c r="AB16" s="567">
        <f t="shared" si="12"/>
        <v>13</v>
      </c>
      <c r="AC16" s="567">
        <v>6</v>
      </c>
      <c r="AD16" s="567">
        <f t="shared" si="13"/>
        <v>9</v>
      </c>
      <c r="AE16" s="568" t="str">
        <f t="shared" si="2"/>
        <v>Cataluña</v>
      </c>
      <c r="AF16" s="569">
        <f t="shared" si="3"/>
        <v>4.8985107893169832</v>
      </c>
      <c r="AH16" s="567">
        <f t="shared" si="14"/>
        <v>10</v>
      </c>
      <c r="AI16" s="567">
        <v>6</v>
      </c>
      <c r="AJ16" s="567">
        <f t="shared" si="15"/>
        <v>11</v>
      </c>
      <c r="AK16" s="568" t="str">
        <f t="shared" si="16"/>
        <v>Extremadura</v>
      </c>
      <c r="AL16" s="569">
        <f t="shared" si="17"/>
        <v>1.7119238623816457</v>
      </c>
      <c r="AN16" s="567">
        <f t="shared" si="18"/>
        <v>17</v>
      </c>
      <c r="AO16" s="567">
        <v>6</v>
      </c>
      <c r="AP16" s="567">
        <f t="shared" si="19"/>
        <v>8</v>
      </c>
      <c r="AQ16" s="568" t="str">
        <f t="shared" si="20"/>
        <v>Castilla - La Mancha</v>
      </c>
      <c r="AR16" s="569">
        <f t="shared" si="21"/>
        <v>7.2220470320621617</v>
      </c>
      <c r="AT16" s="567">
        <f t="shared" si="22"/>
        <v>17</v>
      </c>
      <c r="AU16" s="567">
        <v>6</v>
      </c>
      <c r="AV16" s="567">
        <f t="shared" si="23"/>
        <v>4</v>
      </c>
      <c r="AW16" s="568" t="str">
        <f t="shared" si="24"/>
        <v>Balears, Illes</v>
      </c>
      <c r="AX16" s="569">
        <f t="shared" si="25"/>
        <v>40.791526699341006</v>
      </c>
    </row>
    <row r="17" spans="1:50" s="396" customFormat="1" ht="18" customHeight="1" x14ac:dyDescent="0.35">
      <c r="A17" s="519"/>
      <c r="B17" s="557" t="s">
        <v>4</v>
      </c>
      <c r="C17" s="558"/>
      <c r="D17" s="559">
        <f t="shared" si="4"/>
        <v>2391682</v>
      </c>
      <c r="E17" s="560">
        <f t="shared" si="0"/>
        <v>4.9191629030169768</v>
      </c>
      <c r="F17" s="558"/>
      <c r="G17" s="561">
        <f>'20pobl'!J18</f>
        <v>1748820</v>
      </c>
      <c r="H17" s="562">
        <f t="shared" si="5"/>
        <v>4.5199276830179542</v>
      </c>
      <c r="I17" s="558"/>
      <c r="J17" s="561">
        <f>'20pobl'!Q18</f>
        <v>421942</v>
      </c>
      <c r="K17" s="562">
        <f t="shared" si="6"/>
        <v>6.0468041113601823</v>
      </c>
      <c r="L17" s="558"/>
      <c r="M17" s="561">
        <f>'20pobl'!X18</f>
        <v>220920</v>
      </c>
      <c r="N17" s="562">
        <f t="shared" si="1"/>
        <v>7.4877119772887646</v>
      </c>
      <c r="O17" s="558"/>
      <c r="P17" s="563">
        <f t="shared" si="7"/>
        <v>160539</v>
      </c>
      <c r="Q17" s="564">
        <f>P17*100/D17</f>
        <v>6.7123890216174225</v>
      </c>
      <c r="R17" s="558"/>
      <c r="S17" s="561">
        <f>'23solcasaad'!J18</f>
        <v>32458</v>
      </c>
      <c r="T17" s="565">
        <f>S17*100/G17</f>
        <v>1.8559943276037556</v>
      </c>
      <c r="U17" s="558"/>
      <c r="V17" s="561">
        <f>'23solcasaad'!Q18</f>
        <v>29175</v>
      </c>
      <c r="W17" s="565">
        <f>V17*100/J17</f>
        <v>6.9144574372781094</v>
      </c>
      <c r="X17" s="558"/>
      <c r="Y17" s="561">
        <f>'23solcasaad'!X18</f>
        <v>98906</v>
      </c>
      <c r="Z17" s="565">
        <f>Y17*100/M17</f>
        <v>44.770052507695091</v>
      </c>
      <c r="AA17" s="566"/>
      <c r="AB17" s="567">
        <f t="shared" si="12"/>
        <v>1</v>
      </c>
      <c r="AC17" s="567">
        <v>7</v>
      </c>
      <c r="AD17" s="567">
        <f t="shared" si="13"/>
        <v>8</v>
      </c>
      <c r="AE17" s="568" t="str">
        <f t="shared" si="2"/>
        <v>Castilla - La Mancha</v>
      </c>
      <c r="AF17" s="569">
        <f t="shared" si="3"/>
        <v>4.828236394316189</v>
      </c>
      <c r="AH17" s="567">
        <f t="shared" si="14"/>
        <v>2</v>
      </c>
      <c r="AI17" s="567">
        <v>7</v>
      </c>
      <c r="AJ17" s="567">
        <f t="shared" si="15"/>
        <v>9</v>
      </c>
      <c r="AK17" s="568" t="str">
        <f t="shared" si="16"/>
        <v>Cataluña</v>
      </c>
      <c r="AL17" s="569">
        <f t="shared" si="17"/>
        <v>1.531845665083384</v>
      </c>
      <c r="AN17" s="567">
        <f t="shared" si="18"/>
        <v>7</v>
      </c>
      <c r="AO17" s="567">
        <v>7</v>
      </c>
      <c r="AP17" s="567">
        <f t="shared" si="19"/>
        <v>7</v>
      </c>
      <c r="AQ17" s="568" t="str">
        <f t="shared" si="20"/>
        <v>Castilla y León</v>
      </c>
      <c r="AR17" s="569">
        <f t="shared" si="21"/>
        <v>6.9144574372781094</v>
      </c>
      <c r="AT17" s="567">
        <f t="shared" si="22"/>
        <v>2</v>
      </c>
      <c r="AU17" s="567">
        <v>7</v>
      </c>
      <c r="AV17" s="567">
        <f t="shared" si="23"/>
        <v>14</v>
      </c>
      <c r="AW17" s="568" t="str">
        <f t="shared" si="24"/>
        <v>Murcia, Región de</v>
      </c>
      <c r="AX17" s="569">
        <f t="shared" si="25"/>
        <v>39.997790482503383</v>
      </c>
    </row>
    <row r="18" spans="1:50" s="396" customFormat="1" ht="18" customHeight="1" x14ac:dyDescent="0.35">
      <c r="A18" s="519"/>
      <c r="B18" s="557" t="s">
        <v>40</v>
      </c>
      <c r="C18" s="558"/>
      <c r="D18" s="559">
        <f t="shared" si="4"/>
        <v>2104433</v>
      </c>
      <c r="E18" s="560">
        <f t="shared" si="0"/>
        <v>4.3283550009929108</v>
      </c>
      <c r="F18" s="558"/>
      <c r="G18" s="561">
        <f>'20pobl'!J19</f>
        <v>1689133</v>
      </c>
      <c r="H18" s="562">
        <f t="shared" si="5"/>
        <v>4.3656631368575187</v>
      </c>
      <c r="I18" s="558"/>
      <c r="J18" s="561">
        <f>'20pobl'!Q19</f>
        <v>282233</v>
      </c>
      <c r="K18" s="562">
        <f t="shared" si="6"/>
        <v>4.0446498920740721</v>
      </c>
      <c r="L18" s="558"/>
      <c r="M18" s="561">
        <f>'20pobl'!X19</f>
        <v>133067</v>
      </c>
      <c r="N18" s="562">
        <f t="shared" si="1"/>
        <v>4.5100822455272684</v>
      </c>
      <c r="O18" s="558"/>
      <c r="P18" s="563">
        <f t="shared" si="7"/>
        <v>101607</v>
      </c>
      <c r="Q18" s="564">
        <f t="shared" si="8"/>
        <v>4.828236394316189</v>
      </c>
      <c r="R18" s="558"/>
      <c r="S18" s="561">
        <f>'23solcasaad'!J19</f>
        <v>23629</v>
      </c>
      <c r="T18" s="565">
        <f t="shared" si="9"/>
        <v>1.3988833324551708</v>
      </c>
      <c r="U18" s="558"/>
      <c r="V18" s="561">
        <f>'23solcasaad'!Q19</f>
        <v>20383</v>
      </c>
      <c r="W18" s="565">
        <f t="shared" si="10"/>
        <v>7.2220470320621617</v>
      </c>
      <c r="X18" s="558"/>
      <c r="Y18" s="561">
        <f>'23solcasaad'!X19</f>
        <v>57595</v>
      </c>
      <c r="Z18" s="565">
        <f t="shared" si="11"/>
        <v>43.282707207647277</v>
      </c>
      <c r="AA18" s="566"/>
      <c r="AB18" s="567">
        <f t="shared" si="12"/>
        <v>7</v>
      </c>
      <c r="AC18" s="567">
        <v>8</v>
      </c>
      <c r="AD18" s="567">
        <f t="shared" si="13"/>
        <v>17</v>
      </c>
      <c r="AE18" s="568" t="str">
        <f t="shared" si="2"/>
        <v>Rioja, La</v>
      </c>
      <c r="AF18" s="569">
        <f t="shared" si="3"/>
        <v>4.5687017249463269</v>
      </c>
      <c r="AH18" s="567">
        <f t="shared" si="14"/>
        <v>11</v>
      </c>
      <c r="AI18" s="567">
        <v>8</v>
      </c>
      <c r="AJ18" s="567">
        <f t="shared" si="15"/>
        <v>3</v>
      </c>
      <c r="AK18" s="568" t="str">
        <f t="shared" si="16"/>
        <v>Asturias, Principado de</v>
      </c>
      <c r="AL18" s="569">
        <f t="shared" si="17"/>
        <v>1.5021441519253356</v>
      </c>
      <c r="AN18" s="567">
        <f t="shared" si="18"/>
        <v>6</v>
      </c>
      <c r="AO18" s="567">
        <v>8</v>
      </c>
      <c r="AP18" s="567">
        <f t="shared" si="19"/>
        <v>20</v>
      </c>
      <c r="AQ18" s="568" t="str">
        <f t="shared" si="20"/>
        <v>TOTAL</v>
      </c>
      <c r="AR18" s="569">
        <f t="shared" si="21"/>
        <v>6.8357482314966003</v>
      </c>
      <c r="AT18" s="567">
        <f t="shared" si="22"/>
        <v>5</v>
      </c>
      <c r="AU18" s="567">
        <v>8</v>
      </c>
      <c r="AV18" s="567">
        <f t="shared" si="23"/>
        <v>20</v>
      </c>
      <c r="AW18" s="568" t="str">
        <f t="shared" si="24"/>
        <v>TOTAL</v>
      </c>
      <c r="AX18" s="569">
        <f t="shared" si="25"/>
        <v>38.90556440171175</v>
      </c>
    </row>
    <row r="19" spans="1:50" s="396" customFormat="1" ht="18" customHeight="1" x14ac:dyDescent="0.35">
      <c r="A19" s="519"/>
      <c r="B19" s="557" t="s">
        <v>41</v>
      </c>
      <c r="C19" s="558"/>
      <c r="D19" s="559">
        <f t="shared" si="4"/>
        <v>8012231</v>
      </c>
      <c r="E19" s="560">
        <f t="shared" si="0"/>
        <v>16.479393792988624</v>
      </c>
      <c r="F19" s="558"/>
      <c r="G19" s="561">
        <f>'20pobl'!J20</f>
        <v>6446733</v>
      </c>
      <c r="H19" s="562">
        <f t="shared" si="5"/>
        <v>16.661958893268253</v>
      </c>
      <c r="I19" s="558"/>
      <c r="J19" s="561">
        <f>'20pobl'!Q20</f>
        <v>1100095</v>
      </c>
      <c r="K19" s="562">
        <f t="shared" si="6"/>
        <v>15.765339712298799</v>
      </c>
      <c r="L19" s="558"/>
      <c r="M19" s="561">
        <f>'20pobl'!X20</f>
        <v>465403</v>
      </c>
      <c r="N19" s="562">
        <f t="shared" si="1"/>
        <v>15.774052224181256</v>
      </c>
      <c r="O19" s="558"/>
      <c r="P19" s="563">
        <f t="shared" si="7"/>
        <v>392480</v>
      </c>
      <c r="Q19" s="564">
        <f t="shared" si="8"/>
        <v>4.8985107893169832</v>
      </c>
      <c r="R19" s="558"/>
      <c r="S19" s="561">
        <f>'23solcasaad'!J20</f>
        <v>98754</v>
      </c>
      <c r="T19" s="565">
        <f t="shared" si="9"/>
        <v>1.531845665083384</v>
      </c>
      <c r="U19" s="558"/>
      <c r="V19" s="561">
        <f>'23solcasaad'!Q20</f>
        <v>90661</v>
      </c>
      <c r="W19" s="565">
        <f t="shared" si="10"/>
        <v>8.2411973511378562</v>
      </c>
      <c r="X19" s="558"/>
      <c r="Y19" s="561">
        <f>'23solcasaad'!X20</f>
        <v>203065</v>
      </c>
      <c r="Z19" s="565">
        <f t="shared" si="11"/>
        <v>43.632078005513499</v>
      </c>
      <c r="AA19" s="566"/>
      <c r="AB19" s="567">
        <f t="shared" si="12"/>
        <v>6</v>
      </c>
      <c r="AC19" s="567">
        <v>9</v>
      </c>
      <c r="AD19" s="567">
        <f t="shared" si="13"/>
        <v>20</v>
      </c>
      <c r="AE19" s="568" t="str">
        <f t="shared" si="2"/>
        <v>TOTAL</v>
      </c>
      <c r="AF19" s="569">
        <f t="shared" si="3"/>
        <v>4.5148267589913926</v>
      </c>
      <c r="AH19" s="567">
        <f t="shared" si="14"/>
        <v>7</v>
      </c>
      <c r="AI19" s="567">
        <v>9</v>
      </c>
      <c r="AJ19" s="567">
        <f t="shared" si="15"/>
        <v>20</v>
      </c>
      <c r="AK19" s="568" t="str">
        <f t="shared" si="16"/>
        <v>TOTAL</v>
      </c>
      <c r="AL19" s="569">
        <f t="shared" si="17"/>
        <v>1.4737618071357439</v>
      </c>
      <c r="AN19" s="567">
        <f t="shared" si="18"/>
        <v>3</v>
      </c>
      <c r="AO19" s="567">
        <v>9</v>
      </c>
      <c r="AP19" s="567">
        <f t="shared" si="19"/>
        <v>16</v>
      </c>
      <c r="AQ19" s="568" t="str">
        <f t="shared" si="20"/>
        <v>País Vasco</v>
      </c>
      <c r="AR19" s="569">
        <f t="shared" si="21"/>
        <v>6.4651914051240773</v>
      </c>
      <c r="AT19" s="567">
        <f t="shared" si="22"/>
        <v>4</v>
      </c>
      <c r="AU19" s="567">
        <v>9</v>
      </c>
      <c r="AV19" s="567">
        <f t="shared" si="23"/>
        <v>16</v>
      </c>
      <c r="AW19" s="568" t="str">
        <f t="shared" si="24"/>
        <v>País Vasco</v>
      </c>
      <c r="AX19" s="569">
        <f t="shared" si="25"/>
        <v>38.819749871004198</v>
      </c>
    </row>
    <row r="20" spans="1:50" s="396" customFormat="1" ht="18" customHeight="1" x14ac:dyDescent="0.35">
      <c r="A20" s="519"/>
      <c r="B20" s="557" t="s">
        <v>3</v>
      </c>
      <c r="C20" s="558"/>
      <c r="D20" s="559">
        <f t="shared" si="4"/>
        <v>5319285</v>
      </c>
      <c r="E20" s="560">
        <f t="shared" si="0"/>
        <v>10.94059722094102</v>
      </c>
      <c r="F20" s="558"/>
      <c r="G20" s="561">
        <f>'20pobl'!J21</f>
        <v>4245246</v>
      </c>
      <c r="H20" s="562">
        <f t="shared" si="5"/>
        <v>10.972086845199184</v>
      </c>
      <c r="I20" s="558"/>
      <c r="J20" s="561">
        <f>'20pobl'!Q21</f>
        <v>773188</v>
      </c>
      <c r="K20" s="562">
        <f t="shared" si="6"/>
        <v>11.080471669694784</v>
      </c>
      <c r="L20" s="558"/>
      <c r="M20" s="561">
        <f>'20pobl'!X21</f>
        <v>300851</v>
      </c>
      <c r="N20" s="562">
        <f t="shared" si="1"/>
        <v>10.196838837947231</v>
      </c>
      <c r="O20" s="558"/>
      <c r="P20" s="563">
        <f t="shared" si="7"/>
        <v>220547</v>
      </c>
      <c r="Q20" s="564">
        <f t="shared" si="8"/>
        <v>4.1461775407785071</v>
      </c>
      <c r="R20" s="558"/>
      <c r="S20" s="561">
        <f>'23solcasaad'!J21</f>
        <v>59024</v>
      </c>
      <c r="T20" s="565">
        <f t="shared" si="9"/>
        <v>1.3903552350087605</v>
      </c>
      <c r="U20" s="558"/>
      <c r="V20" s="561">
        <f>'23solcasaad'!Q21</f>
        <v>48465</v>
      </c>
      <c r="W20" s="565">
        <f t="shared" si="10"/>
        <v>6.2682038521032402</v>
      </c>
      <c r="X20" s="558"/>
      <c r="Y20" s="561">
        <f>'23solcasaad'!X21</f>
        <v>113058</v>
      </c>
      <c r="Z20" s="565">
        <f t="shared" si="11"/>
        <v>37.579399769321029</v>
      </c>
      <c r="AA20" s="566"/>
      <c r="AB20" s="567">
        <f t="shared" si="12"/>
        <v>12</v>
      </c>
      <c r="AC20" s="567">
        <v>10</v>
      </c>
      <c r="AD20" s="567">
        <f t="shared" si="13"/>
        <v>14</v>
      </c>
      <c r="AE20" s="568" t="str">
        <f t="shared" si="2"/>
        <v>Murcia, Región de</v>
      </c>
      <c r="AF20" s="570">
        <f t="shared" si="3"/>
        <v>4.3640005814502079</v>
      </c>
      <c r="AH20" s="567">
        <f t="shared" si="14"/>
        <v>13</v>
      </c>
      <c r="AI20" s="567">
        <v>10</v>
      </c>
      <c r="AJ20" s="567">
        <f t="shared" si="15"/>
        <v>6</v>
      </c>
      <c r="AK20" s="568" t="str">
        <f t="shared" si="16"/>
        <v>Cantabria</v>
      </c>
      <c r="AL20" s="569">
        <f t="shared" si="17"/>
        <v>1.453455995366761</v>
      </c>
      <c r="AN20" s="567">
        <f t="shared" si="18"/>
        <v>11</v>
      </c>
      <c r="AO20" s="567">
        <v>10</v>
      </c>
      <c r="AP20" s="567">
        <f t="shared" si="19"/>
        <v>18</v>
      </c>
      <c r="AQ20" s="568" t="str">
        <f t="shared" si="20"/>
        <v>Ceuta y Melilla</v>
      </c>
      <c r="AR20" s="569">
        <f t="shared" si="21"/>
        <v>6.3577196577076052</v>
      </c>
      <c r="AT20" s="567">
        <f t="shared" si="22"/>
        <v>12</v>
      </c>
      <c r="AU20" s="567">
        <v>10</v>
      </c>
      <c r="AV20" s="567">
        <f t="shared" si="23"/>
        <v>13</v>
      </c>
      <c r="AW20" s="568" t="str">
        <f t="shared" si="24"/>
        <v>Madrid, Comunidad de</v>
      </c>
      <c r="AX20" s="569">
        <f t="shared" si="25"/>
        <v>38.526021655606009</v>
      </c>
    </row>
    <row r="21" spans="1:50" s="329" customFormat="1" ht="18" customHeight="1" x14ac:dyDescent="0.35">
      <c r="A21" s="348"/>
      <c r="B21" s="548" t="s">
        <v>2</v>
      </c>
      <c r="C21" s="573"/>
      <c r="D21" s="574">
        <f t="shared" si="4"/>
        <v>1054681</v>
      </c>
      <c r="E21" s="575">
        <f t="shared" si="0"/>
        <v>2.1692464339811264</v>
      </c>
      <c r="F21" s="573"/>
      <c r="G21" s="576">
        <f>'20pobl'!J22</f>
        <v>818728</v>
      </c>
      <c r="H21" s="577">
        <f t="shared" si="5"/>
        <v>2.1160504523403914</v>
      </c>
      <c r="I21" s="573"/>
      <c r="J21" s="576">
        <f>'20pobl'!Q22</f>
        <v>161284</v>
      </c>
      <c r="K21" s="577">
        <f t="shared" si="6"/>
        <v>2.3113431568713603</v>
      </c>
      <c r="L21" s="573"/>
      <c r="M21" s="576">
        <f>'20pobl'!X22</f>
        <v>74669</v>
      </c>
      <c r="N21" s="577">
        <f t="shared" si="1"/>
        <v>2.5307802174188612</v>
      </c>
      <c r="O21" s="573"/>
      <c r="P21" s="578">
        <f t="shared" si="7"/>
        <v>60140</v>
      </c>
      <c r="Q21" s="579">
        <f t="shared" si="8"/>
        <v>5.7021981053986943</v>
      </c>
      <c r="R21" s="573"/>
      <c r="S21" s="576">
        <f>'23solcasaad'!J22</f>
        <v>14016</v>
      </c>
      <c r="T21" s="580">
        <f t="shared" si="9"/>
        <v>1.7119238623816457</v>
      </c>
      <c r="U21" s="573"/>
      <c r="V21" s="576">
        <f>'23solcasaad'!Q22</f>
        <v>13061</v>
      </c>
      <c r="W21" s="580">
        <f t="shared" si="10"/>
        <v>8.0981374469879217</v>
      </c>
      <c r="X21" s="573"/>
      <c r="Y21" s="576">
        <f>'23solcasaad'!X22</f>
        <v>33063</v>
      </c>
      <c r="Z21" s="565">
        <f t="shared" si="11"/>
        <v>44.279419839558585</v>
      </c>
      <c r="AA21" s="566"/>
      <c r="AB21" s="567">
        <f t="shared" si="12"/>
        <v>2</v>
      </c>
      <c r="AC21" s="567">
        <v>11</v>
      </c>
      <c r="AD21" s="567">
        <f t="shared" si="13"/>
        <v>2</v>
      </c>
      <c r="AE21" s="568" t="str">
        <f t="shared" si="2"/>
        <v>Aragón</v>
      </c>
      <c r="AF21" s="569">
        <f t="shared" si="3"/>
        <v>4.3197239401564529</v>
      </c>
      <c r="AG21" s="396"/>
      <c r="AH21" s="567">
        <f t="shared" si="14"/>
        <v>6</v>
      </c>
      <c r="AI21" s="567">
        <v>11</v>
      </c>
      <c r="AJ21" s="567">
        <f t="shared" si="15"/>
        <v>8</v>
      </c>
      <c r="AK21" s="568" t="str">
        <f t="shared" si="16"/>
        <v>Castilla - La Mancha</v>
      </c>
      <c r="AL21" s="569">
        <f t="shared" si="17"/>
        <v>1.3988833324551708</v>
      </c>
      <c r="AM21" s="396"/>
      <c r="AN21" s="567">
        <f t="shared" si="18"/>
        <v>4</v>
      </c>
      <c r="AO21" s="567">
        <v>11</v>
      </c>
      <c r="AP21" s="567">
        <f t="shared" si="19"/>
        <v>10</v>
      </c>
      <c r="AQ21" s="568" t="str">
        <f t="shared" si="20"/>
        <v>Comunitat Valenciana</v>
      </c>
      <c r="AR21" s="569">
        <f t="shared" si="21"/>
        <v>6.2682038521032402</v>
      </c>
      <c r="AS21" s="396"/>
      <c r="AT21" s="567">
        <f t="shared" si="22"/>
        <v>3</v>
      </c>
      <c r="AU21" s="567">
        <v>11</v>
      </c>
      <c r="AV21" s="567">
        <f t="shared" si="23"/>
        <v>17</v>
      </c>
      <c r="AW21" s="568" t="str">
        <f t="shared" si="24"/>
        <v>Rioja, La</v>
      </c>
      <c r="AX21" s="569">
        <f t="shared" si="25"/>
        <v>38.169464428457232</v>
      </c>
    </row>
    <row r="22" spans="1:50" s="329" customFormat="1" ht="18" customHeight="1" x14ac:dyDescent="0.35">
      <c r="A22" s="348"/>
      <c r="B22" s="548" t="s">
        <v>35</v>
      </c>
      <c r="C22" s="573"/>
      <c r="D22" s="574">
        <f t="shared" si="4"/>
        <v>2705833</v>
      </c>
      <c r="E22" s="575">
        <f t="shared" si="0"/>
        <v>5.5653022915919159</v>
      </c>
      <c r="F22" s="573"/>
      <c r="G22" s="576">
        <f>'20pobl'!J23</f>
        <v>1985942</v>
      </c>
      <c r="H22" s="577">
        <f t="shared" si="5"/>
        <v>5.1327833754577608</v>
      </c>
      <c r="I22" s="573"/>
      <c r="J22" s="576">
        <f>'20pobl'!Q23</f>
        <v>478661</v>
      </c>
      <c r="K22" s="577">
        <f t="shared" si="6"/>
        <v>6.8596378240321565</v>
      </c>
      <c r="L22" s="573"/>
      <c r="M22" s="576">
        <f>'20pobl'!X23</f>
        <v>241230</v>
      </c>
      <c r="N22" s="577">
        <f t="shared" si="1"/>
        <v>8.1760852810128952</v>
      </c>
      <c r="O22" s="573"/>
      <c r="P22" s="578">
        <f t="shared" si="7"/>
        <v>85856</v>
      </c>
      <c r="Q22" s="579">
        <f t="shared" si="8"/>
        <v>3.172997003140992</v>
      </c>
      <c r="R22" s="573"/>
      <c r="S22" s="576">
        <f>'23solcasaad'!J23</f>
        <v>25374</v>
      </c>
      <c r="T22" s="580">
        <f t="shared" si="9"/>
        <v>1.277680818473047</v>
      </c>
      <c r="U22" s="573"/>
      <c r="V22" s="576">
        <f>'23solcasaad'!Q23</f>
        <v>14930</v>
      </c>
      <c r="W22" s="580">
        <f t="shared" si="10"/>
        <v>3.1191177054324459</v>
      </c>
      <c r="X22" s="573"/>
      <c r="Y22" s="576">
        <f>'23solcasaad'!X23</f>
        <v>45552</v>
      </c>
      <c r="Z22" s="565">
        <f t="shared" si="11"/>
        <v>18.883223479666707</v>
      </c>
      <c r="AA22" s="566"/>
      <c r="AB22" s="567">
        <f t="shared" si="12"/>
        <v>18</v>
      </c>
      <c r="AC22" s="567">
        <v>12</v>
      </c>
      <c r="AD22" s="567">
        <f t="shared" si="13"/>
        <v>10</v>
      </c>
      <c r="AE22" s="568" t="str">
        <f t="shared" si="2"/>
        <v>Comunitat Valenciana</v>
      </c>
      <c r="AF22" s="569">
        <f t="shared" si="3"/>
        <v>4.1461775407785071</v>
      </c>
      <c r="AG22" s="396"/>
      <c r="AH22" s="567">
        <f t="shared" si="14"/>
        <v>16</v>
      </c>
      <c r="AI22" s="567">
        <v>12</v>
      </c>
      <c r="AJ22" s="567">
        <f t="shared" si="15"/>
        <v>5</v>
      </c>
      <c r="AK22" s="568" t="str">
        <f t="shared" si="16"/>
        <v>Canarias</v>
      </c>
      <c r="AL22" s="569">
        <f t="shared" si="17"/>
        <v>1.3966064560581377</v>
      </c>
      <c r="AM22" s="396"/>
      <c r="AN22" s="567">
        <f t="shared" si="18"/>
        <v>19</v>
      </c>
      <c r="AO22" s="567">
        <v>12</v>
      </c>
      <c r="AP22" s="567">
        <f t="shared" si="19"/>
        <v>5</v>
      </c>
      <c r="AQ22" s="568" t="str">
        <f t="shared" si="20"/>
        <v>Canarias</v>
      </c>
      <c r="AR22" s="569">
        <f t="shared" si="21"/>
        <v>6.1778753848330314</v>
      </c>
      <c r="AS22" s="396"/>
      <c r="AT22" s="567">
        <f t="shared" si="22"/>
        <v>19</v>
      </c>
      <c r="AU22" s="567">
        <v>12</v>
      </c>
      <c r="AV22" s="567">
        <f t="shared" si="23"/>
        <v>10</v>
      </c>
      <c r="AW22" s="568" t="str">
        <f t="shared" si="24"/>
        <v>Comunitat Valenciana</v>
      </c>
      <c r="AX22" s="569">
        <f t="shared" si="25"/>
        <v>37.579399769321029</v>
      </c>
    </row>
    <row r="23" spans="1:50" s="329" customFormat="1" ht="18" customHeight="1" x14ac:dyDescent="0.35">
      <c r="A23" s="348"/>
      <c r="B23" s="548" t="s">
        <v>42</v>
      </c>
      <c r="C23" s="573"/>
      <c r="D23" s="574">
        <f t="shared" si="4"/>
        <v>7009268</v>
      </c>
      <c r="E23" s="575">
        <f t="shared" si="0"/>
        <v>14.416519889727814</v>
      </c>
      <c r="F23" s="573"/>
      <c r="G23" s="576">
        <f>'20pobl'!J24</f>
        <v>5704269</v>
      </c>
      <c r="H23" s="577">
        <f t="shared" si="5"/>
        <v>14.743017214167919</v>
      </c>
      <c r="I23" s="573"/>
      <c r="J23" s="576">
        <f>'20pobl'!Q24</f>
        <v>912768</v>
      </c>
      <c r="K23" s="577">
        <f t="shared" si="6"/>
        <v>13.080777204255586</v>
      </c>
      <c r="L23" s="573"/>
      <c r="M23" s="576">
        <f>'20pobl'!X24</f>
        <v>392231</v>
      </c>
      <c r="N23" s="577">
        <f t="shared" si="1"/>
        <v>13.294010304924631</v>
      </c>
      <c r="O23" s="573"/>
      <c r="P23" s="578">
        <f t="shared" si="7"/>
        <v>265363</v>
      </c>
      <c r="Q23" s="579">
        <f t="shared" si="8"/>
        <v>3.7858874849699</v>
      </c>
      <c r="R23" s="573"/>
      <c r="S23" s="576">
        <f>'23solcasaad'!J24</f>
        <v>62177</v>
      </c>
      <c r="T23" s="580">
        <f t="shared" si="9"/>
        <v>1.0900082026285927</v>
      </c>
      <c r="U23" s="573"/>
      <c r="V23" s="576">
        <f>'23solcasaad'!Q24</f>
        <v>52075</v>
      </c>
      <c r="W23" s="580">
        <f t="shared" si="10"/>
        <v>5.7051737133641849</v>
      </c>
      <c r="X23" s="573"/>
      <c r="Y23" s="576">
        <f>'23solcasaad'!X24</f>
        <v>151111</v>
      </c>
      <c r="Z23" s="565">
        <f t="shared" si="11"/>
        <v>38.526021655606009</v>
      </c>
      <c r="AA23" s="566"/>
      <c r="AB23" s="567">
        <f t="shared" si="12"/>
        <v>15</v>
      </c>
      <c r="AC23" s="567">
        <v>13</v>
      </c>
      <c r="AD23" s="567">
        <f t="shared" si="13"/>
        <v>6</v>
      </c>
      <c r="AE23" s="568" t="str">
        <f t="shared" si="2"/>
        <v>Cantabria</v>
      </c>
      <c r="AF23" s="569">
        <f t="shared" si="3"/>
        <v>3.9416028744979701</v>
      </c>
      <c r="AG23" s="396"/>
      <c r="AH23" s="567">
        <f t="shared" si="14"/>
        <v>17</v>
      </c>
      <c r="AI23" s="567">
        <v>13</v>
      </c>
      <c r="AJ23" s="567">
        <f t="shared" si="15"/>
        <v>10</v>
      </c>
      <c r="AK23" s="568" t="str">
        <f t="shared" si="16"/>
        <v>Comunitat Valenciana</v>
      </c>
      <c r="AL23" s="569">
        <f t="shared" si="17"/>
        <v>1.3903552350087605</v>
      </c>
      <c r="AM23" s="396"/>
      <c r="AN23" s="567">
        <f t="shared" si="18"/>
        <v>14</v>
      </c>
      <c r="AO23" s="567">
        <v>13</v>
      </c>
      <c r="AP23" s="567">
        <f t="shared" si="19"/>
        <v>3</v>
      </c>
      <c r="AQ23" s="568" t="str">
        <f t="shared" si="20"/>
        <v>Asturias, Principado de</v>
      </c>
      <c r="AR23" s="569">
        <f t="shared" si="21"/>
        <v>6.0534220830863843</v>
      </c>
      <c r="AS23" s="396"/>
      <c r="AT23" s="567">
        <f t="shared" si="22"/>
        <v>10</v>
      </c>
      <c r="AU23" s="567">
        <v>13</v>
      </c>
      <c r="AV23" s="567">
        <f t="shared" si="23"/>
        <v>2</v>
      </c>
      <c r="AW23" s="568" t="str">
        <f t="shared" si="24"/>
        <v>Aragón</v>
      </c>
      <c r="AX23" s="569">
        <f t="shared" si="25"/>
        <v>36.627912953197438</v>
      </c>
    </row>
    <row r="24" spans="1:50" s="329" customFormat="1" ht="18" customHeight="1" x14ac:dyDescent="0.35">
      <c r="A24" s="348"/>
      <c r="B24" s="548" t="s">
        <v>43</v>
      </c>
      <c r="C24" s="573"/>
      <c r="D24" s="574">
        <f t="shared" si="4"/>
        <v>1568492</v>
      </c>
      <c r="E24" s="575">
        <f t="shared" si="0"/>
        <v>3.226042450492542</v>
      </c>
      <c r="F24" s="573"/>
      <c r="G24" s="576">
        <f>'20pobl'!J25</f>
        <v>1307004</v>
      </c>
      <c r="H24" s="577">
        <f t="shared" si="5"/>
        <v>3.3780283627904519</v>
      </c>
      <c r="I24" s="573"/>
      <c r="J24" s="576">
        <f>'20pobl'!Q25</f>
        <v>189074</v>
      </c>
      <c r="K24" s="577">
        <f t="shared" si="6"/>
        <v>2.7095985717262443</v>
      </c>
      <c r="L24" s="573"/>
      <c r="M24" s="576">
        <f>'20pobl'!X25</f>
        <v>72414</v>
      </c>
      <c r="N24" s="577">
        <f t="shared" si="1"/>
        <v>2.4543507836474228</v>
      </c>
      <c r="O24" s="573"/>
      <c r="P24" s="578">
        <f t="shared" si="7"/>
        <v>68449</v>
      </c>
      <c r="Q24" s="579">
        <f t="shared" si="8"/>
        <v>4.3640005814502079</v>
      </c>
      <c r="R24" s="573"/>
      <c r="S24" s="576">
        <f>'23solcasaad'!J25</f>
        <v>23392</v>
      </c>
      <c r="T24" s="580">
        <f t="shared" si="9"/>
        <v>1.7897420359845877</v>
      </c>
      <c r="U24" s="573"/>
      <c r="V24" s="576">
        <f>'23solcasaad'!Q25</f>
        <v>16093</v>
      </c>
      <c r="W24" s="580">
        <f t="shared" si="10"/>
        <v>8.5114822767805194</v>
      </c>
      <c r="X24" s="573"/>
      <c r="Y24" s="576">
        <f>'23solcasaad'!X25</f>
        <v>28964</v>
      </c>
      <c r="Z24" s="565">
        <f t="shared" si="11"/>
        <v>39.997790482503383</v>
      </c>
      <c r="AA24" s="566"/>
      <c r="AB24" s="567">
        <f t="shared" si="12"/>
        <v>10</v>
      </c>
      <c r="AC24" s="567">
        <v>14</v>
      </c>
      <c r="AD24" s="567">
        <f t="shared" si="13"/>
        <v>4</v>
      </c>
      <c r="AE24" s="568" t="str">
        <f t="shared" si="2"/>
        <v>Balears, Illes</v>
      </c>
      <c r="AF24" s="569">
        <f t="shared" si="3"/>
        <v>3.810133077008008</v>
      </c>
      <c r="AG24" s="396"/>
      <c r="AH24" s="567">
        <f t="shared" si="14"/>
        <v>4</v>
      </c>
      <c r="AI24" s="567">
        <v>14</v>
      </c>
      <c r="AJ24" s="567">
        <f t="shared" si="15"/>
        <v>17</v>
      </c>
      <c r="AK24" s="568" t="str">
        <f t="shared" si="16"/>
        <v>Rioja, La</v>
      </c>
      <c r="AL24" s="569">
        <f t="shared" si="17"/>
        <v>1.3572922277494377</v>
      </c>
      <c r="AM24" s="396"/>
      <c r="AN24" s="567">
        <f t="shared" si="18"/>
        <v>2</v>
      </c>
      <c r="AO24" s="567">
        <v>14</v>
      </c>
      <c r="AP24" s="567">
        <f t="shared" si="19"/>
        <v>13</v>
      </c>
      <c r="AQ24" s="568" t="str">
        <f t="shared" si="20"/>
        <v>Madrid, Comunidad de</v>
      </c>
      <c r="AR24" s="569">
        <f t="shared" si="21"/>
        <v>5.7051737133641849</v>
      </c>
      <c r="AS24" s="396"/>
      <c r="AT24" s="567">
        <f t="shared" si="22"/>
        <v>7</v>
      </c>
      <c r="AU24" s="567">
        <v>14</v>
      </c>
      <c r="AV24" s="567">
        <f t="shared" si="23"/>
        <v>3</v>
      </c>
      <c r="AW24" s="568" t="str">
        <f t="shared" si="24"/>
        <v>Asturias, Principado de</v>
      </c>
      <c r="AX24" s="569">
        <f t="shared" si="25"/>
        <v>33.982795901099934</v>
      </c>
    </row>
    <row r="25" spans="1:50" s="329" customFormat="1" ht="18" customHeight="1" x14ac:dyDescent="0.35">
      <c r="B25" s="548" t="s">
        <v>44</v>
      </c>
      <c r="C25" s="573"/>
      <c r="D25" s="581">
        <f t="shared" si="4"/>
        <v>678333</v>
      </c>
      <c r="E25" s="575">
        <f t="shared" si="0"/>
        <v>1.3951815205751497</v>
      </c>
      <c r="F25" s="573"/>
      <c r="G25" s="582">
        <f>'20pobl'!J26</f>
        <v>537748</v>
      </c>
      <c r="H25" s="577">
        <f t="shared" si="5"/>
        <v>1.3898411910245414</v>
      </c>
      <c r="I25" s="573"/>
      <c r="J25" s="582">
        <f>'20pobl'!Q26</f>
        <v>97707</v>
      </c>
      <c r="K25" s="577">
        <f t="shared" si="6"/>
        <v>1.4002282050819053</v>
      </c>
      <c r="L25" s="573"/>
      <c r="M25" s="582">
        <f>'20pobl'!X26</f>
        <v>42878</v>
      </c>
      <c r="N25" s="577">
        <f t="shared" si="1"/>
        <v>1.4532777211759356</v>
      </c>
      <c r="O25" s="573"/>
      <c r="P25" s="583">
        <f t="shared" si="7"/>
        <v>20777</v>
      </c>
      <c r="Q25" s="579">
        <f t="shared" si="8"/>
        <v>3.062949908083493</v>
      </c>
      <c r="R25" s="573"/>
      <c r="S25" s="582">
        <f>'23solcasaad'!J26</f>
        <v>5136</v>
      </c>
      <c r="T25" s="580">
        <f t="shared" si="9"/>
        <v>0.955094207695798</v>
      </c>
      <c r="U25" s="573"/>
      <c r="V25" s="582">
        <f>'23solcasaad'!Q26</f>
        <v>3780</v>
      </c>
      <c r="W25" s="580">
        <f t="shared" si="10"/>
        <v>3.8687095090423407</v>
      </c>
      <c r="X25" s="573"/>
      <c r="Y25" s="582">
        <f>'23solcasaad'!X26</f>
        <v>11861</v>
      </c>
      <c r="Z25" s="565">
        <f t="shared" si="11"/>
        <v>27.662204393861654</v>
      </c>
      <c r="AA25" s="566"/>
      <c r="AB25" s="567">
        <f t="shared" si="12"/>
        <v>19</v>
      </c>
      <c r="AC25" s="567">
        <v>15</v>
      </c>
      <c r="AD25" s="567">
        <f t="shared" si="13"/>
        <v>13</v>
      </c>
      <c r="AE25" s="568" t="str">
        <f t="shared" si="2"/>
        <v>Madrid, Comunidad de</v>
      </c>
      <c r="AF25" s="569">
        <f t="shared" si="3"/>
        <v>3.7858874849699</v>
      </c>
      <c r="AG25" s="396"/>
      <c r="AH25" s="567">
        <f t="shared" si="14"/>
        <v>19</v>
      </c>
      <c r="AI25" s="567">
        <v>15</v>
      </c>
      <c r="AJ25" s="567">
        <f t="shared" si="15"/>
        <v>4</v>
      </c>
      <c r="AK25" s="568" t="str">
        <f t="shared" si="16"/>
        <v>Balears, Illes</v>
      </c>
      <c r="AL25" s="569">
        <f t="shared" si="17"/>
        <v>1.3319356711701005</v>
      </c>
      <c r="AM25" s="396"/>
      <c r="AN25" s="567">
        <f t="shared" si="18"/>
        <v>18</v>
      </c>
      <c r="AO25" s="567">
        <v>15</v>
      </c>
      <c r="AP25" s="567">
        <f t="shared" si="19"/>
        <v>17</v>
      </c>
      <c r="AQ25" s="568" t="str">
        <f t="shared" si="20"/>
        <v>Rioja, La</v>
      </c>
      <c r="AR25" s="569">
        <f t="shared" si="21"/>
        <v>5.671235105128309</v>
      </c>
      <c r="AS25" s="396"/>
      <c r="AT25" s="567">
        <f t="shared" si="22"/>
        <v>18</v>
      </c>
      <c r="AU25" s="567">
        <v>15</v>
      </c>
      <c r="AV25" s="567">
        <f t="shared" si="23"/>
        <v>18</v>
      </c>
      <c r="AW25" s="568" t="str">
        <f t="shared" si="24"/>
        <v>Ceuta y Melilla</v>
      </c>
      <c r="AX25" s="569">
        <f t="shared" si="25"/>
        <v>32.844634493993077</v>
      </c>
    </row>
    <row r="26" spans="1:50" s="329" customFormat="1" ht="18" customHeight="1" x14ac:dyDescent="0.35">
      <c r="B26" s="548" t="s">
        <v>45</v>
      </c>
      <c r="C26" s="573"/>
      <c r="D26" s="581">
        <f t="shared" si="4"/>
        <v>2227684</v>
      </c>
      <c r="E26" s="575">
        <f t="shared" si="0"/>
        <v>4.5818551514977628</v>
      </c>
      <c r="F26" s="573"/>
      <c r="G26" s="582">
        <f>'20pobl'!J27</f>
        <v>1697134</v>
      </c>
      <c r="H26" s="577">
        <f t="shared" si="5"/>
        <v>4.38634218981427</v>
      </c>
      <c r="I26" s="573"/>
      <c r="J26" s="582">
        <f>'20pobl'!Q27</f>
        <v>367754</v>
      </c>
      <c r="K26" s="577">
        <f t="shared" si="6"/>
        <v>5.2702418796165169</v>
      </c>
      <c r="L26" s="573"/>
      <c r="M26" s="582">
        <f>'20pobl'!X27</f>
        <v>162796</v>
      </c>
      <c r="N26" s="577">
        <f t="shared" si="1"/>
        <v>5.5176967185166657</v>
      </c>
      <c r="O26" s="573"/>
      <c r="P26" s="583">
        <f t="shared" si="7"/>
        <v>118146</v>
      </c>
      <c r="Q26" s="579">
        <f t="shared" si="8"/>
        <v>5.3035349717464415</v>
      </c>
      <c r="R26" s="573"/>
      <c r="S26" s="582">
        <f>'23solcasaad'!J27</f>
        <v>31173</v>
      </c>
      <c r="T26" s="580">
        <f t="shared" si="9"/>
        <v>1.8368025152993224</v>
      </c>
      <c r="U26" s="573"/>
      <c r="V26" s="582">
        <f>'23solcasaad'!Q27</f>
        <v>23776</v>
      </c>
      <c r="W26" s="580">
        <f t="shared" si="10"/>
        <v>6.4651914051240773</v>
      </c>
      <c r="X26" s="573"/>
      <c r="Y26" s="582">
        <f>'23solcasaad'!X27</f>
        <v>63197</v>
      </c>
      <c r="Z26" s="565">
        <f t="shared" si="11"/>
        <v>38.819749871004198</v>
      </c>
      <c r="AA26" s="566"/>
      <c r="AB26" s="567">
        <f t="shared" si="12"/>
        <v>3</v>
      </c>
      <c r="AC26" s="567">
        <v>16</v>
      </c>
      <c r="AD26" s="567">
        <f t="shared" si="13"/>
        <v>5</v>
      </c>
      <c r="AE26" s="568" t="str">
        <f t="shared" si="2"/>
        <v>Canarias</v>
      </c>
      <c r="AF26" s="570">
        <f t="shared" si="3"/>
        <v>3.4032323336999064</v>
      </c>
      <c r="AG26" s="396"/>
      <c r="AH26" s="567">
        <f t="shared" si="14"/>
        <v>3</v>
      </c>
      <c r="AI26" s="567">
        <v>16</v>
      </c>
      <c r="AJ26" s="567">
        <f t="shared" si="15"/>
        <v>12</v>
      </c>
      <c r="AK26" s="568" t="str">
        <f t="shared" si="16"/>
        <v>Galicia</v>
      </c>
      <c r="AL26" s="569">
        <f t="shared" si="17"/>
        <v>1.277680818473047</v>
      </c>
      <c r="AM26" s="396"/>
      <c r="AN26" s="567">
        <f t="shared" si="18"/>
        <v>9</v>
      </c>
      <c r="AO26" s="567">
        <v>16</v>
      </c>
      <c r="AP26" s="567">
        <f t="shared" si="19"/>
        <v>2</v>
      </c>
      <c r="AQ26" s="568" t="str">
        <f t="shared" si="20"/>
        <v>Aragón</v>
      </c>
      <c r="AR26" s="569">
        <f t="shared" si="21"/>
        <v>5.6322253279702368</v>
      </c>
      <c r="AS26" s="396"/>
      <c r="AT26" s="567">
        <f t="shared" si="22"/>
        <v>9</v>
      </c>
      <c r="AU26" s="567">
        <v>16</v>
      </c>
      <c r="AV26" s="567">
        <f t="shared" si="23"/>
        <v>5</v>
      </c>
      <c r="AW26" s="568" t="str">
        <f t="shared" si="24"/>
        <v>Canarias</v>
      </c>
      <c r="AX26" s="569">
        <f t="shared" si="25"/>
        <v>31.655080055930835</v>
      </c>
    </row>
    <row r="27" spans="1:50" s="329" customFormat="1" ht="18" customHeight="1" x14ac:dyDescent="0.35">
      <c r="B27" s="548" t="s">
        <v>46</v>
      </c>
      <c r="C27" s="573"/>
      <c r="D27" s="581">
        <f t="shared" si="4"/>
        <v>324184</v>
      </c>
      <c r="E27" s="584">
        <f t="shared" si="0"/>
        <v>0.6667750589550181</v>
      </c>
      <c r="F27" s="573"/>
      <c r="G27" s="582">
        <f>'20pobl'!J28</f>
        <v>252488</v>
      </c>
      <c r="H27" s="585">
        <f t="shared" si="5"/>
        <v>0.65257001911565349</v>
      </c>
      <c r="I27" s="573"/>
      <c r="J27" s="582">
        <f>'20pobl'!Q28</f>
        <v>49178</v>
      </c>
      <c r="K27" s="585">
        <f t="shared" si="6"/>
        <v>0.70476447613290694</v>
      </c>
      <c r="L27" s="573"/>
      <c r="M27" s="582">
        <f>'20pobl'!X28</f>
        <v>22518</v>
      </c>
      <c r="N27" s="585">
        <f t="shared" si="1"/>
        <v>0.76320975151452297</v>
      </c>
      <c r="O27" s="573"/>
      <c r="P27" s="583">
        <f t="shared" si="7"/>
        <v>14811</v>
      </c>
      <c r="Q27" s="586">
        <f t="shared" si="8"/>
        <v>4.5687017249463269</v>
      </c>
      <c r="R27" s="573"/>
      <c r="S27" s="582">
        <f>'23solcasaad'!J28</f>
        <v>3427</v>
      </c>
      <c r="T27" s="587">
        <f t="shared" si="9"/>
        <v>1.3572922277494377</v>
      </c>
      <c r="U27" s="573"/>
      <c r="V27" s="582">
        <f>'23solcasaad'!Q28</f>
        <v>2789</v>
      </c>
      <c r="W27" s="587">
        <f t="shared" si="10"/>
        <v>5.671235105128309</v>
      </c>
      <c r="X27" s="573"/>
      <c r="Y27" s="582">
        <f>'23solcasaad'!X28</f>
        <v>8595</v>
      </c>
      <c r="Z27" s="588">
        <f t="shared" si="11"/>
        <v>38.169464428457232</v>
      </c>
      <c r="AA27" s="566"/>
      <c r="AB27" s="567">
        <f t="shared" si="12"/>
        <v>8</v>
      </c>
      <c r="AC27" s="567">
        <v>17</v>
      </c>
      <c r="AD27" s="567">
        <f t="shared" si="13"/>
        <v>18</v>
      </c>
      <c r="AE27" s="568" t="str">
        <f t="shared" si="2"/>
        <v>Ceuta y Melilla</v>
      </c>
      <c r="AF27" s="569">
        <f t="shared" si="3"/>
        <v>3.3766049514081011</v>
      </c>
      <c r="AG27" s="396"/>
      <c r="AH27" s="567">
        <f t="shared" si="14"/>
        <v>14</v>
      </c>
      <c r="AI27" s="567">
        <v>17</v>
      </c>
      <c r="AJ27" s="567">
        <f t="shared" si="15"/>
        <v>13</v>
      </c>
      <c r="AK27" s="568" t="str">
        <f t="shared" si="16"/>
        <v>Madrid, Comunidad de</v>
      </c>
      <c r="AL27" s="569">
        <f t="shared" si="17"/>
        <v>1.0900082026285927</v>
      </c>
      <c r="AM27" s="396"/>
      <c r="AN27" s="567">
        <f t="shared" si="18"/>
        <v>15</v>
      </c>
      <c r="AO27" s="567">
        <v>17</v>
      </c>
      <c r="AP27" s="567">
        <f t="shared" si="19"/>
        <v>6</v>
      </c>
      <c r="AQ27" s="568" t="str">
        <f t="shared" si="20"/>
        <v>Cantabria</v>
      </c>
      <c r="AR27" s="569">
        <f t="shared" si="21"/>
        <v>4.9399159120953398</v>
      </c>
      <c r="AS27" s="396"/>
      <c r="AT27" s="567">
        <f t="shared" si="22"/>
        <v>11</v>
      </c>
      <c r="AU27" s="567">
        <v>17</v>
      </c>
      <c r="AV27" s="567">
        <f t="shared" si="23"/>
        <v>6</v>
      </c>
      <c r="AW27" s="568" t="str">
        <f t="shared" si="24"/>
        <v>Cantabria</v>
      </c>
      <c r="AX27" s="569">
        <f t="shared" si="25"/>
        <v>28.548605731990705</v>
      </c>
    </row>
    <row r="28" spans="1:50" s="329" customFormat="1" ht="18" customHeight="1" x14ac:dyDescent="0.35">
      <c r="B28" s="548" t="s">
        <v>1</v>
      </c>
      <c r="C28" s="573"/>
      <c r="D28" s="581">
        <f t="shared" si="4"/>
        <v>169164</v>
      </c>
      <c r="E28" s="584">
        <f t="shared" si="0"/>
        <v>0.34793307526918876</v>
      </c>
      <c r="F28" s="573"/>
      <c r="G28" s="582">
        <f>'20pobl'!J29</f>
        <v>147659</v>
      </c>
      <c r="H28" s="585">
        <f t="shared" si="5"/>
        <v>0.38163333090126372</v>
      </c>
      <c r="I28" s="573"/>
      <c r="J28" s="582">
        <f>'20pobl'!Q29</f>
        <v>16594</v>
      </c>
      <c r="K28" s="585">
        <f t="shared" si="6"/>
        <v>0.23780677776545323</v>
      </c>
      <c r="L28" s="573"/>
      <c r="M28" s="582">
        <f>'20pobl'!X29</f>
        <v>4911</v>
      </c>
      <c r="N28" s="585">
        <f t="shared" si="1"/>
        <v>0.16645008835988198</v>
      </c>
      <c r="O28" s="573"/>
      <c r="P28" s="583">
        <f t="shared" si="7"/>
        <v>5712</v>
      </c>
      <c r="Q28" s="586">
        <f t="shared" si="8"/>
        <v>3.3766049514081011</v>
      </c>
      <c r="R28" s="573"/>
      <c r="S28" s="582">
        <f>'23solcasaad'!J29</f>
        <v>3044</v>
      </c>
      <c r="T28" s="587">
        <f t="shared" si="9"/>
        <v>2.0615065793483636</v>
      </c>
      <c r="U28" s="573"/>
      <c r="V28" s="582">
        <f>'23solcasaad'!Q29</f>
        <v>1055</v>
      </c>
      <c r="W28" s="587">
        <f t="shared" si="10"/>
        <v>6.3577196577076052</v>
      </c>
      <c r="X28" s="573"/>
      <c r="Y28" s="582">
        <f>'23solcasaad'!X29</f>
        <v>1613</v>
      </c>
      <c r="Z28" s="588">
        <f t="shared" si="11"/>
        <v>32.844634493993077</v>
      </c>
      <c r="AA28" s="566"/>
      <c r="AB28" s="567">
        <f t="shared" si="12"/>
        <v>17</v>
      </c>
      <c r="AC28" s="567">
        <v>18</v>
      </c>
      <c r="AD28" s="567">
        <f t="shared" si="13"/>
        <v>12</v>
      </c>
      <c r="AE28" s="568" t="str">
        <f t="shared" si="2"/>
        <v>Galicia</v>
      </c>
      <c r="AF28" s="569">
        <f t="shared" si="3"/>
        <v>3.172997003140992</v>
      </c>
      <c r="AG28" s="396"/>
      <c r="AH28" s="567">
        <f t="shared" si="14"/>
        <v>1</v>
      </c>
      <c r="AI28" s="567">
        <v>18</v>
      </c>
      <c r="AJ28" s="567">
        <f t="shared" si="15"/>
        <v>2</v>
      </c>
      <c r="AK28" s="568" t="str">
        <f t="shared" si="16"/>
        <v>Aragón</v>
      </c>
      <c r="AL28" s="569">
        <f t="shared" si="17"/>
        <v>1.0664889661720798</v>
      </c>
      <c r="AM28" s="396"/>
      <c r="AN28" s="567">
        <f t="shared" si="18"/>
        <v>10</v>
      </c>
      <c r="AO28" s="567">
        <v>18</v>
      </c>
      <c r="AP28" s="567">
        <f t="shared" si="19"/>
        <v>15</v>
      </c>
      <c r="AQ28" s="568" t="str">
        <f t="shared" si="20"/>
        <v>Navarra, Comunidad Foral de</v>
      </c>
      <c r="AR28" s="569">
        <f t="shared" si="21"/>
        <v>3.8687095090423407</v>
      </c>
      <c r="AS28" s="396"/>
      <c r="AT28" s="567">
        <f t="shared" si="22"/>
        <v>15</v>
      </c>
      <c r="AU28" s="567">
        <v>18</v>
      </c>
      <c r="AV28" s="567">
        <f t="shared" si="23"/>
        <v>15</v>
      </c>
      <c r="AW28" s="568" t="str">
        <f t="shared" si="24"/>
        <v>Navarra, Comunidad Foral de</v>
      </c>
      <c r="AX28" s="569">
        <f t="shared" si="25"/>
        <v>27.662204393861654</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15</v>
      </c>
      <c r="AE29" s="568" t="str">
        <f t="shared" si="2"/>
        <v>Navarra, Comunidad Foral de</v>
      </c>
      <c r="AF29" s="569">
        <f t="shared" si="3"/>
        <v>3.062949908083493</v>
      </c>
      <c r="AG29" s="396"/>
      <c r="AH29" s="396"/>
      <c r="AI29" s="396"/>
      <c r="AJ29" s="567">
        <f>MATCH(AI30,AH$11:AH$30,0)</f>
        <v>15</v>
      </c>
      <c r="AK29" s="568" t="str">
        <f t="shared" si="16"/>
        <v>Navarra, Comunidad Foral de</v>
      </c>
      <c r="AL29" s="569">
        <f t="shared" si="17"/>
        <v>0.955094207695798</v>
      </c>
      <c r="AM29" s="396"/>
      <c r="AN29" s="396"/>
      <c r="AO29" s="396"/>
      <c r="AP29" s="567">
        <f>MATCH(AO30,AN$11:AN$30,0)</f>
        <v>12</v>
      </c>
      <c r="AQ29" s="568" t="str">
        <f t="shared" si="20"/>
        <v>Galicia</v>
      </c>
      <c r="AR29" s="569">
        <f>INDEX(W$11:W$30,AP29,1)</f>
        <v>3.1191177054324459</v>
      </c>
      <c r="AS29" s="396"/>
      <c r="AT29" s="396"/>
      <c r="AU29" s="396"/>
      <c r="AV29" s="567">
        <f>MATCH(AU30,AT$11:AT$30,0)</f>
        <v>12</v>
      </c>
      <c r="AW29" s="568" t="str">
        <f t="shared" si="24"/>
        <v>Galicia</v>
      </c>
      <c r="AX29" s="569">
        <f t="shared" si="25"/>
        <v>18.883223479666707</v>
      </c>
    </row>
    <row r="30" spans="1:50" s="329" customFormat="1" ht="18" customHeight="1" x14ac:dyDescent="0.3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2195095</v>
      </c>
      <c r="Q30" s="545">
        <f>P30*100/D30</f>
        <v>4.5148267589913926</v>
      </c>
      <c r="R30" s="320"/>
      <c r="S30" s="549">
        <f>SUM(S11:S28)</f>
        <v>570218</v>
      </c>
      <c r="T30" s="546">
        <f>S30*100/G30</f>
        <v>1.4737618071357439</v>
      </c>
      <c r="U30" s="320"/>
      <c r="V30" s="549">
        <f>SUM(V11:V28)</f>
        <v>476994</v>
      </c>
      <c r="W30" s="546">
        <f>V30*100/J30</f>
        <v>6.8357482314966003</v>
      </c>
      <c r="X30" s="320"/>
      <c r="Y30" s="549">
        <f>SUM(Y11:Y28)</f>
        <v>1147883</v>
      </c>
      <c r="Z30" s="551">
        <f>Y30*100/M30</f>
        <v>38.90556440171175</v>
      </c>
      <c r="AA30" s="566"/>
      <c r="AB30" s="567">
        <f>_xlfn.RANK.EQ(Q30,Q$11:Q$30,0)</f>
        <v>9</v>
      </c>
      <c r="AC30" s="567">
        <v>19</v>
      </c>
      <c r="AD30" s="396"/>
      <c r="AE30" s="396"/>
      <c r="AF30" s="589"/>
      <c r="AG30" s="396"/>
      <c r="AH30" s="567">
        <f t="shared" si="14"/>
        <v>9</v>
      </c>
      <c r="AI30" s="567">
        <v>19</v>
      </c>
      <c r="AJ30" s="396"/>
      <c r="AK30" s="396"/>
      <c r="AL30" s="589"/>
      <c r="AM30" s="396"/>
      <c r="AN30" s="567">
        <f t="shared" si="18"/>
        <v>8</v>
      </c>
      <c r="AO30" s="567">
        <v>19</v>
      </c>
      <c r="AP30" s="396"/>
      <c r="AQ30" s="396"/>
      <c r="AR30" s="589"/>
      <c r="AS30" s="396"/>
      <c r="AT30" s="567">
        <f t="shared" si="22"/>
        <v>8</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09" t="s">
        <v>170</v>
      </c>
      <c r="C33" s="1509"/>
      <c r="D33" s="1509"/>
      <c r="E33" s="1509"/>
      <c r="F33" s="1509"/>
      <c r="G33" s="1509"/>
      <c r="H33" s="1509"/>
      <c r="I33" s="1509"/>
      <c r="J33" s="1509"/>
      <c r="K33" s="1509"/>
      <c r="L33" s="1509"/>
      <c r="M33" s="1509"/>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10"/>
      <c r="C34" s="1510"/>
      <c r="D34" s="1510"/>
      <c r="E34" s="1510"/>
      <c r="F34" s="1510"/>
      <c r="G34" s="1510"/>
      <c r="H34" s="1510"/>
      <c r="I34" s="1510"/>
      <c r="J34" s="1510"/>
      <c r="K34" s="1510"/>
      <c r="L34" s="1510"/>
      <c r="M34" s="1510"/>
      <c r="N34" s="1510"/>
      <c r="O34" s="1510"/>
      <c r="P34" s="1510"/>
    </row>
    <row r="35" spans="2:50" s="329" customFormat="1" ht="4.5" customHeight="1" x14ac:dyDescent="0.25">
      <c r="B35" s="1432"/>
      <c r="C35" s="1432"/>
      <c r="D35" s="1432"/>
      <c r="E35" s="1432"/>
      <c r="F35" s="1432"/>
      <c r="G35" s="1432"/>
      <c r="H35" s="1432"/>
      <c r="I35" s="1432"/>
      <c r="J35" s="1432"/>
      <c r="K35" s="1432"/>
      <c r="L35" s="1432"/>
      <c r="M35" s="1432"/>
      <c r="N35" s="1432"/>
      <c r="O35" s="1432"/>
      <c r="P35" s="1432"/>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9"/>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0.7265625" style="1328" bestFit="1" customWidth="1"/>
    <col min="28" max="28" width="8.1796875" style="396" bestFit="1" customWidth="1"/>
    <col min="29" max="29" width="8.453125" style="396" bestFit="1" customWidth="1"/>
    <col min="30" max="30" width="4.26953125" style="329"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1105"/>
      <c r="AB1" s="342"/>
      <c r="AC1" s="342"/>
      <c r="AD1" s="311"/>
    </row>
    <row r="2" spans="1:34" s="343" customFormat="1" x14ac:dyDescent="0.35">
      <c r="B2" s="1443"/>
      <c r="C2" s="1443"/>
      <c r="X2" s="599"/>
      <c r="Y2" s="599"/>
      <c r="Z2" s="599"/>
      <c r="AA2" s="1336"/>
      <c r="AB2" s="556"/>
      <c r="AC2" s="556"/>
      <c r="AD2" s="891"/>
    </row>
    <row r="3" spans="1:34" s="345" customFormat="1" ht="32.25" customHeight="1" x14ac:dyDescent="0.25">
      <c r="B3" s="1444"/>
      <c r="C3" s="1444"/>
      <c r="X3" s="599"/>
      <c r="Y3" s="599"/>
      <c r="Z3" s="599"/>
      <c r="AA3" s="1336"/>
      <c r="AB3" s="556"/>
      <c r="AC3" s="556"/>
      <c r="AD3" s="891"/>
    </row>
    <row r="4" spans="1:34" s="492" customFormat="1" ht="19.5" customHeight="1" x14ac:dyDescent="0.25">
      <c r="A4" s="1515" t="s">
        <v>396</v>
      </c>
      <c r="B4" s="1515"/>
      <c r="C4" s="1515"/>
      <c r="D4" s="1515"/>
      <c r="E4" s="1515"/>
      <c r="F4" s="1515"/>
      <c r="G4" s="1515"/>
      <c r="H4" s="1515"/>
      <c r="I4" s="1515"/>
      <c r="J4" s="1515"/>
      <c r="K4" s="1515"/>
      <c r="L4" s="1515"/>
      <c r="M4" s="1515"/>
      <c r="N4" s="1515"/>
      <c r="O4" s="1515"/>
      <c r="P4" s="1515"/>
      <c r="Q4" s="1515"/>
      <c r="R4" s="1515"/>
      <c r="S4" s="1515"/>
      <c r="T4" s="1515"/>
      <c r="U4" s="1515"/>
      <c r="V4" s="1515"/>
      <c r="AA4" s="1336"/>
      <c r="AB4" s="556"/>
      <c r="AC4" s="556"/>
      <c r="AD4" s="891"/>
    </row>
    <row r="5" spans="1:34" s="492" customFormat="1" ht="15.5"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1471"/>
      <c r="V5" s="1471"/>
      <c r="AA5" s="1336"/>
      <c r="AB5" s="556"/>
      <c r="AC5" s="556"/>
      <c r="AD5" s="891"/>
    </row>
    <row r="6" spans="1:34" s="492" customFormat="1" ht="6" customHeight="1" x14ac:dyDescent="0.25">
      <c r="AA6" s="1336"/>
      <c r="AB6" s="556"/>
      <c r="AC6" s="556"/>
      <c r="AD6" s="891"/>
    </row>
    <row r="7" spans="1:34" s="437" customFormat="1" ht="7.5" customHeight="1" x14ac:dyDescent="0.25">
      <c r="A7" s="488"/>
      <c r="B7" s="1447" t="s">
        <v>12</v>
      </c>
      <c r="D7" s="1472" t="s">
        <v>13</v>
      </c>
      <c r="E7" s="593"/>
      <c r="F7" s="1512"/>
      <c r="G7" s="1512"/>
      <c r="H7" s="489"/>
      <c r="I7" s="445"/>
      <c r="J7" s="445"/>
      <c r="K7" s="445"/>
      <c r="L7" s="445"/>
      <c r="M7" s="489"/>
      <c r="N7" s="489"/>
      <c r="O7" s="489"/>
      <c r="P7" s="489"/>
      <c r="Q7" s="489"/>
      <c r="R7" s="489"/>
      <c r="S7" s="594"/>
      <c r="T7" s="489"/>
      <c r="U7" s="489"/>
      <c r="V7" s="595"/>
      <c r="AA7" s="1339"/>
      <c r="AB7" s="513"/>
      <c r="AC7" s="513"/>
      <c r="AD7" s="320"/>
    </row>
    <row r="8" spans="1:34" s="437" customFormat="1" ht="15" customHeight="1" x14ac:dyDescent="0.25">
      <c r="A8" s="488"/>
      <c r="B8" s="1448"/>
      <c r="D8" s="1511"/>
      <c r="F8" s="1472" t="s">
        <v>241</v>
      </c>
      <c r="G8" s="1473"/>
      <c r="I8" s="1472" t="s">
        <v>242</v>
      </c>
      <c r="J8" s="1474"/>
      <c r="K8" s="1520" t="s">
        <v>371</v>
      </c>
      <c r="L8" s="1521"/>
      <c r="M8" s="1521"/>
      <c r="N8" s="1521"/>
      <c r="O8" s="1521"/>
      <c r="P8" s="1521"/>
      <c r="Q8" s="1521"/>
      <c r="R8" s="1521"/>
      <c r="S8" s="1521"/>
      <c r="T8" s="1521"/>
      <c r="U8" s="1521"/>
      <c r="V8" s="1522"/>
      <c r="AA8" s="1339"/>
      <c r="AB8" s="513"/>
      <c r="AC8" s="513"/>
      <c r="AD8" s="320"/>
    </row>
    <row r="9" spans="1:34" s="437" customFormat="1" ht="25.5" customHeight="1" x14ac:dyDescent="0.25">
      <c r="A9" s="488"/>
      <c r="B9" s="1448"/>
      <c r="D9" s="1483"/>
      <c r="E9" s="491"/>
      <c r="F9" s="1513"/>
      <c r="G9" s="1514"/>
      <c r="I9" s="1513"/>
      <c r="J9" s="1519"/>
      <c r="K9" s="1516" t="s">
        <v>372</v>
      </c>
      <c r="L9" s="1517"/>
      <c r="M9" s="1516" t="s">
        <v>373</v>
      </c>
      <c r="N9" s="1518"/>
      <c r="O9" s="1516" t="s">
        <v>374</v>
      </c>
      <c r="P9" s="1517"/>
      <c r="Q9" s="1524" t="s">
        <v>375</v>
      </c>
      <c r="R9" s="1524"/>
      <c r="S9" s="1525" t="s">
        <v>376</v>
      </c>
      <c r="T9" s="1526"/>
      <c r="U9" s="1527" t="s">
        <v>377</v>
      </c>
      <c r="V9" s="1528"/>
      <c r="AA9" s="1339"/>
      <c r="AB9" s="513"/>
      <c r="AC9" s="513"/>
      <c r="AD9" s="320"/>
    </row>
    <row r="10" spans="1:34" s="437" customFormat="1" ht="39" x14ac:dyDescent="0.25">
      <c r="A10" s="488"/>
      <c r="B10" s="1449"/>
      <c r="D10" s="600" t="s">
        <v>9</v>
      </c>
      <c r="E10" s="493"/>
      <c r="F10" s="455" t="s">
        <v>9</v>
      </c>
      <c r="G10" s="401" t="s">
        <v>211</v>
      </c>
      <c r="H10" s="494"/>
      <c r="I10" s="400" t="s">
        <v>9</v>
      </c>
      <c r="J10" s="406" t="s">
        <v>211</v>
      </c>
      <c r="K10" s="601" t="s">
        <v>9</v>
      </c>
      <c r="L10" s="403" t="s">
        <v>378</v>
      </c>
      <c r="M10" s="405" t="s">
        <v>9</v>
      </c>
      <c r="N10" s="403" t="s">
        <v>378</v>
      </c>
      <c r="O10" s="407" t="s">
        <v>9</v>
      </c>
      <c r="P10" s="403" t="s">
        <v>378</v>
      </c>
      <c r="Q10" s="406" t="s">
        <v>9</v>
      </c>
      <c r="R10" s="735" t="s">
        <v>378</v>
      </c>
      <c r="S10" s="406" t="s">
        <v>9</v>
      </c>
      <c r="T10" s="736" t="s">
        <v>378</v>
      </c>
      <c r="U10" s="407" t="s">
        <v>9</v>
      </c>
      <c r="V10" s="735" t="s">
        <v>378</v>
      </c>
      <c r="AA10" s="1337" t="s">
        <v>207</v>
      </c>
      <c r="AB10" s="602" t="s">
        <v>379</v>
      </c>
      <c r="AC10" s="603" t="s">
        <v>380</v>
      </c>
      <c r="AD10" s="320"/>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1337">
        <v>44286</v>
      </c>
      <c r="AB11" s="602">
        <v>27728</v>
      </c>
      <c r="AC11" s="602">
        <v>26286</v>
      </c>
      <c r="AD11" s="329"/>
    </row>
    <row r="12" spans="1:34" s="331" customFormat="1" x14ac:dyDescent="0.35">
      <c r="A12" s="330"/>
      <c r="B12" s="349" t="s">
        <v>8</v>
      </c>
      <c r="C12" s="350"/>
      <c r="D12" s="605">
        <v>424082</v>
      </c>
      <c r="E12" s="350"/>
      <c r="F12" s="355">
        <v>4424</v>
      </c>
      <c r="G12" s="358">
        <v>1.0431944765399144</v>
      </c>
      <c r="H12" s="350"/>
      <c r="I12" s="355">
        <v>3755</v>
      </c>
      <c r="J12" s="358">
        <v>0.88544196641215622</v>
      </c>
      <c r="K12" s="355">
        <v>3349</v>
      </c>
      <c r="L12" s="358">
        <v>89.187749667110523</v>
      </c>
      <c r="M12" s="355">
        <v>95</v>
      </c>
      <c r="N12" s="358">
        <v>2.5299600532623168</v>
      </c>
      <c r="O12" s="355">
        <v>10</v>
      </c>
      <c r="P12" s="358">
        <v>0.26631158455392812</v>
      </c>
      <c r="Q12" s="355">
        <v>235</v>
      </c>
      <c r="R12" s="358">
        <v>6.2583222370173104</v>
      </c>
      <c r="S12" s="355">
        <v>50</v>
      </c>
      <c r="T12" s="358">
        <v>1.3315579227696404</v>
      </c>
      <c r="U12" s="355">
        <v>16</v>
      </c>
      <c r="V12" s="358">
        <v>0.42609853528628494</v>
      </c>
      <c r="X12" s="606"/>
      <c r="Y12" s="606"/>
      <c r="Z12" s="606"/>
      <c r="AA12" s="1337">
        <v>44316</v>
      </c>
      <c r="AB12" s="602">
        <v>26001</v>
      </c>
      <c r="AC12" s="602">
        <v>20329</v>
      </c>
      <c r="AD12" s="360"/>
      <c r="AE12" s="360"/>
      <c r="AF12" s="360"/>
      <c r="AG12" s="361"/>
      <c r="AH12" s="607"/>
    </row>
    <row r="13" spans="1:34" s="331" customFormat="1" x14ac:dyDescent="0.35">
      <c r="A13" s="330"/>
      <c r="B13" s="363" t="s">
        <v>7</v>
      </c>
      <c r="C13" s="350"/>
      <c r="D13" s="608">
        <v>58385</v>
      </c>
      <c r="E13" s="350"/>
      <c r="F13" s="368">
        <v>1144</v>
      </c>
      <c r="G13" s="372">
        <v>1.9594073820330564</v>
      </c>
      <c r="H13" s="350"/>
      <c r="I13" s="368">
        <v>647</v>
      </c>
      <c r="J13" s="372">
        <v>1.1081613428106534</v>
      </c>
      <c r="K13" s="368">
        <v>622</v>
      </c>
      <c r="L13" s="372">
        <v>96.136012364760433</v>
      </c>
      <c r="M13" s="368">
        <v>15</v>
      </c>
      <c r="N13" s="372">
        <v>2.3183925811437405</v>
      </c>
      <c r="O13" s="368">
        <v>0</v>
      </c>
      <c r="P13" s="372">
        <v>0</v>
      </c>
      <c r="Q13" s="368">
        <v>1</v>
      </c>
      <c r="R13" s="372">
        <v>0.15455950540958269</v>
      </c>
      <c r="S13" s="368">
        <v>1</v>
      </c>
      <c r="T13" s="372">
        <v>0.15455950540958269</v>
      </c>
      <c r="U13" s="368">
        <v>8</v>
      </c>
      <c r="V13" s="372">
        <v>1.2364760432766615</v>
      </c>
      <c r="X13" s="606"/>
      <c r="Y13" s="606"/>
      <c r="Z13" s="606"/>
      <c r="AA13" s="1337">
        <v>44347</v>
      </c>
      <c r="AB13" s="602">
        <v>27218</v>
      </c>
      <c r="AC13" s="602">
        <v>17469</v>
      </c>
      <c r="AD13" s="360"/>
      <c r="AE13" s="360"/>
      <c r="AF13" s="360"/>
      <c r="AG13" s="361"/>
      <c r="AH13" s="607"/>
    </row>
    <row r="14" spans="1:34" s="331" customFormat="1" x14ac:dyDescent="0.35">
      <c r="A14" s="330"/>
      <c r="B14" s="363" t="s">
        <v>37</v>
      </c>
      <c r="C14" s="350"/>
      <c r="D14" s="608">
        <v>51790</v>
      </c>
      <c r="E14" s="350"/>
      <c r="F14" s="368">
        <v>870</v>
      </c>
      <c r="G14" s="372">
        <v>1.6798609770225914</v>
      </c>
      <c r="H14" s="350"/>
      <c r="I14" s="368">
        <v>755</v>
      </c>
      <c r="J14" s="372">
        <v>1.457810388105812</v>
      </c>
      <c r="K14" s="368">
        <v>611</v>
      </c>
      <c r="L14" s="372">
        <v>80.927152317880797</v>
      </c>
      <c r="M14" s="368">
        <v>11</v>
      </c>
      <c r="N14" s="372">
        <v>1.4569536423841061</v>
      </c>
      <c r="O14" s="368">
        <v>5</v>
      </c>
      <c r="P14" s="372">
        <v>0.66225165562913912</v>
      </c>
      <c r="Q14" s="368">
        <v>3</v>
      </c>
      <c r="R14" s="372">
        <v>0.39735099337748342</v>
      </c>
      <c r="S14" s="368">
        <v>7</v>
      </c>
      <c r="T14" s="372">
        <v>0.92715231788079477</v>
      </c>
      <c r="U14" s="368">
        <v>118</v>
      </c>
      <c r="V14" s="372">
        <v>15.62913907284768</v>
      </c>
      <c r="X14" s="606"/>
      <c r="Y14" s="606"/>
      <c r="Z14" s="606"/>
      <c r="AA14" s="1337">
        <v>44377</v>
      </c>
      <c r="AB14" s="602">
        <v>28579</v>
      </c>
      <c r="AC14" s="602">
        <v>20931</v>
      </c>
      <c r="AD14" s="360"/>
      <c r="AE14" s="360"/>
      <c r="AF14" s="360"/>
      <c r="AG14" s="361"/>
      <c r="AH14" s="607"/>
    </row>
    <row r="15" spans="1:34" s="331" customFormat="1" x14ac:dyDescent="0.35">
      <c r="A15" s="330"/>
      <c r="B15" s="363" t="s">
        <v>38</v>
      </c>
      <c r="C15" s="350"/>
      <c r="D15" s="608">
        <v>46932</v>
      </c>
      <c r="E15" s="350"/>
      <c r="F15" s="368">
        <v>889</v>
      </c>
      <c r="G15" s="372">
        <v>1.8942299497144803</v>
      </c>
      <c r="H15" s="350"/>
      <c r="I15" s="368">
        <v>465</v>
      </c>
      <c r="J15" s="372">
        <v>0.99079519304525687</v>
      </c>
      <c r="K15" s="368">
        <v>437</v>
      </c>
      <c r="L15" s="372">
        <v>93.978494623655919</v>
      </c>
      <c r="M15" s="368">
        <v>25</v>
      </c>
      <c r="N15" s="372">
        <v>5.376344086021505</v>
      </c>
      <c r="O15" s="368">
        <v>0</v>
      </c>
      <c r="P15" s="372">
        <v>0</v>
      </c>
      <c r="Q15" s="368">
        <v>0</v>
      </c>
      <c r="R15" s="372">
        <v>0</v>
      </c>
      <c r="S15" s="368">
        <v>3</v>
      </c>
      <c r="T15" s="372">
        <v>0.64516129032258063</v>
      </c>
      <c r="U15" s="368">
        <v>0</v>
      </c>
      <c r="V15" s="372">
        <v>0</v>
      </c>
      <c r="X15" s="606"/>
      <c r="Y15" s="606"/>
      <c r="Z15" s="606"/>
      <c r="AA15" s="1337">
        <v>44408</v>
      </c>
      <c r="AB15" s="602">
        <v>30723</v>
      </c>
      <c r="AC15" s="602">
        <v>25882</v>
      </c>
      <c r="AD15" s="360"/>
      <c r="AE15" s="360"/>
      <c r="AF15" s="360"/>
      <c r="AG15" s="361"/>
      <c r="AH15" s="607"/>
    </row>
    <row r="16" spans="1:34" s="331" customFormat="1" x14ac:dyDescent="0.35">
      <c r="A16" s="330"/>
      <c r="B16" s="363" t="s">
        <v>6</v>
      </c>
      <c r="C16" s="350"/>
      <c r="D16" s="608">
        <v>76190</v>
      </c>
      <c r="E16" s="350"/>
      <c r="F16" s="368">
        <v>751</v>
      </c>
      <c r="G16" s="372">
        <v>0.98569366058537877</v>
      </c>
      <c r="H16" s="350"/>
      <c r="I16" s="368">
        <v>748</v>
      </c>
      <c r="J16" s="372">
        <v>0.98175613597584976</v>
      </c>
      <c r="K16" s="368">
        <v>702</v>
      </c>
      <c r="L16" s="372">
        <v>93.850267379679138</v>
      </c>
      <c r="M16" s="368">
        <v>3</v>
      </c>
      <c r="N16" s="372">
        <v>0.40106951871657759</v>
      </c>
      <c r="O16" s="368">
        <v>0</v>
      </c>
      <c r="P16" s="372">
        <v>0</v>
      </c>
      <c r="Q16" s="368">
        <v>5</v>
      </c>
      <c r="R16" s="372">
        <v>0.66844919786096257</v>
      </c>
      <c r="S16" s="368">
        <v>26</v>
      </c>
      <c r="T16" s="372">
        <v>3.4759358288770055</v>
      </c>
      <c r="U16" s="368">
        <v>12</v>
      </c>
      <c r="V16" s="372">
        <v>1.6042780748663104</v>
      </c>
      <c r="X16" s="606"/>
      <c r="Y16" s="606"/>
      <c r="Z16" s="606"/>
      <c r="AA16" s="1337">
        <v>44439</v>
      </c>
      <c r="AB16" s="602">
        <v>23332</v>
      </c>
      <c r="AC16" s="602">
        <v>22391</v>
      </c>
      <c r="AD16" s="360"/>
      <c r="AE16" s="360"/>
      <c r="AF16" s="360"/>
      <c r="AG16" s="361"/>
      <c r="AH16" s="607"/>
    </row>
    <row r="17" spans="1:34" s="331" customFormat="1" x14ac:dyDescent="0.35">
      <c r="A17" s="330"/>
      <c r="B17" s="363" t="s">
        <v>5</v>
      </c>
      <c r="C17" s="350"/>
      <c r="D17" s="609">
        <v>23289</v>
      </c>
      <c r="E17" s="350"/>
      <c r="F17" s="377">
        <v>507</v>
      </c>
      <c r="G17" s="372">
        <v>2.1769934303748553</v>
      </c>
      <c r="H17" s="350"/>
      <c r="I17" s="377">
        <v>416</v>
      </c>
      <c r="J17" s="372">
        <v>1.7862510197947528</v>
      </c>
      <c r="K17" s="377">
        <v>254</v>
      </c>
      <c r="L17" s="372">
        <v>61.057692307692314</v>
      </c>
      <c r="M17" s="377">
        <v>6</v>
      </c>
      <c r="N17" s="372">
        <v>1.4423076923076923</v>
      </c>
      <c r="O17" s="377">
        <v>0</v>
      </c>
      <c r="P17" s="372">
        <v>0</v>
      </c>
      <c r="Q17" s="377">
        <v>79</v>
      </c>
      <c r="R17" s="372">
        <v>18.990384615384613</v>
      </c>
      <c r="S17" s="377">
        <v>0</v>
      </c>
      <c r="T17" s="372">
        <v>0</v>
      </c>
      <c r="U17" s="377">
        <v>77</v>
      </c>
      <c r="V17" s="372">
        <v>18.509615384615387</v>
      </c>
      <c r="X17" s="606"/>
      <c r="Y17" s="606"/>
      <c r="Z17" s="606"/>
      <c r="AA17" s="1337">
        <v>44469</v>
      </c>
      <c r="AB17" s="602">
        <v>26490</v>
      </c>
      <c r="AC17" s="602">
        <v>22335</v>
      </c>
      <c r="AD17" s="360"/>
      <c r="AE17" s="360"/>
      <c r="AF17" s="360"/>
      <c r="AG17" s="361"/>
      <c r="AH17" s="607"/>
    </row>
    <row r="18" spans="1:34" s="331" customFormat="1" x14ac:dyDescent="0.35">
      <c r="A18" s="330"/>
      <c r="B18" s="363" t="s">
        <v>4</v>
      </c>
      <c r="C18" s="350"/>
      <c r="D18" s="608">
        <v>160539</v>
      </c>
      <c r="E18" s="350"/>
      <c r="F18" s="368">
        <v>1680</v>
      </c>
      <c r="G18" s="372">
        <v>1.0464746883934746</v>
      </c>
      <c r="H18" s="350"/>
      <c r="I18" s="368">
        <v>1543</v>
      </c>
      <c r="J18" s="372">
        <v>0.96113716916138758</v>
      </c>
      <c r="K18" s="368">
        <v>1423</v>
      </c>
      <c r="L18" s="372">
        <v>92.222942320155539</v>
      </c>
      <c r="M18" s="368">
        <v>63</v>
      </c>
      <c r="N18" s="372">
        <v>4.0829552819183403</v>
      </c>
      <c r="O18" s="368">
        <v>14</v>
      </c>
      <c r="P18" s="372">
        <v>0.90732339598185352</v>
      </c>
      <c r="Q18" s="368">
        <v>6</v>
      </c>
      <c r="R18" s="372">
        <v>0.38885288399222295</v>
      </c>
      <c r="S18" s="368">
        <v>10</v>
      </c>
      <c r="T18" s="372">
        <v>0.64808813998703829</v>
      </c>
      <c r="U18" s="368">
        <v>27</v>
      </c>
      <c r="V18" s="372">
        <v>1.7498379779650033</v>
      </c>
      <c r="X18" s="606"/>
      <c r="Y18" s="606"/>
      <c r="Z18" s="606"/>
      <c r="AA18" s="1337">
        <v>44500</v>
      </c>
      <c r="AB18" s="602">
        <v>29231</v>
      </c>
      <c r="AC18" s="602">
        <v>19576</v>
      </c>
      <c r="AD18" s="360"/>
      <c r="AE18" s="360"/>
      <c r="AF18" s="360"/>
      <c r="AG18" s="361"/>
      <c r="AH18" s="607"/>
    </row>
    <row r="19" spans="1:34" s="331" customFormat="1" x14ac:dyDescent="0.35">
      <c r="A19" s="330"/>
      <c r="B19" s="363" t="s">
        <v>40</v>
      </c>
      <c r="C19" s="350"/>
      <c r="D19" s="608">
        <v>101607</v>
      </c>
      <c r="E19" s="350"/>
      <c r="F19" s="368">
        <v>2278</v>
      </c>
      <c r="G19" s="372">
        <v>2.241971517710394</v>
      </c>
      <c r="H19" s="350"/>
      <c r="I19" s="368">
        <v>1303</v>
      </c>
      <c r="J19" s="372">
        <v>1.2823919611837769</v>
      </c>
      <c r="K19" s="368">
        <v>1027</v>
      </c>
      <c r="L19" s="372">
        <v>78.818112049117417</v>
      </c>
      <c r="M19" s="368">
        <v>34</v>
      </c>
      <c r="N19" s="372">
        <v>2.6093630084420569</v>
      </c>
      <c r="O19" s="368">
        <v>5</v>
      </c>
      <c r="P19" s="372">
        <v>0.38372985418265537</v>
      </c>
      <c r="Q19" s="368">
        <v>78</v>
      </c>
      <c r="R19" s="372">
        <v>5.9861857252494248</v>
      </c>
      <c r="S19" s="368">
        <v>2</v>
      </c>
      <c r="T19" s="372">
        <v>0.15349194167306215</v>
      </c>
      <c r="U19" s="368">
        <v>157</v>
      </c>
      <c r="V19" s="372">
        <v>12.04911742133538</v>
      </c>
      <c r="X19" s="606"/>
      <c r="Y19" s="606"/>
      <c r="Z19" s="606"/>
      <c r="AA19" s="1337">
        <v>44530</v>
      </c>
      <c r="AB19" s="602">
        <v>29856</v>
      </c>
      <c r="AC19" s="602">
        <v>21916</v>
      </c>
      <c r="AD19" s="360"/>
      <c r="AE19" s="360"/>
      <c r="AF19" s="360"/>
      <c r="AG19" s="361"/>
      <c r="AH19" s="607"/>
    </row>
    <row r="20" spans="1:34" s="331" customFormat="1" x14ac:dyDescent="0.35">
      <c r="A20" s="330"/>
      <c r="B20" s="363" t="s">
        <v>41</v>
      </c>
      <c r="C20" s="350"/>
      <c r="D20" s="608">
        <v>392480</v>
      </c>
      <c r="E20" s="350"/>
      <c r="F20" s="368">
        <v>10698</v>
      </c>
      <c r="G20" s="372">
        <v>2.7257439869547495</v>
      </c>
      <c r="H20" s="350"/>
      <c r="I20" s="368">
        <v>4818</v>
      </c>
      <c r="J20" s="372">
        <v>1.2275784753363228</v>
      </c>
      <c r="K20" s="368">
        <v>3744</v>
      </c>
      <c r="L20" s="372">
        <v>77.708592777085926</v>
      </c>
      <c r="M20" s="368">
        <v>19</v>
      </c>
      <c r="N20" s="372">
        <v>0.39435450394354504</v>
      </c>
      <c r="O20" s="368">
        <v>604</v>
      </c>
      <c r="P20" s="372">
        <v>12.536322125363222</v>
      </c>
      <c r="Q20" s="368">
        <v>0</v>
      </c>
      <c r="R20" s="372">
        <v>0</v>
      </c>
      <c r="S20" s="368">
        <v>296</v>
      </c>
      <c r="T20" s="372">
        <v>6.1436280614362806</v>
      </c>
      <c r="U20" s="368">
        <v>155</v>
      </c>
      <c r="V20" s="372">
        <v>3.2171025321710256</v>
      </c>
      <c r="X20" s="606"/>
      <c r="Y20" s="606"/>
      <c r="Z20" s="606"/>
      <c r="AA20" s="1337">
        <v>44561</v>
      </c>
      <c r="AB20" s="602">
        <v>24104</v>
      </c>
      <c r="AC20" s="602">
        <v>29010</v>
      </c>
      <c r="AD20" s="360"/>
      <c r="AE20" s="360"/>
      <c r="AF20" s="360"/>
      <c r="AG20" s="361"/>
      <c r="AH20" s="607"/>
    </row>
    <row r="21" spans="1:34" s="331" customFormat="1" x14ac:dyDescent="0.35">
      <c r="A21" s="330"/>
      <c r="B21" s="363" t="s">
        <v>3</v>
      </c>
      <c r="C21" s="350"/>
      <c r="D21" s="608">
        <v>220547</v>
      </c>
      <c r="E21" s="350"/>
      <c r="F21" s="368">
        <v>3112</v>
      </c>
      <c r="G21" s="372">
        <v>1.411037103202492</v>
      </c>
      <c r="H21" s="350"/>
      <c r="I21" s="368">
        <v>2069</v>
      </c>
      <c r="J21" s="372">
        <v>0.93812203294535856</v>
      </c>
      <c r="K21" s="368">
        <v>1907</v>
      </c>
      <c r="L21" s="372">
        <v>92.170130497825028</v>
      </c>
      <c r="M21" s="368">
        <v>56</v>
      </c>
      <c r="N21" s="372">
        <v>2.706621556307395</v>
      </c>
      <c r="O21" s="368">
        <v>0</v>
      </c>
      <c r="P21" s="372">
        <v>0</v>
      </c>
      <c r="Q21" s="368">
        <v>25</v>
      </c>
      <c r="R21" s="372">
        <v>1.2083131947800869</v>
      </c>
      <c r="S21" s="368">
        <v>55</v>
      </c>
      <c r="T21" s="372">
        <v>2.6582890285161911</v>
      </c>
      <c r="U21" s="368">
        <v>26</v>
      </c>
      <c r="V21" s="372">
        <v>1.2566457225712904</v>
      </c>
      <c r="X21" s="606"/>
      <c r="Y21" s="606"/>
      <c r="Z21" s="606"/>
      <c r="AA21" s="1337">
        <v>44592</v>
      </c>
      <c r="AB21" s="602">
        <v>22642</v>
      </c>
      <c r="AC21" s="602">
        <v>24609</v>
      </c>
      <c r="AD21" s="360"/>
      <c r="AE21" s="360"/>
      <c r="AF21" s="360"/>
      <c r="AG21" s="361"/>
      <c r="AH21" s="607"/>
    </row>
    <row r="22" spans="1:34" s="331" customFormat="1" x14ac:dyDescent="0.35">
      <c r="A22" s="330"/>
      <c r="B22" s="363" t="s">
        <v>2</v>
      </c>
      <c r="C22" s="350"/>
      <c r="D22" s="608">
        <v>60140</v>
      </c>
      <c r="E22" s="350"/>
      <c r="F22" s="368">
        <v>1227</v>
      </c>
      <c r="G22" s="372">
        <v>2.0402394413036249</v>
      </c>
      <c r="H22" s="350"/>
      <c r="I22" s="368">
        <v>703</v>
      </c>
      <c r="J22" s="372">
        <v>1.1689391420019952</v>
      </c>
      <c r="K22" s="368">
        <v>498</v>
      </c>
      <c r="L22" s="372">
        <v>70.839260312944518</v>
      </c>
      <c r="M22" s="368">
        <v>28</v>
      </c>
      <c r="N22" s="372">
        <v>3.9829302987197721</v>
      </c>
      <c r="O22" s="368">
        <v>0</v>
      </c>
      <c r="P22" s="372">
        <v>0</v>
      </c>
      <c r="Q22" s="368">
        <v>23</v>
      </c>
      <c r="R22" s="372">
        <v>3.2716927453769555</v>
      </c>
      <c r="S22" s="368">
        <v>2</v>
      </c>
      <c r="T22" s="372">
        <v>0.28449502133712662</v>
      </c>
      <c r="U22" s="368">
        <v>152</v>
      </c>
      <c r="V22" s="372">
        <v>21.621621621621621</v>
      </c>
      <c r="X22" s="606"/>
      <c r="Y22" s="606"/>
      <c r="Z22" s="606"/>
      <c r="AA22" s="1337">
        <v>44620</v>
      </c>
      <c r="AB22" s="602">
        <v>24889</v>
      </c>
      <c r="AC22" s="602">
        <v>26478</v>
      </c>
      <c r="AD22" s="360"/>
      <c r="AE22" s="360"/>
      <c r="AF22" s="360"/>
      <c r="AG22" s="361"/>
      <c r="AH22" s="607"/>
    </row>
    <row r="23" spans="1:34" s="331" customFormat="1" x14ac:dyDescent="0.35">
      <c r="A23" s="330"/>
      <c r="B23" s="363" t="s">
        <v>35</v>
      </c>
      <c r="C23" s="350"/>
      <c r="D23" s="608">
        <v>85856</v>
      </c>
      <c r="E23" s="350"/>
      <c r="F23" s="368">
        <v>1504</v>
      </c>
      <c r="G23" s="372">
        <v>1.7517704062616473</v>
      </c>
      <c r="H23" s="350"/>
      <c r="I23" s="368">
        <v>917</v>
      </c>
      <c r="J23" s="372">
        <v>1.0680674617964965</v>
      </c>
      <c r="K23" s="368">
        <v>885</v>
      </c>
      <c r="L23" s="372">
        <v>96.510359869138497</v>
      </c>
      <c r="M23" s="368">
        <v>16</v>
      </c>
      <c r="N23" s="372">
        <v>1.7448200654307526</v>
      </c>
      <c r="O23" s="368">
        <v>0</v>
      </c>
      <c r="P23" s="372">
        <v>0</v>
      </c>
      <c r="Q23" s="368">
        <v>7</v>
      </c>
      <c r="R23" s="372">
        <v>0.76335877862595414</v>
      </c>
      <c r="S23" s="368">
        <v>9</v>
      </c>
      <c r="T23" s="372">
        <v>0.98146128680479827</v>
      </c>
      <c r="U23" s="368">
        <v>0</v>
      </c>
      <c r="V23" s="372">
        <v>0</v>
      </c>
      <c r="X23" s="606"/>
      <c r="Y23" s="606"/>
      <c r="Z23" s="606"/>
      <c r="AA23" s="1337">
        <v>44651</v>
      </c>
      <c r="AB23" s="602">
        <v>30256</v>
      </c>
      <c r="AC23" s="602">
        <v>24903</v>
      </c>
      <c r="AD23" s="360"/>
      <c r="AE23" s="360"/>
      <c r="AF23" s="360"/>
      <c r="AG23" s="361"/>
      <c r="AH23" s="607"/>
    </row>
    <row r="24" spans="1:34" s="331" customFormat="1" x14ac:dyDescent="0.35">
      <c r="A24" s="330"/>
      <c r="B24" s="363" t="s">
        <v>42</v>
      </c>
      <c r="C24" s="350"/>
      <c r="D24" s="608">
        <v>265363</v>
      </c>
      <c r="E24" s="350"/>
      <c r="F24" s="368">
        <v>5760</v>
      </c>
      <c r="G24" s="372">
        <v>2.1706115773487635</v>
      </c>
      <c r="H24" s="350"/>
      <c r="I24" s="368">
        <v>2884</v>
      </c>
      <c r="J24" s="372">
        <v>1.0868131578253184</v>
      </c>
      <c r="K24" s="368">
        <v>2158</v>
      </c>
      <c r="L24" s="372">
        <v>74.826629680998607</v>
      </c>
      <c r="M24" s="368">
        <v>120</v>
      </c>
      <c r="N24" s="372">
        <v>4.160887656033287</v>
      </c>
      <c r="O24" s="368">
        <v>0</v>
      </c>
      <c r="P24" s="372">
        <v>0</v>
      </c>
      <c r="Q24" s="368">
        <v>48</v>
      </c>
      <c r="R24" s="372">
        <v>1.6643550624133148</v>
      </c>
      <c r="S24" s="368">
        <v>0</v>
      </c>
      <c r="T24" s="372">
        <v>0</v>
      </c>
      <c r="U24" s="368">
        <v>558</v>
      </c>
      <c r="V24" s="372">
        <v>19.348127600554786</v>
      </c>
      <c r="X24" s="606"/>
      <c r="Y24" s="606"/>
      <c r="Z24" s="606"/>
      <c r="AA24" s="1337">
        <v>44681</v>
      </c>
      <c r="AB24" s="602">
        <v>32696</v>
      </c>
      <c r="AC24" s="602">
        <v>22635</v>
      </c>
      <c r="AD24" s="360"/>
      <c r="AE24" s="360"/>
      <c r="AF24" s="360"/>
      <c r="AG24" s="361"/>
      <c r="AH24" s="607"/>
    </row>
    <row r="25" spans="1:34" x14ac:dyDescent="0.35">
      <c r="A25" s="332"/>
      <c r="B25" s="363" t="s">
        <v>43</v>
      </c>
      <c r="C25" s="350"/>
      <c r="D25" s="608">
        <v>68449</v>
      </c>
      <c r="E25" s="350"/>
      <c r="F25" s="368">
        <v>1824</v>
      </c>
      <c r="G25" s="372">
        <v>2.6647577028152347</v>
      </c>
      <c r="H25" s="350"/>
      <c r="I25" s="368">
        <v>838</v>
      </c>
      <c r="J25" s="372">
        <v>1.2242691639030518</v>
      </c>
      <c r="K25" s="368">
        <v>442</v>
      </c>
      <c r="L25" s="372">
        <v>52.74463007159904</v>
      </c>
      <c r="M25" s="368">
        <v>2</v>
      </c>
      <c r="N25" s="372">
        <v>0.23866348448687352</v>
      </c>
      <c r="O25" s="368">
        <v>7</v>
      </c>
      <c r="P25" s="372">
        <v>0.8353221957040573</v>
      </c>
      <c r="Q25" s="368">
        <v>329</v>
      </c>
      <c r="R25" s="372">
        <v>39.260143198090688</v>
      </c>
      <c r="S25" s="368">
        <v>18</v>
      </c>
      <c r="T25" s="372">
        <v>2.1479713603818613</v>
      </c>
      <c r="U25" s="368">
        <v>40</v>
      </c>
      <c r="V25" s="372">
        <v>4.7732696897374698</v>
      </c>
      <c r="X25" s="606"/>
      <c r="Y25" s="606"/>
      <c r="Z25" s="606"/>
      <c r="AA25" s="1337">
        <v>44712</v>
      </c>
      <c r="AB25" s="602">
        <v>38586</v>
      </c>
      <c r="AC25" s="602">
        <v>22335</v>
      </c>
      <c r="AD25" s="360"/>
      <c r="AE25" s="360"/>
      <c r="AF25" s="360"/>
      <c r="AG25" s="361"/>
      <c r="AH25" s="607"/>
    </row>
    <row r="26" spans="1:34" s="331" customFormat="1" x14ac:dyDescent="0.35">
      <c r="B26" s="363" t="s">
        <v>44</v>
      </c>
      <c r="C26" s="350"/>
      <c r="D26" s="610">
        <v>20777</v>
      </c>
      <c r="E26" s="350"/>
      <c r="F26" s="377">
        <v>85</v>
      </c>
      <c r="G26" s="372">
        <v>0.40910622322760748</v>
      </c>
      <c r="H26" s="350"/>
      <c r="I26" s="377">
        <v>257</v>
      </c>
      <c r="J26" s="372">
        <v>1.2369446984646484</v>
      </c>
      <c r="K26" s="377">
        <v>252</v>
      </c>
      <c r="L26" s="372">
        <v>98.054474708171199</v>
      </c>
      <c r="M26" s="377">
        <v>5</v>
      </c>
      <c r="N26" s="372">
        <v>1.9455252918287937</v>
      </c>
      <c r="O26" s="377">
        <v>0</v>
      </c>
      <c r="P26" s="372">
        <v>0</v>
      </c>
      <c r="Q26" s="377">
        <v>0</v>
      </c>
      <c r="R26" s="372">
        <v>0</v>
      </c>
      <c r="S26" s="377">
        <v>0</v>
      </c>
      <c r="T26" s="372">
        <v>0</v>
      </c>
      <c r="U26" s="377">
        <v>0</v>
      </c>
      <c r="V26" s="372">
        <v>0</v>
      </c>
      <c r="X26" s="606"/>
      <c r="Y26" s="606"/>
      <c r="Z26" s="606"/>
      <c r="AA26" s="1337">
        <v>44742</v>
      </c>
      <c r="AB26" s="602">
        <v>41750</v>
      </c>
      <c r="AC26" s="602">
        <v>23105</v>
      </c>
      <c r="AD26" s="360"/>
      <c r="AE26" s="360"/>
      <c r="AF26" s="360"/>
      <c r="AG26" s="361"/>
      <c r="AH26" s="607"/>
    </row>
    <row r="27" spans="1:34" s="331" customFormat="1" x14ac:dyDescent="0.35">
      <c r="B27" s="363" t="s">
        <v>45</v>
      </c>
      <c r="C27" s="350"/>
      <c r="D27" s="610">
        <v>118146</v>
      </c>
      <c r="E27" s="350"/>
      <c r="F27" s="377">
        <v>1619</v>
      </c>
      <c r="G27" s="372">
        <v>1.3703383948673675</v>
      </c>
      <c r="H27" s="350"/>
      <c r="I27" s="377">
        <v>1339</v>
      </c>
      <c r="J27" s="372">
        <v>1.1333434902578166</v>
      </c>
      <c r="K27" s="377">
        <v>1255</v>
      </c>
      <c r="L27" s="372">
        <v>93.726661687826734</v>
      </c>
      <c r="M27" s="377">
        <v>41</v>
      </c>
      <c r="N27" s="372">
        <v>3.061986557132188</v>
      </c>
      <c r="O27" s="377">
        <v>0</v>
      </c>
      <c r="P27" s="372">
        <v>0</v>
      </c>
      <c r="Q27" s="377">
        <v>17</v>
      </c>
      <c r="R27" s="372">
        <v>1.2696041822255415</v>
      </c>
      <c r="S27" s="377">
        <v>20</v>
      </c>
      <c r="T27" s="372">
        <v>1.4936519790888723</v>
      </c>
      <c r="U27" s="377">
        <v>6</v>
      </c>
      <c r="V27" s="372">
        <v>0.44809559372666169</v>
      </c>
      <c r="X27" s="606"/>
      <c r="Y27" s="606"/>
      <c r="Z27" s="606"/>
      <c r="AA27" s="1337">
        <v>44773</v>
      </c>
      <c r="AB27" s="602">
        <v>30827</v>
      </c>
      <c r="AC27" s="602">
        <v>22962</v>
      </c>
      <c r="AD27" s="360"/>
      <c r="AE27" s="360"/>
      <c r="AF27" s="360"/>
      <c r="AG27" s="361"/>
      <c r="AH27" s="607"/>
    </row>
    <row r="28" spans="1:34" s="331" customFormat="1" x14ac:dyDescent="0.35">
      <c r="B28" s="363" t="s">
        <v>46</v>
      </c>
      <c r="C28" s="350"/>
      <c r="D28" s="610">
        <v>14811</v>
      </c>
      <c r="E28" s="350"/>
      <c r="F28" s="377">
        <v>280</v>
      </c>
      <c r="G28" s="383">
        <v>1.8904868003510904</v>
      </c>
      <c r="H28" s="350"/>
      <c r="I28" s="377">
        <v>296</v>
      </c>
      <c r="J28" s="383">
        <v>1.9985146175140098</v>
      </c>
      <c r="K28" s="377">
        <v>104</v>
      </c>
      <c r="L28" s="383">
        <v>35.135135135135137</v>
      </c>
      <c r="M28" s="377">
        <v>10</v>
      </c>
      <c r="N28" s="383">
        <v>3.3783783783783785</v>
      </c>
      <c r="O28" s="377">
        <v>104</v>
      </c>
      <c r="P28" s="383">
        <v>35.135135135135137</v>
      </c>
      <c r="Q28" s="377">
        <v>27</v>
      </c>
      <c r="R28" s="383">
        <v>9.121621621621621</v>
      </c>
      <c r="S28" s="377">
        <v>1</v>
      </c>
      <c r="T28" s="383">
        <v>0.33783783783783783</v>
      </c>
      <c r="U28" s="377">
        <v>50</v>
      </c>
      <c r="V28" s="383">
        <v>16.891891891891891</v>
      </c>
      <c r="X28" s="606"/>
      <c r="Y28" s="606"/>
      <c r="Z28" s="606"/>
      <c r="AA28" s="1337">
        <v>44804</v>
      </c>
      <c r="AB28" s="602">
        <v>26047</v>
      </c>
      <c r="AC28" s="602">
        <v>23877</v>
      </c>
      <c r="AD28" s="360"/>
      <c r="AE28" s="360"/>
      <c r="AF28" s="360"/>
      <c r="AG28" s="361"/>
      <c r="AH28" s="607"/>
    </row>
    <row r="29" spans="1:34" s="331" customFormat="1" x14ac:dyDescent="0.35">
      <c r="B29" s="384" t="s">
        <v>1</v>
      </c>
      <c r="C29" s="350"/>
      <c r="D29" s="611">
        <v>5712</v>
      </c>
      <c r="E29" s="350"/>
      <c r="F29" s="389">
        <v>98</v>
      </c>
      <c r="G29" s="393">
        <v>1.715686274509804</v>
      </c>
      <c r="H29" s="350"/>
      <c r="I29" s="389">
        <v>62</v>
      </c>
      <c r="J29" s="393">
        <v>1.0854341736694677</v>
      </c>
      <c r="K29" s="389">
        <v>41</v>
      </c>
      <c r="L29" s="393">
        <v>66.129032258064512</v>
      </c>
      <c r="M29" s="389">
        <v>2</v>
      </c>
      <c r="N29" s="393">
        <v>3.225806451612903</v>
      </c>
      <c r="O29" s="389">
        <v>1</v>
      </c>
      <c r="P29" s="393">
        <v>1.6129032258064515</v>
      </c>
      <c r="Q29" s="389">
        <v>15</v>
      </c>
      <c r="R29" s="393">
        <v>24.193548387096776</v>
      </c>
      <c r="S29" s="389">
        <v>0</v>
      </c>
      <c r="T29" s="393">
        <v>0</v>
      </c>
      <c r="U29" s="389">
        <v>3</v>
      </c>
      <c r="V29" s="393">
        <v>4.838709677419355</v>
      </c>
      <c r="X29" s="606"/>
      <c r="Y29" s="606"/>
      <c r="Z29" s="606"/>
      <c r="AA29" s="1337">
        <v>44834</v>
      </c>
      <c r="AB29" s="602">
        <v>32379</v>
      </c>
      <c r="AC29" s="602">
        <v>24010</v>
      </c>
      <c r="AD29" s="360"/>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1337">
        <v>44865</v>
      </c>
      <c r="AB30" s="602">
        <v>29932</v>
      </c>
      <c r="AC30" s="602">
        <v>19815</v>
      </c>
      <c r="AD30" s="329"/>
      <c r="AE30" s="329"/>
      <c r="AF30" s="360"/>
      <c r="AG30" s="361"/>
      <c r="AH30" s="607"/>
    </row>
    <row r="31" spans="1:34" s="329" customFormat="1" x14ac:dyDescent="0.35">
      <c r="B31" s="1236" t="s">
        <v>0</v>
      </c>
      <c r="C31" s="320"/>
      <c r="D31" s="1244">
        <v>2195095</v>
      </c>
      <c r="E31" s="320"/>
      <c r="F31" s="1242">
        <v>38750</v>
      </c>
      <c r="G31" s="1243">
        <v>1.7652994517321572</v>
      </c>
      <c r="H31" s="320"/>
      <c r="I31" s="1242">
        <v>23815</v>
      </c>
      <c r="J31" s="1243">
        <v>1.0849188759484214</v>
      </c>
      <c r="K31" s="1242">
        <v>19711</v>
      </c>
      <c r="L31" s="1243">
        <v>82.767163552382954</v>
      </c>
      <c r="M31" s="1242">
        <v>551</v>
      </c>
      <c r="N31" s="1243">
        <v>2.3136678563930295</v>
      </c>
      <c r="O31" s="1242">
        <v>750</v>
      </c>
      <c r="P31" s="1243">
        <v>3.1492756665966826</v>
      </c>
      <c r="Q31" s="1242">
        <v>898</v>
      </c>
      <c r="R31" s="1243">
        <v>3.7707327314717611</v>
      </c>
      <c r="S31" s="1242">
        <v>500</v>
      </c>
      <c r="T31" s="1243">
        <v>2.099517111064455</v>
      </c>
      <c r="U31" s="1242">
        <v>1405</v>
      </c>
      <c r="V31" s="1243">
        <v>5.899643082091119</v>
      </c>
      <c r="X31" s="360"/>
      <c r="Y31" s="360"/>
      <c r="AA31" s="1337">
        <v>44895</v>
      </c>
      <c r="AB31" s="602">
        <v>32038</v>
      </c>
      <c r="AC31" s="602">
        <v>20330</v>
      </c>
      <c r="AD31" s="360"/>
      <c r="AE31" s="360"/>
      <c r="AH31" s="395"/>
    </row>
    <row r="32" spans="1:34" s="328" customFormat="1" ht="5.25" customHeight="1" x14ac:dyDescent="0.25">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37">
        <v>44926</v>
      </c>
      <c r="AB32" s="602">
        <v>25446</v>
      </c>
      <c r="AC32" s="602">
        <v>23015</v>
      </c>
      <c r="AD32" s="329"/>
    </row>
    <row r="33" spans="2:30" s="394" customFormat="1" x14ac:dyDescent="0.25">
      <c r="B33" s="1523" t="s">
        <v>381</v>
      </c>
      <c r="C33" s="1523"/>
      <c r="D33" s="1523"/>
      <c r="E33" s="1523"/>
      <c r="F33" s="1523"/>
      <c r="G33" s="1523"/>
      <c r="H33" s="1523"/>
      <c r="I33" s="1523"/>
      <c r="J33" s="1523"/>
      <c r="K33" s="1523"/>
      <c r="L33" s="1523"/>
      <c r="M33" s="1523"/>
      <c r="N33" s="1523"/>
      <c r="O33" s="1523"/>
      <c r="P33" s="1523"/>
      <c r="Q33" s="1523"/>
      <c r="R33" s="1523"/>
      <c r="S33" s="1523"/>
      <c r="T33" s="1523"/>
      <c r="U33" s="1523"/>
      <c r="V33" s="1523"/>
      <c r="X33" s="596"/>
      <c r="Y33" s="596"/>
      <c r="Z33" s="596"/>
      <c r="AA33" s="1337">
        <v>44957</v>
      </c>
      <c r="AB33" s="602">
        <v>28819</v>
      </c>
      <c r="AC33" s="602">
        <v>24165</v>
      </c>
      <c r="AD33" s="329"/>
    </row>
    <row r="34" spans="2:30" s="394" customFormat="1" ht="12" customHeight="1" x14ac:dyDescent="0.25">
      <c r="B34" s="1523"/>
      <c r="C34" s="1523"/>
      <c r="D34" s="1523"/>
      <c r="E34" s="1523"/>
      <c r="F34" s="1523"/>
      <c r="G34" s="1523"/>
      <c r="H34" s="1523"/>
      <c r="I34" s="1523"/>
      <c r="J34" s="1523"/>
      <c r="K34" s="1523"/>
      <c r="L34" s="1523"/>
      <c r="M34" s="1523"/>
      <c r="N34" s="1523"/>
      <c r="O34" s="1523"/>
      <c r="P34" s="1523"/>
      <c r="Q34" s="1523"/>
      <c r="R34" s="1523"/>
      <c r="S34" s="1523"/>
      <c r="T34" s="1523"/>
      <c r="U34" s="1523"/>
      <c r="V34" s="1523"/>
      <c r="X34" s="596"/>
      <c r="Y34" s="596"/>
      <c r="Z34" s="596"/>
      <c r="AA34" s="1337">
        <v>44985</v>
      </c>
      <c r="AB34" s="602">
        <v>34747</v>
      </c>
      <c r="AC34" s="602">
        <v>23214</v>
      </c>
      <c r="AD34" s="329"/>
    </row>
    <row r="35" spans="2:30" x14ac:dyDescent="0.25">
      <c r="B35" s="1489"/>
      <c r="C35" s="1489"/>
      <c r="D35" s="1489"/>
      <c r="AA35" s="1337">
        <v>45016</v>
      </c>
      <c r="AB35" s="602">
        <v>39866</v>
      </c>
      <c r="AC35" s="602">
        <v>28170</v>
      </c>
    </row>
    <row r="36" spans="2:30" x14ac:dyDescent="0.25">
      <c r="B36" s="1469"/>
      <c r="C36" s="1469"/>
      <c r="D36" s="1469"/>
      <c r="AA36" s="1337">
        <v>45046</v>
      </c>
      <c r="AB36" s="602">
        <v>35704</v>
      </c>
      <c r="AC36" s="602">
        <v>24597</v>
      </c>
    </row>
    <row r="37" spans="2:30" x14ac:dyDescent="0.25">
      <c r="AA37" s="1337">
        <v>45077</v>
      </c>
      <c r="AB37" s="602">
        <v>38659</v>
      </c>
      <c r="AC37" s="602">
        <v>21489</v>
      </c>
    </row>
    <row r="38" spans="2:30" x14ac:dyDescent="0.25">
      <c r="AA38" s="1337">
        <v>45107</v>
      </c>
      <c r="AB38" s="602">
        <v>38600</v>
      </c>
      <c r="AC38" s="602">
        <v>21018</v>
      </c>
    </row>
    <row r="39" spans="2:30" x14ac:dyDescent="0.25">
      <c r="AA39" s="1337">
        <v>45138</v>
      </c>
      <c r="AB39" s="602">
        <v>27853</v>
      </c>
      <c r="AC39" s="602">
        <v>19454</v>
      </c>
    </row>
    <row r="40" spans="2:30" x14ac:dyDescent="0.25">
      <c r="AA40" s="1337">
        <v>45169</v>
      </c>
      <c r="AB40" s="602">
        <v>23854</v>
      </c>
      <c r="AC40" s="602">
        <v>17588</v>
      </c>
    </row>
    <row r="41" spans="2:30" x14ac:dyDescent="0.25">
      <c r="AA41" s="1337">
        <v>45199</v>
      </c>
      <c r="AB41" s="602">
        <v>30663</v>
      </c>
      <c r="AC41" s="602">
        <v>23194</v>
      </c>
    </row>
    <row r="42" spans="2:30" x14ac:dyDescent="0.25">
      <c r="AA42" s="1337">
        <v>45230</v>
      </c>
      <c r="AB42" s="602">
        <v>29848</v>
      </c>
      <c r="AC42" s="602">
        <v>22671</v>
      </c>
    </row>
    <row r="43" spans="2:30" x14ac:dyDescent="0.25">
      <c r="AA43" s="1337">
        <v>45260</v>
      </c>
      <c r="AB43" s="602">
        <v>25851</v>
      </c>
      <c r="AC43" s="602">
        <v>49513</v>
      </c>
    </row>
    <row r="44" spans="2:30" x14ac:dyDescent="0.25">
      <c r="AA44" s="1337">
        <v>45291</v>
      </c>
      <c r="AB44" s="602">
        <v>20461</v>
      </c>
      <c r="AC44" s="602">
        <v>20498</v>
      </c>
    </row>
    <row r="45" spans="2:30" x14ac:dyDescent="0.25">
      <c r="AA45" s="1337">
        <v>45322</v>
      </c>
      <c r="AB45" s="602">
        <v>31387</v>
      </c>
      <c r="AC45" s="602">
        <v>25158</v>
      </c>
    </row>
    <row r="46" spans="2:30" x14ac:dyDescent="0.25">
      <c r="AA46" s="1337">
        <v>45351</v>
      </c>
      <c r="AB46" s="602">
        <v>32616</v>
      </c>
      <c r="AC46" s="602">
        <v>29865</v>
      </c>
    </row>
    <row r="47" spans="2:30" x14ac:dyDescent="0.25">
      <c r="AA47" s="1337">
        <v>45382</v>
      </c>
      <c r="AB47" s="602">
        <v>37480</v>
      </c>
      <c r="AC47" s="602">
        <v>24763</v>
      </c>
    </row>
    <row r="48" spans="2:30" x14ac:dyDescent="0.25">
      <c r="AA48" s="1337">
        <v>45412</v>
      </c>
      <c r="AB48" s="602">
        <v>30764</v>
      </c>
      <c r="AC48" s="602">
        <v>22655</v>
      </c>
    </row>
    <row r="49" spans="27:29" x14ac:dyDescent="0.25">
      <c r="AA49" s="1337">
        <v>45443</v>
      </c>
      <c r="AB49" s="602">
        <v>29722</v>
      </c>
      <c r="AC49" s="602">
        <v>24266</v>
      </c>
    </row>
    <row r="50" spans="27:29" x14ac:dyDescent="0.25">
      <c r="AA50" s="1337">
        <v>45473</v>
      </c>
      <c r="AB50" s="602">
        <v>31629</v>
      </c>
      <c r="AC50" s="602">
        <v>22269</v>
      </c>
    </row>
    <row r="51" spans="27:29" x14ac:dyDescent="0.25">
      <c r="AA51" s="1337">
        <v>45504</v>
      </c>
      <c r="AB51" s="602">
        <v>35840</v>
      </c>
      <c r="AC51" s="602">
        <v>19983</v>
      </c>
    </row>
    <row r="52" spans="27:29" x14ac:dyDescent="0.25">
      <c r="AA52" s="1337">
        <v>45535</v>
      </c>
      <c r="AB52" s="602">
        <v>29604</v>
      </c>
      <c r="AC52" s="602">
        <v>21249</v>
      </c>
    </row>
    <row r="53" spans="27:29" x14ac:dyDescent="0.25">
      <c r="AA53" s="1337">
        <v>45565</v>
      </c>
      <c r="AB53" s="602">
        <v>23701</v>
      </c>
      <c r="AC53" s="602">
        <v>20835</v>
      </c>
    </row>
    <row r="54" spans="27:29" x14ac:dyDescent="0.25">
      <c r="AA54" s="1337">
        <v>45596</v>
      </c>
      <c r="AB54" s="602">
        <v>33448</v>
      </c>
      <c r="AC54" s="602">
        <v>20199</v>
      </c>
    </row>
    <row r="55" spans="27:29" x14ac:dyDescent="0.25">
      <c r="AA55" s="1337">
        <v>45626</v>
      </c>
      <c r="AB55" s="602">
        <v>38672</v>
      </c>
      <c r="AC55" s="602">
        <v>23837</v>
      </c>
    </row>
    <row r="56" spans="27:29" x14ac:dyDescent="0.25">
      <c r="AA56" s="1337">
        <v>45657</v>
      </c>
      <c r="AB56" s="602">
        <v>24521</v>
      </c>
      <c r="AC56" s="602">
        <v>20029</v>
      </c>
    </row>
    <row r="57" spans="27:29" x14ac:dyDescent="0.25">
      <c r="AA57" s="1337">
        <v>45688</v>
      </c>
      <c r="AB57" s="602">
        <v>34073</v>
      </c>
      <c r="AC57" s="602">
        <v>22714</v>
      </c>
    </row>
    <row r="58" spans="27:29" x14ac:dyDescent="0.25">
      <c r="AA58" s="1337">
        <v>45716</v>
      </c>
      <c r="AB58" s="602">
        <v>32194</v>
      </c>
      <c r="AC58" s="602">
        <v>29041</v>
      </c>
    </row>
    <row r="59" spans="27:29" x14ac:dyDescent="0.25">
      <c r="AA59" s="1337">
        <v>45747</v>
      </c>
      <c r="AB59" s="602">
        <v>38750</v>
      </c>
      <c r="AC59" s="602">
        <v>23815</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53125" defaultRowHeight="14.5" x14ac:dyDescent="0.25"/>
  <cols>
    <col min="1" max="1" width="1.1796875" style="615" customWidth="1"/>
    <col min="2" max="2" width="10" style="615" customWidth="1"/>
    <col min="3" max="3" width="1" style="615" customWidth="1"/>
    <col min="4" max="4" width="0.726562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8.26953125" style="615" bestFit="1"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453125" style="615" customWidth="1"/>
    <col min="22" max="22" width="0.7265625" style="615" customWidth="1"/>
    <col min="23" max="23" width="8.26953125" style="615" bestFit="1" customWidth="1"/>
    <col min="24" max="24" width="6.1796875" style="615" customWidth="1"/>
    <col min="25" max="25" width="0.54296875" style="615" customWidth="1"/>
    <col min="26" max="26" width="9.81640625" style="615" bestFit="1" customWidth="1"/>
    <col min="27" max="27" width="6.1796875" style="615" customWidth="1"/>
    <col min="28" max="28" width="0.7265625" style="615" customWidth="1"/>
    <col min="29" max="29" width="9.81640625" style="615" bestFit="1" customWidth="1"/>
    <col min="30" max="30" width="7.7265625" style="615" bestFit="1" customWidth="1"/>
    <col min="31" max="16384" width="11.453125" style="615"/>
  </cols>
  <sheetData>
    <row r="1" spans="2:30" hidden="1" x14ac:dyDescent="0.25">
      <c r="E1" s="616" t="s">
        <v>36</v>
      </c>
      <c r="F1" s="616"/>
      <c r="H1" s="616" t="s">
        <v>21</v>
      </c>
      <c r="K1" s="616" t="s">
        <v>20</v>
      </c>
      <c r="N1" s="616" t="s">
        <v>19</v>
      </c>
      <c r="Q1" s="616" t="s">
        <v>18</v>
      </c>
      <c r="T1" s="616" t="s">
        <v>17</v>
      </c>
      <c r="W1" s="616" t="s">
        <v>16</v>
      </c>
      <c r="Z1" s="616" t="s">
        <v>15</v>
      </c>
    </row>
    <row r="2" spans="2:30" s="613" customFormat="1" x14ac:dyDescent="0.25">
      <c r="C2" s="617"/>
      <c r="D2" s="617"/>
      <c r="AB2" s="617"/>
    </row>
    <row r="3" spans="2:30" s="619" customFormat="1" ht="47.25" customHeight="1" x14ac:dyDescent="0.35">
      <c r="B3" s="1532"/>
      <c r="C3" s="1532"/>
      <c r="D3" s="1532"/>
      <c r="E3" s="1532"/>
      <c r="F3" s="1532"/>
      <c r="G3" s="1532"/>
      <c r="H3" s="1532"/>
      <c r="I3" s="1532"/>
      <c r="J3" s="1532"/>
      <c r="K3" s="1532"/>
      <c r="L3" s="618"/>
      <c r="M3" s="618"/>
      <c r="W3" s="620"/>
      <c r="AA3" s="620"/>
      <c r="AD3" s="620"/>
    </row>
    <row r="4" spans="2:30" s="621" customFormat="1" ht="7.5" customHeight="1" x14ac:dyDescent="0.25">
      <c r="B4" s="1533"/>
      <c r="C4" s="1533"/>
      <c r="D4" s="1533"/>
      <c r="E4" s="1533"/>
      <c r="F4" s="1533"/>
      <c r="G4" s="1533"/>
      <c r="H4" s="1533"/>
      <c r="I4" s="1533"/>
      <c r="J4" s="1533"/>
      <c r="K4" s="1533"/>
      <c r="L4" s="1533"/>
      <c r="M4" s="1533"/>
      <c r="N4" s="1533"/>
      <c r="O4" s="1533"/>
      <c r="P4" s="1533"/>
      <c r="Q4" s="1533"/>
      <c r="R4" s="1533"/>
      <c r="S4" s="1533"/>
      <c r="T4" s="1533"/>
      <c r="U4" s="1533"/>
      <c r="V4" s="1533"/>
      <c r="W4" s="1533"/>
      <c r="X4" s="1533"/>
      <c r="Y4" s="1533"/>
      <c r="Z4" s="1533"/>
      <c r="AA4" s="1533"/>
      <c r="AB4" s="1533"/>
      <c r="AC4" s="1533"/>
      <c r="AD4" s="1533"/>
    </row>
    <row r="5" spans="2:30" s="621" customFormat="1" ht="21" x14ac:dyDescent="0.25">
      <c r="B5" s="1534" t="s">
        <v>397</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1534"/>
      <c r="AD5" s="1534"/>
    </row>
    <row r="6" spans="2:30" s="621" customFormat="1" ht="16.5" customHeight="1" x14ac:dyDescent="0.25">
      <c r="B6" s="1471" t="str">
        <f>porsaad!$B$6</f>
        <v>Situación a 31 de marzo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c r="AD6" s="622"/>
    </row>
    <row r="7" spans="2:30"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5">
      <c r="B8" s="1466" t="s">
        <v>27</v>
      </c>
      <c r="C8" s="625"/>
      <c r="D8" s="625"/>
      <c r="E8" s="1536" t="s">
        <v>26</v>
      </c>
      <c r="F8" s="1537"/>
      <c r="G8" s="1537"/>
      <c r="H8" s="1537"/>
      <c r="I8" s="1537"/>
      <c r="J8" s="1537"/>
      <c r="K8" s="1537"/>
      <c r="L8" s="1537"/>
      <c r="M8" s="1537"/>
      <c r="N8" s="1537"/>
      <c r="O8" s="1537"/>
      <c r="P8" s="1537"/>
      <c r="Q8" s="1537"/>
      <c r="R8" s="1537"/>
      <c r="S8" s="1537"/>
      <c r="T8" s="1537"/>
      <c r="U8" s="1537"/>
      <c r="V8" s="1537"/>
      <c r="W8" s="1537"/>
      <c r="X8" s="1537"/>
      <c r="Y8" s="1537"/>
      <c r="Z8" s="1537"/>
      <c r="AA8" s="1538"/>
      <c r="AB8" s="625"/>
      <c r="AC8" s="1464" t="s">
        <v>0</v>
      </c>
      <c r="AD8" s="1465"/>
    </row>
    <row r="9" spans="2:30" s="626" customFormat="1" ht="21.75" customHeight="1" x14ac:dyDescent="0.25">
      <c r="B9" s="1535"/>
      <c r="C9" s="625"/>
      <c r="D9" s="627"/>
      <c r="E9" s="1529" t="s">
        <v>22</v>
      </c>
      <c r="F9" s="1530"/>
      <c r="G9" s="627"/>
      <c r="H9" s="1529" t="s">
        <v>21</v>
      </c>
      <c r="I9" s="1530"/>
      <c r="J9" s="627"/>
      <c r="K9" s="1529" t="s">
        <v>20</v>
      </c>
      <c r="L9" s="1530"/>
      <c r="M9" s="627"/>
      <c r="N9" s="1529" t="s">
        <v>19</v>
      </c>
      <c r="O9" s="1530"/>
      <c r="P9" s="627"/>
      <c r="Q9" s="1529" t="s">
        <v>18</v>
      </c>
      <c r="R9" s="1530"/>
      <c r="S9" s="627"/>
      <c r="T9" s="1529" t="s">
        <v>17</v>
      </c>
      <c r="U9" s="1530"/>
      <c r="V9" s="627"/>
      <c r="W9" s="1529" t="s">
        <v>16</v>
      </c>
      <c r="X9" s="1530"/>
      <c r="Y9" s="627"/>
      <c r="Z9" s="1529" t="s">
        <v>15</v>
      </c>
      <c r="AA9" s="1530"/>
      <c r="AB9" s="625"/>
      <c r="AC9" s="1539"/>
      <c r="AD9" s="1540"/>
    </row>
    <row r="10" spans="2:30" s="626" customFormat="1" ht="21.75" customHeight="1" x14ac:dyDescent="0.25">
      <c r="B10" s="1467"/>
      <c r="C10" s="628"/>
      <c r="D10" s="627"/>
      <c r="E10" s="1214"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5">
      <c r="B12" s="632" t="s">
        <v>24</v>
      </c>
      <c r="D12" s="634"/>
      <c r="E12" s="635">
        <v>2691</v>
      </c>
      <c r="F12" s="636">
        <v>0.19730807555337546</v>
      </c>
      <c r="G12" s="634"/>
      <c r="H12" s="635">
        <v>46789</v>
      </c>
      <c r="I12" s="636">
        <v>3.4306382560635025</v>
      </c>
      <c r="J12" s="634"/>
      <c r="K12" s="635">
        <v>27605</v>
      </c>
      <c r="L12" s="636">
        <v>2.0240391771278072</v>
      </c>
      <c r="M12" s="634"/>
      <c r="N12" s="635">
        <v>37723</v>
      </c>
      <c r="O12" s="636">
        <v>2.765905809773312</v>
      </c>
      <c r="P12" s="634"/>
      <c r="Q12" s="635">
        <v>46766</v>
      </c>
      <c r="R12" s="636">
        <v>3.4289518622553539</v>
      </c>
      <c r="S12" s="634"/>
      <c r="T12" s="635">
        <v>80366</v>
      </c>
      <c r="U12" s="636">
        <v>5.8925532515505656</v>
      </c>
      <c r="V12" s="634"/>
      <c r="W12" s="635">
        <v>296938</v>
      </c>
      <c r="X12" s="636">
        <v>21.771930634956597</v>
      </c>
      <c r="Y12" s="634"/>
      <c r="Z12" s="635">
        <v>824979</v>
      </c>
      <c r="AA12" s="636">
        <f>Z12*100/$AC$12</f>
        <v>60.488672932719489</v>
      </c>
      <c r="AB12" s="637"/>
      <c r="AC12" s="638">
        <f>E12+H12+K12+N12+Q12+T12+W12+Z12</f>
        <v>1363857</v>
      </c>
      <c r="AD12" s="446">
        <f>F12+I12+L12+O12+R12+U12+X12+AA12</f>
        <v>100</v>
      </c>
    </row>
    <row r="13" spans="2:30" s="633" customFormat="1" ht="20.25" customHeight="1" x14ac:dyDescent="0.25">
      <c r="B13" s="639" t="s">
        <v>23</v>
      </c>
      <c r="D13" s="634"/>
      <c r="E13" s="640">
        <v>3469</v>
      </c>
      <c r="F13" s="641">
        <v>0.41732933287457985</v>
      </c>
      <c r="G13" s="634"/>
      <c r="H13" s="640">
        <v>98645</v>
      </c>
      <c r="I13" s="641">
        <v>11.867238985705658</v>
      </c>
      <c r="J13" s="634"/>
      <c r="K13" s="640">
        <v>44642</v>
      </c>
      <c r="L13" s="641">
        <v>5.3705436950668766</v>
      </c>
      <c r="M13" s="634"/>
      <c r="N13" s="640">
        <v>49026</v>
      </c>
      <c r="O13" s="641">
        <v>5.8979498049896657</v>
      </c>
      <c r="P13" s="634"/>
      <c r="Q13" s="640">
        <v>51795</v>
      </c>
      <c r="R13" s="641">
        <v>6.2310673958601503</v>
      </c>
      <c r="S13" s="634"/>
      <c r="T13" s="640">
        <v>80701</v>
      </c>
      <c r="U13" s="641">
        <v>9.7085311306749684</v>
      </c>
      <c r="V13" s="634"/>
      <c r="W13" s="640">
        <v>180056</v>
      </c>
      <c r="X13" s="641">
        <v>21.661184883270494</v>
      </c>
      <c r="Y13" s="634"/>
      <c r="Z13" s="640">
        <v>322904</v>
      </c>
      <c r="AA13" s="641">
        <f>Z13*100/$AC$13</f>
        <v>38.846154771557607</v>
      </c>
      <c r="AB13" s="637"/>
      <c r="AC13" s="642">
        <f>E13+H13+K13+N13+Q13+T13+W13+Z13</f>
        <v>831238</v>
      </c>
      <c r="AD13" s="643">
        <f>F13+I13+L13+O13+R13+U13+X13+AA13</f>
        <v>100</v>
      </c>
    </row>
    <row r="14" spans="2:30" s="649" customFormat="1" ht="3" customHeight="1" x14ac:dyDescent="0.25">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18" customFormat="1" ht="18" customHeight="1" x14ac:dyDescent="0.25">
      <c r="B15" s="1224" t="s">
        <v>0</v>
      </c>
      <c r="C15" s="1225"/>
      <c r="D15" s="1245"/>
      <c r="E15" s="1226">
        <f>SUM(E12:E13)</f>
        <v>6160</v>
      </c>
      <c r="F15" s="1246">
        <f>E15*100/$AC$15</f>
        <v>0.28062566768180874</v>
      </c>
      <c r="G15" s="1245"/>
      <c r="H15" s="1226">
        <f>SUM(H12:H13)</f>
        <v>145434</v>
      </c>
      <c r="I15" s="1246">
        <f>H15*100/$AC$15</f>
        <v>6.6254080119539243</v>
      </c>
      <c r="J15" s="1245"/>
      <c r="K15" s="1226">
        <f>SUM(K12:K13)</f>
        <v>72247</v>
      </c>
      <c r="L15" s="1246">
        <f>K15*100/$AC$15</f>
        <v>3.2912926319817593</v>
      </c>
      <c r="M15" s="1245"/>
      <c r="N15" s="1226">
        <f>SUM(N12:N13)</f>
        <v>86749</v>
      </c>
      <c r="O15" s="1246">
        <f>N15*100/$AC$15</f>
        <v>3.9519474100209786</v>
      </c>
      <c r="P15" s="1245"/>
      <c r="Q15" s="1226">
        <f>SUM(Q12:Q13)</f>
        <v>98561</v>
      </c>
      <c r="R15" s="1246">
        <f>Q15*100/$AC$15</f>
        <v>4.4900562390238239</v>
      </c>
      <c r="S15" s="1245"/>
      <c r="T15" s="1226">
        <f>SUM(T12:T13)</f>
        <v>161067</v>
      </c>
      <c r="U15" s="1246">
        <f>T15*100/$AC$15</f>
        <v>7.3375867559262815</v>
      </c>
      <c r="V15" s="1245"/>
      <c r="W15" s="1226">
        <f>SUM(W12:W13)</f>
        <v>476994</v>
      </c>
      <c r="X15" s="1246">
        <f>W15*100/$AC$15</f>
        <v>21.729993462697514</v>
      </c>
      <c r="Y15" s="1245"/>
      <c r="Z15" s="1226">
        <f>SUM(Z12:Z13)</f>
        <v>1147883</v>
      </c>
      <c r="AA15" s="1246">
        <f>Z15*100/$AC$15</f>
        <v>52.293089820713909</v>
      </c>
      <c r="AB15" s="1245"/>
      <c r="AC15" s="1226">
        <f>E15+H15+K15+N15+Q15+T15+W15+Z15</f>
        <v>2195095</v>
      </c>
      <c r="AD15" s="1247">
        <f>F15+I15+L15+O15+R15+U15+X15+AA15</f>
        <v>100</v>
      </c>
    </row>
    <row r="16" spans="2:30" s="631" customFormat="1" ht="5.25" customHeight="1" x14ac:dyDescent="0.25">
      <c r="B16" s="651"/>
      <c r="C16" s="651"/>
      <c r="D16" s="651"/>
      <c r="E16" s="651"/>
      <c r="F16" s="651"/>
      <c r="G16" s="651"/>
      <c r="H16" s="651"/>
      <c r="I16" s="651"/>
      <c r="J16" s="651"/>
      <c r="K16" s="651"/>
      <c r="L16" s="651"/>
      <c r="M16" s="651"/>
      <c r="N16" s="651"/>
      <c r="O16" s="652"/>
      <c r="P16" s="652"/>
    </row>
    <row r="17" spans="2:16" s="631" customFormat="1" ht="12.75" customHeight="1" x14ac:dyDescent="0.25">
      <c r="B17" s="652"/>
      <c r="C17" s="652"/>
      <c r="D17" s="652"/>
      <c r="E17" s="652"/>
      <c r="F17" s="652"/>
      <c r="G17" s="652"/>
      <c r="H17" s="652"/>
      <c r="I17" s="652"/>
      <c r="J17" s="652"/>
      <c r="K17" s="652"/>
      <c r="L17" s="652"/>
      <c r="M17" s="652"/>
      <c r="N17" s="652"/>
      <c r="O17" s="652"/>
      <c r="P17" s="652"/>
    </row>
    <row r="18" spans="2:16" s="649" customFormat="1" ht="24.75" customHeight="1" x14ac:dyDescent="0.25">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5">
      <c r="B19" s="654"/>
      <c r="C19" s="654"/>
      <c r="D19" s="654"/>
      <c r="E19" s="654">
        <f>E15</f>
        <v>6160</v>
      </c>
      <c r="F19" s="655">
        <f>H15</f>
        <v>145434</v>
      </c>
      <c r="G19" s="655"/>
      <c r="H19" s="655">
        <f>K15</f>
        <v>72247</v>
      </c>
      <c r="I19" s="655">
        <f>N15</f>
        <v>86749</v>
      </c>
      <c r="J19" s="655"/>
      <c r="K19" s="655">
        <f>Q15</f>
        <v>98561</v>
      </c>
      <c r="L19" s="655">
        <f>T15</f>
        <v>161067</v>
      </c>
      <c r="M19" s="655"/>
      <c r="N19" s="655">
        <f>W15</f>
        <v>476994</v>
      </c>
      <c r="O19" s="655">
        <f>Z15</f>
        <v>1147883</v>
      </c>
      <c r="P19" s="655"/>
    </row>
    <row r="20" spans="2:16" s="631" customFormat="1" x14ac:dyDescent="0.25">
      <c r="B20" s="652"/>
      <c r="C20" s="652"/>
      <c r="D20" s="652"/>
      <c r="E20" s="652"/>
      <c r="F20" s="652"/>
      <c r="G20" s="652"/>
      <c r="H20" s="652"/>
      <c r="I20" s="652"/>
      <c r="J20" s="652"/>
      <c r="K20" s="652"/>
      <c r="L20" s="652"/>
      <c r="M20" s="652"/>
      <c r="N20" s="652"/>
      <c r="O20" s="652"/>
      <c r="P20" s="652"/>
    </row>
    <row r="21" spans="2:16" s="631" customFormat="1" x14ac:dyDescent="0.25">
      <c r="B21" s="652"/>
      <c r="C21" s="652"/>
      <c r="D21" s="652"/>
      <c r="E21" s="652"/>
      <c r="F21" s="652"/>
      <c r="G21" s="652"/>
      <c r="H21" s="652"/>
      <c r="I21" s="652"/>
      <c r="J21" s="652"/>
      <c r="K21" s="652"/>
      <c r="L21" s="652"/>
      <c r="M21" s="652"/>
      <c r="N21" s="652"/>
      <c r="O21" s="652"/>
      <c r="P21" s="652"/>
    </row>
    <row r="22" spans="2:16" s="631" customFormat="1" x14ac:dyDescent="0.25">
      <c r="B22" s="652"/>
      <c r="C22" s="652"/>
      <c r="D22" s="652"/>
      <c r="E22" s="652"/>
      <c r="F22" s="652"/>
      <c r="G22" s="652"/>
      <c r="H22" s="652"/>
      <c r="I22" s="652"/>
      <c r="J22" s="652"/>
      <c r="K22" s="652"/>
      <c r="L22" s="652"/>
      <c r="M22" s="652"/>
      <c r="N22" s="652"/>
      <c r="O22" s="652"/>
      <c r="P22" s="652"/>
    </row>
    <row r="23" spans="2:16" s="631" customFormat="1" x14ac:dyDescent="0.25">
      <c r="B23" s="652"/>
      <c r="C23" s="652"/>
      <c r="D23" s="652"/>
      <c r="E23" s="652"/>
      <c r="F23" s="652"/>
      <c r="G23" s="652"/>
      <c r="H23" s="652"/>
      <c r="I23" s="652"/>
      <c r="J23" s="652"/>
      <c r="K23" s="652"/>
      <c r="L23" s="652"/>
      <c r="M23" s="652"/>
      <c r="N23" s="652"/>
      <c r="O23" s="652"/>
      <c r="P23" s="652"/>
    </row>
    <row r="24" spans="2:16" s="631" customFormat="1" x14ac:dyDescent="0.25">
      <c r="B24" s="652"/>
      <c r="C24" s="652"/>
      <c r="D24" s="652"/>
      <c r="E24" s="652"/>
      <c r="F24" s="652"/>
      <c r="G24" s="652"/>
      <c r="H24" s="652"/>
      <c r="I24" s="652"/>
      <c r="J24" s="652"/>
      <c r="K24" s="652"/>
      <c r="L24" s="652"/>
      <c r="M24" s="652"/>
      <c r="N24" s="652"/>
      <c r="O24" s="652"/>
      <c r="P24" s="652"/>
    </row>
    <row r="25" spans="2:16" s="631" customFormat="1" x14ac:dyDescent="0.25">
      <c r="B25" s="652"/>
      <c r="C25" s="652"/>
      <c r="D25" s="652"/>
      <c r="E25" s="652"/>
      <c r="F25" s="652"/>
      <c r="G25" s="652"/>
      <c r="H25" s="652"/>
      <c r="I25" s="652"/>
      <c r="J25" s="652"/>
      <c r="K25" s="652"/>
      <c r="L25" s="652"/>
      <c r="M25" s="652"/>
      <c r="N25" s="652"/>
      <c r="O25" s="652"/>
      <c r="P25" s="652"/>
    </row>
    <row r="26" spans="2:16" s="631" customFormat="1" x14ac:dyDescent="0.25">
      <c r="B26" s="652"/>
      <c r="C26" s="652"/>
      <c r="D26" s="652"/>
      <c r="E26" s="652"/>
      <c r="F26" s="652"/>
      <c r="G26" s="652"/>
      <c r="H26" s="652"/>
      <c r="I26" s="652"/>
      <c r="J26" s="652"/>
      <c r="K26" s="652"/>
      <c r="L26" s="652"/>
      <c r="M26" s="652"/>
      <c r="N26" s="652"/>
      <c r="O26" s="652"/>
      <c r="P26" s="652"/>
    </row>
    <row r="27" spans="2:16" s="631" customFormat="1" x14ac:dyDescent="0.25">
      <c r="B27" s="652"/>
      <c r="C27" s="652"/>
      <c r="D27" s="652"/>
      <c r="E27" s="652"/>
      <c r="F27" s="652"/>
      <c r="G27" s="652"/>
      <c r="H27" s="652"/>
      <c r="I27" s="652"/>
      <c r="J27" s="652"/>
      <c r="K27" s="652"/>
      <c r="L27" s="652"/>
      <c r="M27" s="652"/>
      <c r="N27" s="652"/>
      <c r="O27" s="652"/>
      <c r="P27" s="652"/>
    </row>
    <row r="28" spans="2:16" s="631" customFormat="1" x14ac:dyDescent="0.25">
      <c r="B28" s="652"/>
      <c r="C28" s="652"/>
      <c r="D28" s="652"/>
      <c r="E28" s="652"/>
      <c r="F28" s="652"/>
      <c r="G28" s="652"/>
      <c r="H28" s="652"/>
      <c r="I28" s="652"/>
      <c r="J28" s="652"/>
      <c r="K28" s="652"/>
      <c r="L28" s="652"/>
      <c r="M28" s="652"/>
      <c r="N28" s="652"/>
      <c r="O28" s="652"/>
      <c r="P28" s="652"/>
    </row>
    <row r="29" spans="2:16" s="631" customFormat="1" x14ac:dyDescent="0.25">
      <c r="B29" s="652"/>
      <c r="C29" s="652"/>
      <c r="D29" s="652"/>
      <c r="E29" s="652"/>
      <c r="F29" s="652"/>
      <c r="G29" s="652"/>
      <c r="H29" s="652"/>
      <c r="I29" s="652"/>
      <c r="J29" s="652"/>
      <c r="K29" s="652"/>
      <c r="L29" s="652"/>
      <c r="M29" s="652"/>
      <c r="N29" s="652"/>
      <c r="O29" s="652"/>
      <c r="P29" s="652"/>
    </row>
    <row r="30" spans="2:16" s="631" customFormat="1" x14ac:dyDescent="0.25">
      <c r="B30" s="652"/>
      <c r="C30" s="652"/>
      <c r="D30" s="652"/>
      <c r="E30" s="652"/>
      <c r="F30" s="652"/>
      <c r="G30" s="652"/>
      <c r="H30" s="652"/>
      <c r="I30" s="652"/>
      <c r="J30" s="652"/>
      <c r="K30" s="652"/>
      <c r="L30" s="652"/>
      <c r="M30" s="652"/>
      <c r="N30" s="652"/>
      <c r="O30" s="652"/>
      <c r="P30" s="652"/>
    </row>
    <row r="31" spans="2:16" s="631" customFormat="1" ht="5.25" customHeight="1" x14ac:dyDescent="0.25">
      <c r="B31" s="652"/>
      <c r="C31" s="652"/>
      <c r="D31" s="652"/>
      <c r="E31" s="652"/>
      <c r="F31" s="652"/>
      <c r="G31" s="652"/>
      <c r="H31" s="652"/>
      <c r="I31" s="652"/>
      <c r="J31" s="652"/>
      <c r="K31" s="652"/>
      <c r="L31" s="652"/>
      <c r="M31" s="652"/>
      <c r="N31" s="652"/>
      <c r="O31" s="652"/>
      <c r="P31" s="652"/>
    </row>
    <row r="32" spans="2:16" s="631" customFormat="1" ht="5.25" customHeight="1" x14ac:dyDescent="0.25">
      <c r="B32" s="652"/>
      <c r="C32" s="652"/>
      <c r="D32" s="652"/>
      <c r="E32" s="652"/>
      <c r="F32" s="652"/>
      <c r="G32" s="652"/>
      <c r="H32" s="652"/>
      <c r="I32" s="652"/>
      <c r="J32" s="652"/>
      <c r="K32" s="652"/>
      <c r="L32" s="652"/>
      <c r="M32" s="652"/>
      <c r="N32" s="652"/>
      <c r="O32" s="652"/>
      <c r="P32" s="652"/>
    </row>
    <row r="33" spans="2:16" s="631" customFormat="1" ht="16.5" customHeigh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row r="36" spans="2:16" s="650" customFormat="1" x14ac:dyDescent="0.25">
      <c r="B36" s="1531" t="s">
        <v>14</v>
      </c>
      <c r="C36" s="1531"/>
      <c r="D36" s="1531"/>
      <c r="E36" s="1531"/>
      <c r="F36" s="1531"/>
      <c r="G36" s="1531"/>
      <c r="H36" s="1531"/>
      <c r="I36" s="1531"/>
      <c r="J36" s="1531"/>
      <c r="K36" s="1531"/>
    </row>
    <row r="37" spans="2:16" s="657" customFormat="1" ht="12.75" customHeight="1" x14ac:dyDescent="0.25">
      <c r="B37" s="1541"/>
      <c r="C37" s="1542"/>
      <c r="D37" s="1542"/>
      <c r="E37" s="1542"/>
      <c r="F37" s="1542"/>
      <c r="G37" s="1542"/>
      <c r="H37" s="1542"/>
      <c r="I37" s="1542"/>
      <c r="J37" s="1542"/>
      <c r="K37" s="1542"/>
      <c r="L37" s="1542"/>
      <c r="M37" s="1542"/>
      <c r="N37" s="1542"/>
      <c r="O37" s="1542"/>
      <c r="P37" s="656"/>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06"/>
      <c r="C2" s="1406"/>
      <c r="D2" s="1406"/>
      <c r="E2" s="1406"/>
      <c r="F2" s="1406"/>
      <c r="G2" s="1406"/>
      <c r="H2" s="1406"/>
      <c r="I2" s="1406"/>
      <c r="J2" s="1406"/>
      <c r="K2" s="1406"/>
      <c r="L2" s="1406"/>
      <c r="M2" s="1406"/>
      <c r="N2" s="1406"/>
      <c r="O2" s="1406"/>
      <c r="P2" s="1406"/>
      <c r="Q2" s="1406"/>
      <c r="R2" s="1406"/>
      <c r="S2" s="210"/>
      <c r="T2" s="210"/>
    </row>
    <row r="3" spans="1:20" x14ac:dyDescent="0.25">
      <c r="C3" s="1407" t="s">
        <v>289</v>
      </c>
      <c r="D3" s="1407"/>
      <c r="E3" s="1407"/>
    </row>
    <row r="5" spans="1:20" ht="23.25" customHeight="1" x14ac:dyDescent="0.25">
      <c r="B5" s="1408" t="s">
        <v>290</v>
      </c>
      <c r="C5" s="1409"/>
      <c r="D5" s="1409"/>
      <c r="E5" s="1409"/>
      <c r="F5" s="1409"/>
      <c r="G5" s="1409"/>
      <c r="H5" s="1409"/>
      <c r="I5" s="1409"/>
      <c r="J5" s="1409"/>
      <c r="K5" s="1409"/>
      <c r="L5" s="1409"/>
      <c r="M5" s="1409"/>
      <c r="N5" s="1409"/>
      <c r="O5" s="1409"/>
      <c r="P5" s="1409"/>
      <c r="Q5" s="1410">
        <v>45747</v>
      </c>
      <c r="R5" s="1411"/>
      <c r="S5" s="1411"/>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12" t="s">
        <v>291</v>
      </c>
      <c r="C7" s="1412"/>
      <c r="D7" s="1412"/>
      <c r="E7" s="1412"/>
      <c r="F7" s="1412"/>
      <c r="G7" s="1412"/>
      <c r="H7" s="1412"/>
      <c r="I7" s="1412"/>
      <c r="J7" s="1412"/>
      <c r="K7" s="1412"/>
      <c r="L7" s="1412"/>
      <c r="M7" s="1412"/>
      <c r="N7" s="1412"/>
      <c r="O7" s="1412"/>
      <c r="P7" s="1412"/>
      <c r="Q7" s="1412"/>
      <c r="R7" s="1412"/>
      <c r="S7" s="1412"/>
    </row>
    <row r="8" spans="1:20" ht="18.75" customHeight="1" x14ac:dyDescent="0.25">
      <c r="B8" s="1405" t="s">
        <v>292</v>
      </c>
      <c r="C8" s="1405"/>
      <c r="D8" s="1405"/>
      <c r="E8" s="1405"/>
      <c r="F8" s="1405"/>
      <c r="G8" s="1405"/>
      <c r="H8" s="1405"/>
      <c r="I8" s="1405"/>
      <c r="J8" s="1405"/>
      <c r="K8" s="1405"/>
      <c r="L8" s="1405"/>
      <c r="M8" s="1405"/>
      <c r="N8" s="1405"/>
      <c r="O8" s="1405"/>
      <c r="P8" s="1405"/>
      <c r="Q8" s="1405"/>
      <c r="R8" s="1405"/>
      <c r="S8" s="1405"/>
    </row>
    <row r="9" spans="1:20" ht="18.75" customHeight="1" x14ac:dyDescent="0.25">
      <c r="B9" s="1405" t="s">
        <v>293</v>
      </c>
      <c r="C9" s="1405"/>
      <c r="D9" s="1405"/>
      <c r="E9" s="1405"/>
      <c r="F9" s="1405"/>
      <c r="G9" s="1405"/>
      <c r="H9" s="1405"/>
      <c r="I9" s="1405"/>
      <c r="J9" s="1405"/>
      <c r="K9" s="1405"/>
      <c r="L9" s="1405"/>
      <c r="M9" s="1405"/>
      <c r="N9" s="1405"/>
      <c r="O9" s="1405"/>
      <c r="P9" s="1405"/>
      <c r="Q9" s="1405"/>
      <c r="R9" s="1405"/>
      <c r="S9" s="1405"/>
    </row>
    <row r="10" spans="1:20" ht="18.75" customHeight="1" x14ac:dyDescent="0.25">
      <c r="B10" s="1405" t="s">
        <v>294</v>
      </c>
      <c r="C10" s="1405"/>
      <c r="D10" s="1405"/>
      <c r="E10" s="1405"/>
      <c r="F10" s="1405"/>
      <c r="G10" s="1405"/>
      <c r="H10" s="1405"/>
      <c r="I10" s="1405"/>
      <c r="J10" s="1405"/>
      <c r="K10" s="1405"/>
      <c r="L10" s="1405"/>
      <c r="M10" s="1405"/>
      <c r="N10" s="1405"/>
      <c r="O10" s="1405"/>
      <c r="P10" s="1405"/>
      <c r="Q10" s="1405"/>
      <c r="R10" s="1405"/>
      <c r="S10" s="1405"/>
    </row>
    <row r="11" spans="1:20" ht="18.75" customHeight="1" x14ac:dyDescent="0.25">
      <c r="B11" s="1405" t="s">
        <v>295</v>
      </c>
      <c r="C11" s="1405"/>
      <c r="D11" s="1405"/>
      <c r="E11" s="1405"/>
      <c r="F11" s="1405"/>
      <c r="G11" s="1405"/>
      <c r="H11" s="1405"/>
      <c r="I11" s="1405"/>
      <c r="J11" s="1405"/>
      <c r="K11" s="1405"/>
      <c r="L11" s="1405"/>
      <c r="M11" s="1405"/>
      <c r="N11" s="1405"/>
      <c r="O11" s="1405"/>
      <c r="P11" s="1405"/>
      <c r="Q11" s="1405"/>
      <c r="R11" s="1405"/>
      <c r="S11" s="1405"/>
    </row>
    <row r="12" spans="1:20" ht="18.75" customHeight="1" x14ac:dyDescent="0.25">
      <c r="B12" s="1405" t="s">
        <v>296</v>
      </c>
      <c r="C12" s="1405"/>
      <c r="D12" s="1405"/>
      <c r="E12" s="1405"/>
      <c r="F12" s="1405"/>
      <c r="G12" s="1405"/>
      <c r="H12" s="1405"/>
      <c r="I12" s="1405"/>
      <c r="J12" s="1405"/>
      <c r="K12" s="1405"/>
      <c r="L12" s="1405"/>
      <c r="M12" s="1405"/>
      <c r="N12" s="1405"/>
      <c r="O12" s="1405"/>
      <c r="P12" s="1405"/>
      <c r="Q12" s="1405"/>
      <c r="R12" s="1405"/>
      <c r="S12" s="1405"/>
    </row>
    <row r="13" spans="1:20" ht="18.75" customHeight="1" x14ac:dyDescent="0.25">
      <c r="B13" s="1405" t="s">
        <v>297</v>
      </c>
      <c r="C13" s="1405"/>
      <c r="D13" s="1405"/>
      <c r="E13" s="1405"/>
      <c r="F13" s="1405"/>
      <c r="G13" s="1405"/>
      <c r="H13" s="1405"/>
      <c r="I13" s="1405"/>
      <c r="J13" s="1405"/>
      <c r="K13" s="1405"/>
      <c r="L13" s="1405"/>
      <c r="M13" s="1405"/>
      <c r="N13" s="1405"/>
      <c r="O13" s="1405"/>
      <c r="P13" s="1405"/>
      <c r="Q13" s="1405"/>
      <c r="R13" s="1405"/>
      <c r="S13" s="1405"/>
    </row>
    <row r="14" spans="1:20" ht="18.75" customHeight="1" x14ac:dyDescent="0.25">
      <c r="B14" s="1405" t="s">
        <v>298</v>
      </c>
      <c r="C14" s="1405"/>
      <c r="D14" s="1405"/>
      <c r="E14" s="1405"/>
      <c r="F14" s="1405"/>
      <c r="G14" s="1405"/>
      <c r="H14" s="1405"/>
      <c r="I14" s="1405"/>
      <c r="J14" s="1405"/>
      <c r="K14" s="1405"/>
      <c r="L14" s="1405"/>
      <c r="M14" s="1405"/>
      <c r="N14" s="1405"/>
      <c r="O14" s="1405"/>
      <c r="P14" s="1405"/>
      <c r="Q14" s="1405"/>
      <c r="R14" s="1405"/>
      <c r="S14" s="1405"/>
    </row>
    <row r="15" spans="1:20" ht="18.75" customHeight="1" x14ac:dyDescent="0.25">
      <c r="B15" s="214"/>
      <c r="C15" s="214"/>
      <c r="D15" s="214"/>
      <c r="E15" s="214"/>
      <c r="F15" s="214"/>
      <c r="G15" s="214"/>
      <c r="H15" s="214"/>
      <c r="I15" s="214"/>
      <c r="J15" s="214"/>
      <c r="K15" s="214"/>
      <c r="L15" s="214"/>
      <c r="M15" s="214"/>
      <c r="N15" s="214"/>
      <c r="O15" s="214"/>
      <c r="P15" s="214"/>
      <c r="Q15" s="214"/>
      <c r="R15" s="214"/>
      <c r="S15" s="214"/>
    </row>
    <row r="16" spans="1:20" ht="18.75" customHeight="1" x14ac:dyDescent="0.25">
      <c r="B16" s="1412" t="s">
        <v>299</v>
      </c>
      <c r="C16" s="1412"/>
      <c r="D16" s="1412"/>
      <c r="E16" s="1412"/>
      <c r="F16" s="1412"/>
      <c r="G16" s="1412"/>
      <c r="H16" s="1412"/>
      <c r="I16" s="1412"/>
      <c r="J16" s="1412"/>
      <c r="K16" s="1412"/>
      <c r="L16" s="1412"/>
      <c r="M16" s="1412"/>
      <c r="N16" s="1412"/>
      <c r="O16" s="1412"/>
      <c r="P16" s="1412"/>
      <c r="Q16" s="1412"/>
      <c r="R16" s="1412"/>
      <c r="S16" s="1412"/>
    </row>
    <row r="17" spans="2:21" ht="18.75" customHeight="1" x14ac:dyDescent="0.25">
      <c r="B17" s="1405" t="s">
        <v>300</v>
      </c>
      <c r="C17" s="1405"/>
      <c r="D17" s="1405"/>
      <c r="E17" s="1405"/>
      <c r="F17" s="1405"/>
      <c r="G17" s="1405"/>
      <c r="H17" s="1405"/>
      <c r="I17" s="1405"/>
      <c r="J17" s="1405"/>
      <c r="K17" s="1405"/>
      <c r="L17" s="1405"/>
      <c r="M17" s="1405"/>
      <c r="N17" s="1405"/>
      <c r="O17" s="1405"/>
      <c r="P17" s="1405"/>
      <c r="Q17" s="1405"/>
      <c r="R17" s="1405"/>
      <c r="S17" s="1405"/>
      <c r="T17" s="214"/>
    </row>
    <row r="18" spans="2:21" ht="18.75" customHeight="1" x14ac:dyDescent="0.25">
      <c r="B18" s="1405" t="s">
        <v>301</v>
      </c>
      <c r="C18" s="1405"/>
      <c r="D18" s="1405"/>
      <c r="E18" s="1405"/>
      <c r="F18" s="1405"/>
      <c r="G18" s="1405"/>
      <c r="H18" s="1405"/>
      <c r="I18" s="1405"/>
      <c r="J18" s="1405"/>
      <c r="K18" s="1405"/>
      <c r="L18" s="1405"/>
      <c r="M18" s="1405"/>
      <c r="N18" s="1405"/>
      <c r="O18" s="1405"/>
      <c r="P18" s="1405"/>
      <c r="Q18" s="1405"/>
      <c r="R18" s="1405"/>
      <c r="S18" s="1405"/>
      <c r="T18" s="214"/>
    </row>
    <row r="19" spans="2:21" ht="18.75" customHeight="1" x14ac:dyDescent="0.25">
      <c r="B19" s="1405" t="s">
        <v>302</v>
      </c>
      <c r="C19" s="1405"/>
      <c r="D19" s="1405"/>
      <c r="E19" s="1405"/>
      <c r="F19" s="1405"/>
      <c r="G19" s="1405"/>
      <c r="H19" s="1405"/>
      <c r="I19" s="1405"/>
      <c r="J19" s="1405"/>
      <c r="K19" s="1405"/>
      <c r="L19" s="1405"/>
      <c r="M19" s="1405"/>
      <c r="N19" s="1405"/>
      <c r="O19" s="1405"/>
      <c r="P19" s="1405"/>
      <c r="Q19" s="1405"/>
      <c r="R19" s="1405"/>
      <c r="S19" s="1405"/>
      <c r="T19" s="214"/>
    </row>
    <row r="20" spans="2:21" ht="18.75" customHeight="1" x14ac:dyDescent="0.25">
      <c r="B20" s="1405" t="s">
        <v>303</v>
      </c>
      <c r="C20" s="1405"/>
      <c r="D20" s="1405"/>
      <c r="E20" s="1405"/>
      <c r="F20" s="1405"/>
      <c r="G20" s="1405"/>
      <c r="H20" s="1405"/>
      <c r="I20" s="1405"/>
      <c r="J20" s="1405"/>
      <c r="K20" s="1405"/>
      <c r="L20" s="1405"/>
      <c r="M20" s="1405"/>
      <c r="N20" s="1405"/>
      <c r="O20" s="1405"/>
      <c r="P20" s="1405"/>
      <c r="Q20" s="1405"/>
      <c r="R20" s="1405"/>
      <c r="S20" s="1405"/>
      <c r="T20" s="214"/>
    </row>
    <row r="21" spans="2:21" ht="18.75" customHeight="1" x14ac:dyDescent="0.25">
      <c r="B21" s="1405" t="s">
        <v>304</v>
      </c>
      <c r="C21" s="1405"/>
      <c r="D21" s="1405"/>
      <c r="E21" s="1405"/>
      <c r="F21" s="1405"/>
      <c r="G21" s="1405"/>
      <c r="H21" s="1405"/>
      <c r="I21" s="1405"/>
      <c r="J21" s="1405"/>
      <c r="K21" s="1405"/>
      <c r="L21" s="1405"/>
      <c r="M21" s="1405"/>
      <c r="N21" s="1405"/>
      <c r="O21" s="1405"/>
      <c r="P21" s="1405"/>
      <c r="Q21" s="1405"/>
      <c r="R21" s="1405"/>
      <c r="S21" s="1405"/>
      <c r="T21" s="1405"/>
    </row>
    <row r="22" spans="2:21" ht="18.75" customHeight="1" x14ac:dyDescent="0.25">
      <c r="B22" s="1405" t="s">
        <v>305</v>
      </c>
      <c r="C22" s="1405"/>
      <c r="D22" s="1405"/>
      <c r="E22" s="1405"/>
      <c r="F22" s="1405"/>
      <c r="G22" s="1405"/>
      <c r="H22" s="1405"/>
      <c r="I22" s="1405"/>
      <c r="J22" s="1405"/>
      <c r="K22" s="1405"/>
      <c r="L22" s="1405"/>
      <c r="M22" s="1405"/>
      <c r="N22" s="1405"/>
      <c r="O22" s="1405"/>
      <c r="P22" s="1405"/>
      <c r="Q22" s="1405"/>
      <c r="R22" s="1405"/>
      <c r="S22" s="1405"/>
      <c r="T22" s="214"/>
    </row>
    <row r="23" spans="2:21" ht="18.75" customHeight="1" x14ac:dyDescent="0.25">
      <c r="B23" s="1405" t="s">
        <v>306</v>
      </c>
      <c r="C23" s="1405"/>
      <c r="D23" s="1405"/>
      <c r="E23" s="1405"/>
      <c r="F23" s="1405"/>
      <c r="G23" s="1405"/>
      <c r="H23" s="1405"/>
      <c r="I23" s="1405"/>
      <c r="J23" s="1405"/>
      <c r="K23" s="1405"/>
      <c r="L23" s="1405"/>
      <c r="M23" s="1405"/>
      <c r="N23" s="1405"/>
      <c r="O23" s="1405"/>
      <c r="P23" s="1405"/>
      <c r="Q23" s="1405"/>
      <c r="R23" s="1405"/>
      <c r="S23" s="1405"/>
      <c r="T23" s="214"/>
    </row>
    <row r="24" spans="2:21" ht="18.75" customHeight="1" x14ac:dyDescent="0.25">
      <c r="B24" s="214"/>
      <c r="C24" s="214"/>
      <c r="D24" s="214"/>
      <c r="E24" s="214"/>
      <c r="F24" s="214"/>
      <c r="G24" s="214"/>
      <c r="H24" s="214"/>
      <c r="I24" s="214"/>
      <c r="J24" s="214"/>
      <c r="K24" s="214"/>
      <c r="L24" s="214"/>
      <c r="M24" s="214"/>
      <c r="N24" s="214"/>
      <c r="O24" s="214"/>
      <c r="P24" s="214"/>
      <c r="Q24" s="214"/>
      <c r="R24" s="214"/>
      <c r="S24" s="214"/>
    </row>
    <row r="25" spans="2:21" ht="18.75" customHeight="1" x14ac:dyDescent="0.25">
      <c r="B25" s="1412" t="s">
        <v>307</v>
      </c>
      <c r="C25" s="1412"/>
      <c r="D25" s="1412"/>
      <c r="E25" s="1412"/>
      <c r="F25" s="1412"/>
      <c r="G25" s="1412"/>
      <c r="H25" s="1412"/>
      <c r="I25" s="1412"/>
      <c r="J25" s="1412"/>
      <c r="K25" s="1412"/>
      <c r="L25" s="1412"/>
      <c r="M25" s="1412"/>
      <c r="N25" s="1412"/>
      <c r="O25" s="1412"/>
      <c r="P25" s="1412"/>
      <c r="Q25" s="1412"/>
      <c r="R25" s="1412"/>
      <c r="S25" s="1412"/>
    </row>
    <row r="26" spans="2:21" ht="18.75" customHeight="1" x14ac:dyDescent="0.25">
      <c r="B26" s="1405" t="s">
        <v>308</v>
      </c>
      <c r="C26" s="1405"/>
      <c r="D26" s="1405"/>
      <c r="E26" s="1405"/>
      <c r="F26" s="1405"/>
      <c r="G26" s="1405"/>
      <c r="H26" s="1405"/>
      <c r="I26" s="1405"/>
      <c r="J26" s="1405"/>
      <c r="K26" s="1405"/>
      <c r="L26" s="1405"/>
      <c r="M26" s="1405"/>
      <c r="N26" s="1405"/>
      <c r="O26" s="1405"/>
      <c r="P26" s="1405"/>
      <c r="Q26" s="1405"/>
      <c r="R26" s="1405"/>
      <c r="S26" s="1405"/>
      <c r="T26" s="1405"/>
      <c r="U26" s="1405"/>
    </row>
    <row r="27" spans="2:21" ht="18.75" customHeight="1" x14ac:dyDescent="0.25">
      <c r="B27" s="1405" t="s">
        <v>309</v>
      </c>
      <c r="C27" s="1405"/>
      <c r="D27" s="1405"/>
      <c r="E27" s="1405"/>
      <c r="F27" s="1405"/>
      <c r="G27" s="1405"/>
      <c r="H27" s="1405"/>
      <c r="I27" s="1405"/>
      <c r="J27" s="1405"/>
      <c r="K27" s="1405"/>
      <c r="L27" s="1405"/>
      <c r="M27" s="1405"/>
      <c r="N27" s="1405"/>
      <c r="O27" s="1405"/>
      <c r="P27" s="1405"/>
      <c r="Q27" s="1405"/>
      <c r="R27" s="1405"/>
      <c r="S27" s="1405"/>
      <c r="T27" s="1405"/>
      <c r="U27" s="1405"/>
    </row>
    <row r="28" spans="2:21" ht="18.75" customHeight="1" x14ac:dyDescent="0.25">
      <c r="B28" s="1405" t="s">
        <v>310</v>
      </c>
      <c r="C28" s="1405"/>
      <c r="D28" s="1405"/>
      <c r="E28" s="1405"/>
      <c r="F28" s="1405"/>
      <c r="G28" s="1405"/>
      <c r="H28" s="1405"/>
      <c r="I28" s="1405"/>
      <c r="J28" s="1405"/>
      <c r="K28" s="1405"/>
      <c r="L28" s="1405"/>
      <c r="M28" s="1405"/>
      <c r="N28" s="1405"/>
      <c r="O28" s="1405"/>
      <c r="P28" s="1405"/>
      <c r="Q28" s="1405"/>
      <c r="R28" s="1405"/>
      <c r="S28" s="1405"/>
      <c r="T28" s="1405"/>
      <c r="U28" s="1405"/>
    </row>
    <row r="29" spans="2:21" ht="18.75" customHeight="1" x14ac:dyDescent="0.25">
      <c r="B29" s="1405" t="s">
        <v>311</v>
      </c>
      <c r="C29" s="1405"/>
      <c r="D29" s="1405"/>
      <c r="E29" s="1405"/>
      <c r="F29" s="1405"/>
      <c r="G29" s="1405"/>
      <c r="H29" s="1405"/>
      <c r="I29" s="1405"/>
      <c r="J29" s="1405"/>
      <c r="K29" s="1405"/>
      <c r="L29" s="1405"/>
      <c r="M29" s="1405"/>
      <c r="N29" s="1405"/>
      <c r="O29" s="1405"/>
      <c r="P29" s="1405"/>
      <c r="Q29" s="1405"/>
      <c r="R29" s="1405"/>
      <c r="S29" s="1405"/>
      <c r="T29" s="1405"/>
      <c r="U29" s="1405"/>
    </row>
    <row r="30" spans="2:21" ht="15" customHeight="1" x14ac:dyDescent="0.25">
      <c r="B30" s="1405" t="s">
        <v>312</v>
      </c>
      <c r="C30" s="1405"/>
      <c r="D30" s="1405"/>
      <c r="E30" s="1405"/>
      <c r="F30" s="1405"/>
      <c r="G30" s="1405"/>
      <c r="H30" s="1405"/>
      <c r="I30" s="1405"/>
      <c r="J30" s="1405"/>
      <c r="K30" s="1405"/>
      <c r="L30" s="1405"/>
      <c r="M30" s="1405"/>
      <c r="N30" s="1405"/>
      <c r="O30" s="1405"/>
      <c r="P30" s="1405"/>
      <c r="Q30" s="1405"/>
      <c r="R30" s="1405"/>
      <c r="S30" s="1405"/>
      <c r="T30" s="1405"/>
      <c r="U30" s="1405"/>
    </row>
    <row r="31" spans="2:21" ht="18.75" customHeight="1" x14ac:dyDescent="0.25">
      <c r="B31" s="1405" t="s">
        <v>313</v>
      </c>
      <c r="C31" s="1405"/>
      <c r="D31" s="1405"/>
      <c r="E31" s="1405"/>
      <c r="F31" s="1405"/>
      <c r="G31" s="1405"/>
      <c r="H31" s="1405"/>
      <c r="I31" s="1405"/>
      <c r="J31" s="1405"/>
      <c r="K31" s="1405"/>
      <c r="L31" s="1405"/>
      <c r="M31" s="1405"/>
      <c r="N31" s="1405"/>
      <c r="O31" s="1405"/>
      <c r="P31" s="1405"/>
      <c r="Q31" s="1405"/>
      <c r="R31" s="1405"/>
      <c r="S31" s="1405"/>
      <c r="T31" s="1405"/>
      <c r="U31" s="1405"/>
    </row>
    <row r="32" spans="2:21" ht="18.75" customHeight="1" x14ac:dyDescent="0.25">
      <c r="B32" s="214"/>
      <c r="C32" s="214"/>
      <c r="D32" s="214"/>
      <c r="E32" s="214"/>
      <c r="F32" s="214"/>
      <c r="G32" s="214"/>
      <c r="H32" s="214"/>
      <c r="I32" s="214"/>
      <c r="J32" s="214"/>
      <c r="K32" s="214"/>
      <c r="L32" s="214"/>
      <c r="M32" s="214"/>
      <c r="N32" s="214"/>
      <c r="O32" s="214"/>
      <c r="P32" s="214"/>
      <c r="Q32" s="214"/>
      <c r="R32" s="214"/>
      <c r="S32" s="214"/>
    </row>
    <row r="33" spans="15:17" ht="16" customHeight="1" x14ac:dyDescent="0.25">
      <c r="O33" s="215"/>
      <c r="Q33" s="215"/>
    </row>
    <row r="34" spans="15:17" ht="16" customHeight="1" x14ac:dyDescent="0.25"/>
    <row r="35" spans="15:17" ht="16" customHeight="1" x14ac:dyDescent="0.25"/>
    <row r="36" spans="15:17" ht="16" customHeight="1" x14ac:dyDescent="0.25"/>
    <row r="37" spans="15:17" ht="16" customHeight="1" x14ac:dyDescent="0.25"/>
    <row r="38" spans="15:17" ht="16" customHeight="1" x14ac:dyDescent="0.25"/>
    <row r="39" spans="15:17" ht="16" customHeight="1" x14ac:dyDescent="0.25"/>
    <row r="40" spans="15:17" ht="18" customHeight="1" x14ac:dyDescent="0.25"/>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7"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53125" defaultRowHeight="14.5" x14ac:dyDescent="0.35"/>
  <cols>
    <col min="1" max="1" width="1" style="666" customWidth="1"/>
    <col min="2" max="2" width="28.7265625" style="666" customWidth="1"/>
    <col min="3" max="3" width="0.54296875" style="666" customWidth="1"/>
    <col min="4" max="4" width="10.1796875" style="666" customWidth="1"/>
    <col min="5" max="5" width="8.81640625" style="666" customWidth="1"/>
    <col min="6" max="6" width="0.54296875" style="666" customWidth="1"/>
    <col min="7" max="7" width="1.26953125" style="666" hidden="1" customWidth="1"/>
    <col min="8" max="8" width="10.453125" style="666" customWidth="1"/>
    <col min="9" max="9" width="10.7265625" style="666" customWidth="1"/>
    <col min="10" max="10" width="0.54296875" style="666" customWidth="1"/>
    <col min="11" max="11" width="10.1796875" style="666" customWidth="1"/>
    <col min="12" max="12" width="11.54296875" style="666" customWidth="1"/>
    <col min="13" max="13" width="0.54296875" style="666" customWidth="1"/>
    <col min="14" max="14" width="8.81640625" style="666" customWidth="1"/>
    <col min="15" max="15" width="8.453125" style="666" customWidth="1"/>
    <col min="16" max="16" width="0.54296875" style="666" customWidth="1"/>
    <col min="17" max="17" width="9.7265625" style="666" customWidth="1"/>
    <col min="18" max="18" width="8.453125" style="666" customWidth="1"/>
    <col min="19" max="19" width="0.26953125" style="666" customWidth="1"/>
    <col min="20" max="20" width="12.453125" style="666" customWidth="1"/>
    <col min="21" max="21" width="8.453125" style="666" customWidth="1"/>
    <col min="22" max="22" width="0.54296875" style="666" customWidth="1"/>
    <col min="23" max="23" width="9.7265625" style="666" customWidth="1"/>
    <col min="24" max="24" width="8.453125" style="666" customWidth="1"/>
    <col min="25" max="25" width="11.453125" style="666"/>
    <col min="26" max="26" width="11.453125" style="700"/>
    <col min="27" max="16384" width="11.453125" style="666"/>
  </cols>
  <sheetData>
    <row r="1" spans="1:26" ht="9.75" customHeight="1" x14ac:dyDescent="0.35"/>
    <row r="2" spans="1:26" s="619" customFormat="1" ht="49.5" customHeight="1" x14ac:dyDescent="0.35">
      <c r="B2" s="1532"/>
      <c r="C2" s="1532"/>
      <c r="D2" s="1532"/>
      <c r="E2" s="1532"/>
      <c r="F2" s="1532"/>
      <c r="G2" s="667"/>
      <c r="H2" s="1547"/>
      <c r="I2" s="1547"/>
      <c r="J2" s="1547"/>
      <c r="K2" s="1547"/>
      <c r="L2" s="1547"/>
      <c r="M2" s="1547"/>
      <c r="N2" s="1547"/>
      <c r="O2" s="1547"/>
      <c r="P2" s="667"/>
      <c r="Q2" s="667"/>
      <c r="R2" s="667"/>
      <c r="T2" s="618"/>
      <c r="U2" s="667"/>
      <c r="V2" s="667"/>
      <c r="W2" s="667"/>
      <c r="X2" s="667"/>
      <c r="Z2" s="1215"/>
    </row>
    <row r="3" spans="1:26" s="619" customFormat="1" ht="3" customHeight="1" x14ac:dyDescent="0.35">
      <c r="B3" s="618"/>
      <c r="C3" s="618"/>
      <c r="D3" s="618"/>
      <c r="E3" s="618"/>
      <c r="F3" s="618"/>
      <c r="G3" s="667"/>
      <c r="H3" s="667"/>
      <c r="I3" s="667"/>
      <c r="J3" s="667"/>
      <c r="K3" s="618"/>
      <c r="L3" s="667"/>
      <c r="M3" s="667"/>
      <c r="N3" s="618"/>
      <c r="O3" s="667"/>
      <c r="P3" s="667"/>
      <c r="Q3" s="667"/>
      <c r="R3" s="667"/>
      <c r="T3" s="618"/>
      <c r="U3" s="667"/>
      <c r="V3" s="667"/>
      <c r="W3" s="667"/>
      <c r="X3" s="667"/>
      <c r="Z3" s="1215"/>
    </row>
    <row r="4" spans="1:26" s="623" customFormat="1" ht="15" customHeight="1" x14ac:dyDescent="0.25">
      <c r="B4" s="1534" t="s">
        <v>398</v>
      </c>
      <c r="C4" s="1534"/>
      <c r="D4" s="1534"/>
      <c r="E4" s="1534"/>
      <c r="F4" s="1534"/>
      <c r="G4" s="1534"/>
      <c r="H4" s="1534"/>
      <c r="I4" s="1534"/>
      <c r="J4" s="1534"/>
      <c r="K4" s="1534"/>
      <c r="L4" s="1534"/>
      <c r="M4" s="1534"/>
      <c r="N4" s="1534"/>
      <c r="O4" s="1534"/>
      <c r="P4" s="1534"/>
      <c r="Q4" s="1534"/>
      <c r="R4" s="1534"/>
      <c r="S4" s="1534"/>
      <c r="T4" s="1534"/>
      <c r="U4" s="1534"/>
      <c r="V4" s="1534"/>
      <c r="W4" s="1534"/>
      <c r="X4" s="1534"/>
      <c r="Z4" s="1215"/>
    </row>
    <row r="5" spans="1:26" s="623"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1471"/>
      <c r="V5" s="1471"/>
      <c r="W5" s="1471"/>
      <c r="X5" s="1471"/>
      <c r="Z5" s="1215"/>
    </row>
    <row r="6" spans="1:26" s="623" customFormat="1" ht="4.5" customHeight="1" x14ac:dyDescent="0.25">
      <c r="G6" s="668"/>
      <c r="H6" s="668"/>
      <c r="I6" s="668"/>
      <c r="J6" s="668"/>
      <c r="K6" s="668"/>
      <c r="L6" s="668"/>
      <c r="M6" s="668"/>
      <c r="N6" s="668"/>
      <c r="O6" s="668"/>
      <c r="P6" s="668"/>
      <c r="Q6" s="668"/>
      <c r="R6" s="668"/>
      <c r="T6" s="668"/>
      <c r="U6" s="668"/>
      <c r="V6" s="668"/>
      <c r="W6" s="668"/>
      <c r="X6" s="668"/>
      <c r="Z6" s="1215"/>
    </row>
    <row r="7" spans="1:26" s="628" customFormat="1" ht="52.5" customHeight="1" x14ac:dyDescent="0.35">
      <c r="A7" s="661"/>
      <c r="B7" s="1548" t="s">
        <v>12</v>
      </c>
      <c r="C7" s="625"/>
      <c r="D7" s="1543" t="s">
        <v>29</v>
      </c>
      <c r="E7" s="1544"/>
      <c r="F7" s="669"/>
      <c r="G7" s="670"/>
      <c r="H7" s="1543" t="s">
        <v>243</v>
      </c>
      <c r="I7" s="1544"/>
      <c r="J7" s="627"/>
      <c r="K7" s="1543" t="s">
        <v>31</v>
      </c>
      <c r="L7" s="1544"/>
      <c r="M7" s="627"/>
      <c r="N7" s="1543" t="s">
        <v>49</v>
      </c>
      <c r="O7" s="1544"/>
      <c r="P7" s="627"/>
      <c r="Q7" s="1543" t="s">
        <v>50</v>
      </c>
      <c r="R7" s="1544"/>
      <c r="T7" s="1545" t="s">
        <v>51</v>
      </c>
      <c r="U7" s="1546"/>
      <c r="V7" s="627"/>
      <c r="W7" s="1543" t="s">
        <v>113</v>
      </c>
      <c r="X7" s="1544"/>
      <c r="Z7" s="1216"/>
    </row>
    <row r="8" spans="1:26" s="628" customFormat="1" ht="36" customHeight="1" x14ac:dyDescent="0.35">
      <c r="A8" s="661"/>
      <c r="B8" s="1549"/>
      <c r="D8" s="708" t="s">
        <v>9</v>
      </c>
      <c r="E8" s="710" t="s">
        <v>10</v>
      </c>
      <c r="F8" s="669"/>
      <c r="G8" s="670"/>
      <c r="H8" s="709" t="s">
        <v>9</v>
      </c>
      <c r="I8" s="711" t="s">
        <v>186</v>
      </c>
      <c r="J8" s="671"/>
      <c r="K8" s="708" t="s">
        <v>9</v>
      </c>
      <c r="L8" s="710" t="s">
        <v>476</v>
      </c>
      <c r="M8" s="671"/>
      <c r="N8" s="708" t="s">
        <v>9</v>
      </c>
      <c r="O8" s="710" t="s">
        <v>476</v>
      </c>
      <c r="P8" s="671"/>
      <c r="Q8" s="708" t="s">
        <v>9</v>
      </c>
      <c r="R8" s="710" t="s">
        <v>476</v>
      </c>
      <c r="T8" s="708" t="s">
        <v>9</v>
      </c>
      <c r="U8" s="710" t="s">
        <v>476</v>
      </c>
      <c r="V8" s="671"/>
      <c r="W8" s="708" t="s">
        <v>9</v>
      </c>
      <c r="X8" s="710" t="s">
        <v>476</v>
      </c>
      <c r="Z8" s="1216" t="s">
        <v>477</v>
      </c>
    </row>
    <row r="9" spans="1:26" s="631" customFormat="1" ht="4.5" customHeight="1" x14ac:dyDescent="0.3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5">
      <c r="A10" s="673"/>
      <c r="B10" s="674" t="s">
        <v>8</v>
      </c>
      <c r="D10" s="675">
        <v>424082</v>
      </c>
      <c r="E10" s="676">
        <v>19.319528311986499</v>
      </c>
      <c r="F10" s="677"/>
      <c r="G10" s="678"/>
      <c r="H10" s="675">
        <v>394924</v>
      </c>
      <c r="I10" s="676">
        <v>93.12444291434204</v>
      </c>
      <c r="J10" s="679"/>
      <c r="K10" s="675">
        <v>75089</v>
      </c>
      <c r="L10" s="676">
        <v>19.013531717495013</v>
      </c>
      <c r="M10" s="680">
        <v>53364</v>
      </c>
      <c r="N10" s="675">
        <v>137707</v>
      </c>
      <c r="O10" s="676">
        <v>34.869240664026499</v>
      </c>
      <c r="P10" s="678">
        <v>53364</v>
      </c>
      <c r="Q10" s="675">
        <v>102208</v>
      </c>
      <c r="R10" s="676">
        <f t="shared" ref="R10:R27" si="0">Q10*100/H10</f>
        <v>25.880422562315786</v>
      </c>
      <c r="S10" s="681"/>
      <c r="T10" s="675">
        <f t="shared" ref="T10:T27" si="1">K10+N10+Q10</f>
        <v>315004</v>
      </c>
      <c r="U10" s="676">
        <f>T10*100/H10</f>
        <v>79.763194943837291</v>
      </c>
      <c r="V10" s="678">
        <v>53364</v>
      </c>
      <c r="W10" s="675">
        <v>79920</v>
      </c>
      <c r="X10" s="676">
        <f>W10*100/H10</f>
        <v>20.236805056162705</v>
      </c>
      <c r="Z10" s="852"/>
    </row>
    <row r="11" spans="1:26" s="633" customFormat="1" ht="18" customHeight="1" x14ac:dyDescent="0.25">
      <c r="A11" s="673"/>
      <c r="B11" s="682" t="s">
        <v>7</v>
      </c>
      <c r="D11" s="683">
        <v>58385</v>
      </c>
      <c r="E11" s="684">
        <v>2.6597937674679226</v>
      </c>
      <c r="F11" s="677"/>
      <c r="G11" s="678"/>
      <c r="H11" s="683">
        <v>53675</v>
      </c>
      <c r="I11" s="684">
        <v>91.932859467328939</v>
      </c>
      <c r="J11" s="679"/>
      <c r="K11" s="683">
        <v>13390</v>
      </c>
      <c r="L11" s="684">
        <v>24.94643688868188</v>
      </c>
      <c r="M11" s="680">
        <v>5161</v>
      </c>
      <c r="N11" s="683">
        <v>16365</v>
      </c>
      <c r="O11" s="684">
        <v>30.489054494643689</v>
      </c>
      <c r="P11" s="678">
        <v>5161</v>
      </c>
      <c r="Q11" s="683">
        <v>16079</v>
      </c>
      <c r="R11" s="684">
        <f t="shared" si="0"/>
        <v>29.956217978574756</v>
      </c>
      <c r="S11" s="681"/>
      <c r="T11" s="683">
        <f t="shared" si="1"/>
        <v>45834</v>
      </c>
      <c r="U11" s="684">
        <f t="shared" ref="U11:U27" si="2">T11*100/H11</f>
        <v>85.391709361900325</v>
      </c>
      <c r="V11" s="678">
        <v>5161</v>
      </c>
      <c r="W11" s="683">
        <v>7841</v>
      </c>
      <c r="X11" s="684">
        <f t="shared" ref="X11:X27" si="3">W11*100/H11</f>
        <v>14.608290638099675</v>
      </c>
      <c r="Z11" s="852"/>
    </row>
    <row r="12" spans="1:26" s="633" customFormat="1" ht="18" customHeight="1" x14ac:dyDescent="0.25">
      <c r="A12" s="673"/>
      <c r="B12" s="682" t="s">
        <v>37</v>
      </c>
      <c r="D12" s="683">
        <v>51790</v>
      </c>
      <c r="E12" s="684">
        <v>2.3593511898118305</v>
      </c>
      <c r="F12" s="677"/>
      <c r="G12" s="678"/>
      <c r="H12" s="683">
        <v>43925</v>
      </c>
      <c r="I12" s="684">
        <v>84.813670592778536</v>
      </c>
      <c r="J12" s="679"/>
      <c r="K12" s="683">
        <v>8184</v>
      </c>
      <c r="L12" s="684">
        <v>18.631758679567444</v>
      </c>
      <c r="M12" s="680">
        <v>3593</v>
      </c>
      <c r="N12" s="683">
        <v>11496</v>
      </c>
      <c r="O12" s="684">
        <v>26.171883892999432</v>
      </c>
      <c r="P12" s="678">
        <v>3593</v>
      </c>
      <c r="Q12" s="683">
        <v>15175</v>
      </c>
      <c r="R12" s="684">
        <f t="shared" si="0"/>
        <v>34.547524188958455</v>
      </c>
      <c r="S12" s="681"/>
      <c r="T12" s="683">
        <f t="shared" si="1"/>
        <v>34855</v>
      </c>
      <c r="U12" s="684">
        <f t="shared" si="2"/>
        <v>79.35116676152532</v>
      </c>
      <c r="V12" s="678">
        <v>3593</v>
      </c>
      <c r="W12" s="683">
        <v>9070</v>
      </c>
      <c r="X12" s="684">
        <f t="shared" si="3"/>
        <v>20.648833238474673</v>
      </c>
      <c r="Z12" s="852"/>
    </row>
    <row r="13" spans="1:26" s="633" customFormat="1" ht="18" customHeight="1" x14ac:dyDescent="0.25">
      <c r="A13" s="673"/>
      <c r="B13" s="682" t="s">
        <v>38</v>
      </c>
      <c r="D13" s="683">
        <v>46932</v>
      </c>
      <c r="E13" s="684">
        <v>2.1380395837082222</v>
      </c>
      <c r="F13" s="677"/>
      <c r="G13" s="678"/>
      <c r="H13" s="683">
        <v>44108</v>
      </c>
      <c r="I13" s="684">
        <v>93.982783601806872</v>
      </c>
      <c r="J13" s="679"/>
      <c r="K13" s="683">
        <v>8446</v>
      </c>
      <c r="L13" s="684">
        <v>19.148453795229891</v>
      </c>
      <c r="M13" s="680">
        <v>2742</v>
      </c>
      <c r="N13" s="683">
        <v>11441</v>
      </c>
      <c r="O13" s="684">
        <v>25.938605241679515</v>
      </c>
      <c r="P13" s="678">
        <v>2742</v>
      </c>
      <c r="Q13" s="683">
        <v>15593</v>
      </c>
      <c r="R13" s="684">
        <f t="shared" si="0"/>
        <v>35.351863607508839</v>
      </c>
      <c r="S13" s="681"/>
      <c r="T13" s="683">
        <f t="shared" si="1"/>
        <v>35480</v>
      </c>
      <c r="U13" s="684">
        <f t="shared" si="2"/>
        <v>80.438922644418241</v>
      </c>
      <c r="V13" s="678">
        <v>2742</v>
      </c>
      <c r="W13" s="683">
        <v>8628</v>
      </c>
      <c r="X13" s="684">
        <f t="shared" si="3"/>
        <v>19.561077355581755</v>
      </c>
      <c r="Z13" s="852"/>
    </row>
    <row r="14" spans="1:26" s="633" customFormat="1" ht="18" customHeight="1" x14ac:dyDescent="0.25">
      <c r="A14" s="673"/>
      <c r="B14" s="682" t="s">
        <v>6</v>
      </c>
      <c r="D14" s="683">
        <v>76190</v>
      </c>
      <c r="E14" s="684">
        <v>3.4709203929670469</v>
      </c>
      <c r="F14" s="677"/>
      <c r="G14" s="678"/>
      <c r="H14" s="683">
        <v>65199</v>
      </c>
      <c r="I14" s="684">
        <v>85.574222338889612</v>
      </c>
      <c r="J14" s="679"/>
      <c r="K14" s="683">
        <v>19647</v>
      </c>
      <c r="L14" s="684">
        <v>30.133897759168086</v>
      </c>
      <c r="M14" s="680">
        <v>7296</v>
      </c>
      <c r="N14" s="683">
        <v>20553</v>
      </c>
      <c r="O14" s="684">
        <v>31.523489624073989</v>
      </c>
      <c r="P14" s="678">
        <v>7296</v>
      </c>
      <c r="Q14" s="683">
        <v>17729</v>
      </c>
      <c r="R14" s="684">
        <f t="shared" si="0"/>
        <v>27.192134848694</v>
      </c>
      <c r="S14" s="681"/>
      <c r="T14" s="683">
        <f t="shared" si="1"/>
        <v>57929</v>
      </c>
      <c r="U14" s="684">
        <f t="shared" si="2"/>
        <v>88.849522231936078</v>
      </c>
      <c r="V14" s="678">
        <v>7296</v>
      </c>
      <c r="W14" s="683">
        <v>7270</v>
      </c>
      <c r="X14" s="684">
        <f t="shared" si="3"/>
        <v>11.150477768063928</v>
      </c>
      <c r="Z14" s="852"/>
    </row>
    <row r="15" spans="1:26" s="633" customFormat="1" ht="18" customHeight="1" x14ac:dyDescent="0.25">
      <c r="A15" s="673"/>
      <c r="B15" s="682" t="s">
        <v>5</v>
      </c>
      <c r="D15" s="683">
        <v>23289</v>
      </c>
      <c r="E15" s="684">
        <v>1.0609563595197475</v>
      </c>
      <c r="F15" s="677"/>
      <c r="G15" s="678"/>
      <c r="H15" s="683">
        <v>22977</v>
      </c>
      <c r="I15" s="684">
        <v>98.66031173515394</v>
      </c>
      <c r="J15" s="679"/>
      <c r="K15" s="683">
        <v>5287</v>
      </c>
      <c r="L15" s="684">
        <v>23.009966488227359</v>
      </c>
      <c r="M15" s="680">
        <v>3462</v>
      </c>
      <c r="N15" s="683">
        <v>7906</v>
      </c>
      <c r="O15" s="684">
        <v>34.408321364843104</v>
      </c>
      <c r="P15" s="678">
        <v>3462</v>
      </c>
      <c r="Q15" s="683">
        <v>5126</v>
      </c>
      <c r="R15" s="684">
        <f t="shared" si="0"/>
        <v>22.309265787526655</v>
      </c>
      <c r="S15" s="681"/>
      <c r="T15" s="683">
        <f t="shared" si="1"/>
        <v>18319</v>
      </c>
      <c r="U15" s="684">
        <f t="shared" si="2"/>
        <v>79.727553640597122</v>
      </c>
      <c r="V15" s="678">
        <v>3462</v>
      </c>
      <c r="W15" s="683">
        <v>4658</v>
      </c>
      <c r="X15" s="684">
        <f t="shared" si="3"/>
        <v>20.272446359402881</v>
      </c>
      <c r="Z15" s="852"/>
    </row>
    <row r="16" spans="1:26" s="633" customFormat="1" ht="18" customHeight="1" x14ac:dyDescent="0.25">
      <c r="A16" s="673"/>
      <c r="B16" s="682" t="s">
        <v>4</v>
      </c>
      <c r="D16" s="683">
        <v>160539</v>
      </c>
      <c r="E16" s="684">
        <v>7.3135331272678403</v>
      </c>
      <c r="F16" s="677"/>
      <c r="G16" s="678"/>
      <c r="H16" s="683">
        <v>157559</v>
      </c>
      <c r="I16" s="684">
        <v>98.143753231302057</v>
      </c>
      <c r="J16" s="679"/>
      <c r="K16" s="683">
        <v>34940</v>
      </c>
      <c r="L16" s="684">
        <v>22.175819851611141</v>
      </c>
      <c r="M16" s="680">
        <v>14325</v>
      </c>
      <c r="N16" s="683">
        <v>41670</v>
      </c>
      <c r="O16" s="684">
        <v>26.447235638713117</v>
      </c>
      <c r="P16" s="678">
        <v>14325</v>
      </c>
      <c r="Q16" s="683">
        <v>49998</v>
      </c>
      <c r="R16" s="684">
        <f t="shared" si="0"/>
        <v>31.732874669171547</v>
      </c>
      <c r="S16" s="681"/>
      <c r="T16" s="683">
        <f t="shared" si="1"/>
        <v>126608</v>
      </c>
      <c r="U16" s="684">
        <f t="shared" si="2"/>
        <v>80.355930159495813</v>
      </c>
      <c r="V16" s="678">
        <v>14325</v>
      </c>
      <c r="W16" s="683">
        <v>30951</v>
      </c>
      <c r="X16" s="684">
        <f t="shared" si="3"/>
        <v>19.644069840504191</v>
      </c>
      <c r="Z16" s="852"/>
    </row>
    <row r="17" spans="1:26" s="633" customFormat="1" ht="18" customHeight="1" x14ac:dyDescent="0.25">
      <c r="A17" s="673"/>
      <c r="B17" s="682" t="s">
        <v>40</v>
      </c>
      <c r="D17" s="683">
        <v>101607</v>
      </c>
      <c r="E17" s="684">
        <v>4.6288201649586922</v>
      </c>
      <c r="F17" s="677"/>
      <c r="G17" s="678"/>
      <c r="H17" s="683">
        <v>98062</v>
      </c>
      <c r="I17" s="684">
        <v>96.511067150885268</v>
      </c>
      <c r="J17" s="679"/>
      <c r="K17" s="683">
        <v>23913</v>
      </c>
      <c r="L17" s="684">
        <v>24.385592788236014</v>
      </c>
      <c r="M17" s="680">
        <v>9188</v>
      </c>
      <c r="N17" s="683">
        <v>26502</v>
      </c>
      <c r="O17" s="684">
        <v>27.025759213558768</v>
      </c>
      <c r="P17" s="678">
        <v>9188</v>
      </c>
      <c r="Q17" s="683">
        <v>30451</v>
      </c>
      <c r="R17" s="684">
        <f t="shared" si="0"/>
        <v>31.052803328506457</v>
      </c>
      <c r="S17" s="681"/>
      <c r="T17" s="683">
        <f t="shared" si="1"/>
        <v>80866</v>
      </c>
      <c r="U17" s="684">
        <f t="shared" si="2"/>
        <v>82.464155330301239</v>
      </c>
      <c r="V17" s="678">
        <v>9188</v>
      </c>
      <c r="W17" s="683">
        <v>17196</v>
      </c>
      <c r="X17" s="684">
        <f t="shared" si="3"/>
        <v>17.535844669698761</v>
      </c>
      <c r="Z17" s="852"/>
    </row>
    <row r="18" spans="1:26" s="633" customFormat="1" ht="18" customHeight="1" x14ac:dyDescent="0.25">
      <c r="A18" s="673"/>
      <c r="B18" s="682" t="s">
        <v>41</v>
      </c>
      <c r="D18" s="683">
        <v>392480</v>
      </c>
      <c r="E18" s="684">
        <v>17.879863969440958</v>
      </c>
      <c r="F18" s="677"/>
      <c r="G18" s="678"/>
      <c r="H18" s="683">
        <v>357984</v>
      </c>
      <c r="I18" s="684">
        <v>91.210762331838566</v>
      </c>
      <c r="J18" s="679"/>
      <c r="K18" s="683">
        <v>49579</v>
      </c>
      <c r="L18" s="684">
        <v>13.849501653705193</v>
      </c>
      <c r="M18" s="680">
        <v>34612</v>
      </c>
      <c r="N18" s="683">
        <v>102907</v>
      </c>
      <c r="O18" s="684">
        <v>28.746256815947081</v>
      </c>
      <c r="P18" s="678">
        <v>34612</v>
      </c>
      <c r="Q18" s="683">
        <v>120687</v>
      </c>
      <c r="R18" s="684">
        <f t="shared" si="0"/>
        <v>33.712959238401716</v>
      </c>
      <c r="S18" s="681"/>
      <c r="T18" s="683">
        <f t="shared" si="1"/>
        <v>273173</v>
      </c>
      <c r="U18" s="684">
        <f t="shared" si="2"/>
        <v>76.30871770805399</v>
      </c>
      <c r="V18" s="678">
        <v>34612</v>
      </c>
      <c r="W18" s="683">
        <v>84811</v>
      </c>
      <c r="X18" s="684">
        <f t="shared" si="3"/>
        <v>23.69128229194601</v>
      </c>
      <c r="Z18" s="852"/>
    </row>
    <row r="19" spans="1:26" s="633" customFormat="1" ht="18" customHeight="1" x14ac:dyDescent="0.25">
      <c r="A19" s="673"/>
      <c r="B19" s="682" t="s">
        <v>3</v>
      </c>
      <c r="D19" s="683">
        <v>220547</v>
      </c>
      <c r="E19" s="684">
        <v>10.047264469191539</v>
      </c>
      <c r="F19" s="677"/>
      <c r="G19" s="678"/>
      <c r="H19" s="683">
        <v>205673</v>
      </c>
      <c r="I19" s="684">
        <v>93.255859295297597</v>
      </c>
      <c r="J19" s="679"/>
      <c r="K19" s="683">
        <v>47889</v>
      </c>
      <c r="L19" s="684">
        <v>23.284047979073577</v>
      </c>
      <c r="M19" s="680">
        <v>13397</v>
      </c>
      <c r="N19" s="683">
        <v>65888</v>
      </c>
      <c r="O19" s="684">
        <v>32.035318199277491</v>
      </c>
      <c r="P19" s="678">
        <v>13397</v>
      </c>
      <c r="Q19" s="683">
        <v>62283</v>
      </c>
      <c r="R19" s="684">
        <f t="shared" si="0"/>
        <v>30.282535870046143</v>
      </c>
      <c r="S19" s="681"/>
      <c r="T19" s="683">
        <f t="shared" si="1"/>
        <v>176060</v>
      </c>
      <c r="U19" s="684">
        <f t="shared" si="2"/>
        <v>85.601902048397207</v>
      </c>
      <c r="V19" s="678">
        <v>13397</v>
      </c>
      <c r="W19" s="683">
        <v>29613</v>
      </c>
      <c r="X19" s="684">
        <f t="shared" si="3"/>
        <v>14.398097951602788</v>
      </c>
      <c r="Z19" s="852"/>
    </row>
    <row r="20" spans="1:26" s="633" customFormat="1" ht="18" customHeight="1" x14ac:dyDescent="0.25">
      <c r="A20" s="673"/>
      <c r="B20" s="682" t="s">
        <v>2</v>
      </c>
      <c r="D20" s="683">
        <v>60140</v>
      </c>
      <c r="E20" s="684">
        <v>2.7397447490883082</v>
      </c>
      <c r="F20" s="677"/>
      <c r="G20" s="678"/>
      <c r="H20" s="683">
        <v>57458</v>
      </c>
      <c r="I20" s="684">
        <v>95.540405719986694</v>
      </c>
      <c r="J20" s="679"/>
      <c r="K20" s="683">
        <v>13340</v>
      </c>
      <c r="L20" s="684">
        <v>23.216958474015804</v>
      </c>
      <c r="M20" s="680">
        <v>6540</v>
      </c>
      <c r="N20" s="683">
        <v>13785</v>
      </c>
      <c r="O20" s="684">
        <v>23.991437223711234</v>
      </c>
      <c r="P20" s="678">
        <v>6540</v>
      </c>
      <c r="Q20" s="683">
        <v>14497</v>
      </c>
      <c r="R20" s="684">
        <f t="shared" si="0"/>
        <v>25.23060322322392</v>
      </c>
      <c r="S20" s="681"/>
      <c r="T20" s="683">
        <f t="shared" si="1"/>
        <v>41622</v>
      </c>
      <c r="U20" s="684">
        <f t="shared" si="2"/>
        <v>72.438998920950951</v>
      </c>
      <c r="V20" s="678">
        <v>6540</v>
      </c>
      <c r="W20" s="683">
        <v>15836</v>
      </c>
      <c r="X20" s="684">
        <f t="shared" si="3"/>
        <v>27.561001079049046</v>
      </c>
      <c r="Z20" s="852"/>
    </row>
    <row r="21" spans="1:26" s="633" customFormat="1" ht="18" customHeight="1" x14ac:dyDescent="0.25">
      <c r="A21" s="673"/>
      <c r="B21" s="682" t="s">
        <v>35</v>
      </c>
      <c r="D21" s="683">
        <v>85856</v>
      </c>
      <c r="E21" s="684">
        <v>3.911265799430093</v>
      </c>
      <c r="F21" s="677"/>
      <c r="G21" s="678"/>
      <c r="H21" s="683">
        <v>85801</v>
      </c>
      <c r="I21" s="684">
        <v>99.935939247111449</v>
      </c>
      <c r="J21" s="679"/>
      <c r="K21" s="683">
        <v>25826</v>
      </c>
      <c r="L21" s="684">
        <v>30.099882285754244</v>
      </c>
      <c r="M21" s="680">
        <v>13798</v>
      </c>
      <c r="N21" s="683">
        <v>27106</v>
      </c>
      <c r="O21" s="684">
        <v>31.591706390368412</v>
      </c>
      <c r="P21" s="678">
        <v>13798</v>
      </c>
      <c r="Q21" s="683">
        <v>26324</v>
      </c>
      <c r="R21" s="684">
        <f t="shared" si="0"/>
        <v>30.680295101455695</v>
      </c>
      <c r="S21" s="681"/>
      <c r="T21" s="683">
        <f t="shared" si="1"/>
        <v>79256</v>
      </c>
      <c r="U21" s="684">
        <f t="shared" si="2"/>
        <v>92.371883777578347</v>
      </c>
      <c r="V21" s="678">
        <v>13798</v>
      </c>
      <c r="W21" s="683">
        <v>6545</v>
      </c>
      <c r="X21" s="684">
        <f t="shared" si="3"/>
        <v>7.6281162224216503</v>
      </c>
      <c r="Z21" s="852"/>
    </row>
    <row r="22" spans="1:26" s="633" customFormat="1" ht="18" customHeight="1" x14ac:dyDescent="0.25">
      <c r="A22" s="673"/>
      <c r="B22" s="682" t="s">
        <v>42</v>
      </c>
      <c r="D22" s="683">
        <v>265363</v>
      </c>
      <c r="E22" s="684">
        <v>12.088907313806464</v>
      </c>
      <c r="F22" s="677"/>
      <c r="G22" s="678"/>
      <c r="H22" s="683">
        <v>265236</v>
      </c>
      <c r="I22" s="684">
        <v>99.952141029457763</v>
      </c>
      <c r="J22" s="679"/>
      <c r="K22" s="683">
        <v>66085</v>
      </c>
      <c r="L22" s="684">
        <v>24.915546909167684</v>
      </c>
      <c r="M22" s="680">
        <v>24812</v>
      </c>
      <c r="N22" s="683">
        <v>78167</v>
      </c>
      <c r="O22" s="684">
        <v>29.470735495935696</v>
      </c>
      <c r="P22" s="678">
        <v>24812</v>
      </c>
      <c r="Q22" s="683">
        <v>64966</v>
      </c>
      <c r="R22" s="684">
        <f t="shared" si="0"/>
        <v>24.493658477733039</v>
      </c>
      <c r="S22" s="681"/>
      <c r="T22" s="683">
        <f t="shared" si="1"/>
        <v>209218</v>
      </c>
      <c r="U22" s="684">
        <f t="shared" si="2"/>
        <v>78.879940882836422</v>
      </c>
      <c r="V22" s="678">
        <v>24812</v>
      </c>
      <c r="W22" s="683">
        <v>56018</v>
      </c>
      <c r="X22" s="684">
        <f t="shared" si="3"/>
        <v>21.120059117163581</v>
      </c>
      <c r="Z22" s="852"/>
    </row>
    <row r="23" spans="1:26" s="633" customFormat="1" ht="18" customHeight="1" x14ac:dyDescent="0.25">
      <c r="A23" s="673">
        <v>47094</v>
      </c>
      <c r="B23" s="682" t="s">
        <v>43</v>
      </c>
      <c r="D23" s="683">
        <v>68449</v>
      </c>
      <c r="E23" s="684">
        <v>3.1182705076545663</v>
      </c>
      <c r="F23" s="677"/>
      <c r="G23" s="678"/>
      <c r="H23" s="683">
        <v>60474</v>
      </c>
      <c r="I23" s="684">
        <v>88.348989758798524</v>
      </c>
      <c r="J23" s="679"/>
      <c r="K23" s="683">
        <v>15130</v>
      </c>
      <c r="L23" s="684">
        <v>25.019016436815821</v>
      </c>
      <c r="M23" s="680">
        <v>10064</v>
      </c>
      <c r="N23" s="683">
        <v>19495</v>
      </c>
      <c r="O23" s="684">
        <v>32.236994410821183</v>
      </c>
      <c r="P23" s="678">
        <v>10064</v>
      </c>
      <c r="Q23" s="683">
        <v>17635</v>
      </c>
      <c r="R23" s="684">
        <f t="shared" si="0"/>
        <v>29.161292456262196</v>
      </c>
      <c r="S23" s="681"/>
      <c r="T23" s="683">
        <f t="shared" si="1"/>
        <v>52260</v>
      </c>
      <c r="U23" s="684">
        <f t="shared" si="2"/>
        <v>86.417303303899203</v>
      </c>
      <c r="V23" s="678">
        <v>10064</v>
      </c>
      <c r="W23" s="683">
        <v>8214</v>
      </c>
      <c r="X23" s="684">
        <f t="shared" si="3"/>
        <v>13.582696696100804</v>
      </c>
      <c r="Z23" s="852"/>
    </row>
    <row r="24" spans="1:26" s="633" customFormat="1" ht="18" customHeight="1" x14ac:dyDescent="0.25">
      <c r="B24" s="682" t="s">
        <v>44</v>
      </c>
      <c r="D24" s="685">
        <v>20777</v>
      </c>
      <c r="E24" s="684">
        <v>0.94651939893262027</v>
      </c>
      <c r="F24" s="677"/>
      <c r="G24" s="678"/>
      <c r="H24" s="683">
        <v>20708</v>
      </c>
      <c r="I24" s="684">
        <v>99.667902007026996</v>
      </c>
      <c r="J24" s="679"/>
      <c r="K24" s="685">
        <v>3380</v>
      </c>
      <c r="L24" s="684">
        <v>16.322194321035347</v>
      </c>
      <c r="M24" s="680">
        <v>1275</v>
      </c>
      <c r="N24" s="683">
        <v>6493</v>
      </c>
      <c r="O24" s="684">
        <v>31.35503187174039</v>
      </c>
      <c r="P24" s="678">
        <v>1275</v>
      </c>
      <c r="Q24" s="683">
        <v>6486</v>
      </c>
      <c r="R24" s="684">
        <f t="shared" si="0"/>
        <v>31.321228510720495</v>
      </c>
      <c r="S24" s="681"/>
      <c r="T24" s="685">
        <f t="shared" si="1"/>
        <v>16359</v>
      </c>
      <c r="U24" s="684">
        <f t="shared" si="2"/>
        <v>78.998454703496236</v>
      </c>
      <c r="V24" s="678">
        <v>1275</v>
      </c>
      <c r="W24" s="683">
        <v>4349</v>
      </c>
      <c r="X24" s="684">
        <f t="shared" si="3"/>
        <v>21.001545296503767</v>
      </c>
      <c r="Z24" s="852"/>
    </row>
    <row r="25" spans="1:26" s="633" customFormat="1" ht="18" customHeight="1" x14ac:dyDescent="0.25">
      <c r="B25" s="682" t="s">
        <v>45</v>
      </c>
      <c r="D25" s="685">
        <v>118146</v>
      </c>
      <c r="E25" s="684">
        <v>5.3822727490154181</v>
      </c>
      <c r="F25" s="677"/>
      <c r="G25" s="678"/>
      <c r="H25" s="683">
        <v>117998</v>
      </c>
      <c r="I25" s="684">
        <v>99.874731264706384</v>
      </c>
      <c r="J25" s="679"/>
      <c r="K25" s="685">
        <v>19653</v>
      </c>
      <c r="L25" s="684">
        <v>16.655367040119323</v>
      </c>
      <c r="M25" s="680">
        <v>8030</v>
      </c>
      <c r="N25" s="685">
        <v>27161</v>
      </c>
      <c r="O25" s="684">
        <v>23.018186748927949</v>
      </c>
      <c r="P25" s="678">
        <v>8030</v>
      </c>
      <c r="Q25" s="683">
        <v>38512</v>
      </c>
      <c r="R25" s="684">
        <f t="shared" si="0"/>
        <v>32.637841319344396</v>
      </c>
      <c r="S25" s="681"/>
      <c r="T25" s="685">
        <f t="shared" si="1"/>
        <v>85326</v>
      </c>
      <c r="U25" s="684">
        <f t="shared" si="2"/>
        <v>72.311395108391665</v>
      </c>
      <c r="V25" s="678">
        <v>8030</v>
      </c>
      <c r="W25" s="683">
        <v>32672</v>
      </c>
      <c r="X25" s="684">
        <f t="shared" si="3"/>
        <v>27.688604891608332</v>
      </c>
      <c r="Z25" s="852"/>
    </row>
    <row r="26" spans="1:26" s="633" customFormat="1" ht="18" customHeight="1" x14ac:dyDescent="0.25">
      <c r="B26" s="682" t="s">
        <v>46</v>
      </c>
      <c r="D26" s="685">
        <v>14811</v>
      </c>
      <c r="E26" s="686">
        <v>0.67473161753819311</v>
      </c>
      <c r="F26" s="677"/>
      <c r="G26" s="678"/>
      <c r="H26" s="683">
        <v>14805</v>
      </c>
      <c r="I26" s="686">
        <v>99.95948956856391</v>
      </c>
      <c r="J26" s="679"/>
      <c r="K26" s="685">
        <v>2414</v>
      </c>
      <c r="L26" s="684">
        <v>16.30530226274907</v>
      </c>
      <c r="M26" s="680">
        <v>1753</v>
      </c>
      <c r="N26" s="685">
        <v>4407</v>
      </c>
      <c r="O26" s="686">
        <v>29.766970618034449</v>
      </c>
      <c r="P26" s="687">
        <v>1753</v>
      </c>
      <c r="Q26" s="683">
        <v>3660</v>
      </c>
      <c r="R26" s="686">
        <f t="shared" si="0"/>
        <v>24.721377912867275</v>
      </c>
      <c r="S26" s="681"/>
      <c r="T26" s="685">
        <f t="shared" si="1"/>
        <v>10481</v>
      </c>
      <c r="U26" s="686">
        <f t="shared" si="2"/>
        <v>70.793650793650798</v>
      </c>
      <c r="V26" s="687">
        <v>1753</v>
      </c>
      <c r="W26" s="683">
        <v>4324</v>
      </c>
      <c r="X26" s="686">
        <f t="shared" si="3"/>
        <v>29.206349206349206</v>
      </c>
      <c r="Z26" s="852"/>
    </row>
    <row r="27" spans="1:26" s="633" customFormat="1" ht="18" customHeight="1" x14ac:dyDescent="0.25">
      <c r="B27" s="688" t="s">
        <v>1</v>
      </c>
      <c r="D27" s="689">
        <v>5712</v>
      </c>
      <c r="E27" s="690">
        <v>0.26021652821404084</v>
      </c>
      <c r="F27" s="677"/>
      <c r="G27" s="678"/>
      <c r="H27" s="691">
        <v>5510</v>
      </c>
      <c r="I27" s="690">
        <v>96.463585434173666</v>
      </c>
      <c r="J27" s="679"/>
      <c r="K27" s="689">
        <v>1244</v>
      </c>
      <c r="L27" s="692">
        <v>22.577132486388386</v>
      </c>
      <c r="M27" s="680">
        <v>384</v>
      </c>
      <c r="N27" s="689">
        <v>1507</v>
      </c>
      <c r="O27" s="690">
        <v>27.350272232304899</v>
      </c>
      <c r="P27" s="687">
        <v>384</v>
      </c>
      <c r="Q27" s="691">
        <v>1317</v>
      </c>
      <c r="R27" s="690">
        <f t="shared" si="0"/>
        <v>23.901996370235935</v>
      </c>
      <c r="S27" s="681"/>
      <c r="T27" s="689">
        <f t="shared" si="1"/>
        <v>4068</v>
      </c>
      <c r="U27" s="690">
        <f t="shared" si="2"/>
        <v>73.829401088929217</v>
      </c>
      <c r="V27" s="687">
        <v>384</v>
      </c>
      <c r="W27" s="691">
        <v>1442</v>
      </c>
      <c r="X27" s="690">
        <f t="shared" si="3"/>
        <v>26.17059891107078</v>
      </c>
      <c r="Z27" s="852"/>
    </row>
    <row r="28" spans="1:26" s="631" customFormat="1" ht="4.5" customHeight="1" x14ac:dyDescent="0.3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48" customFormat="1" ht="18" customHeight="1" x14ac:dyDescent="0.25">
      <c r="B29" s="1249" t="s">
        <v>0</v>
      </c>
      <c r="D29" s="1250">
        <f>SUM(D10:D28)</f>
        <v>2195095</v>
      </c>
      <c r="E29" s="1251">
        <f>SUM(E10:E27)</f>
        <v>100</v>
      </c>
      <c r="F29" s="1252"/>
      <c r="G29" s="841"/>
      <c r="H29" s="1250">
        <f>SUM(H10:H28)</f>
        <v>2072076</v>
      </c>
      <c r="I29" s="1251">
        <f>H29*100/D29</f>
        <v>94.395732303157729</v>
      </c>
      <c r="J29" s="1253"/>
      <c r="K29" s="1250">
        <f>SUM(K10:K28)</f>
        <v>433436</v>
      </c>
      <c r="L29" s="1251">
        <f>K29*100/H29</f>
        <v>20.917958607695855</v>
      </c>
      <c r="M29" s="1254"/>
      <c r="N29" s="1250">
        <f>SUM(N10:N28)</f>
        <v>620556</v>
      </c>
      <c r="O29" s="1251">
        <f>N29*100/H29</f>
        <v>29.948515401944718</v>
      </c>
      <c r="P29" s="1254"/>
      <c r="Q29" s="1255">
        <f>SUM(Q10:Q28)</f>
        <v>608726</v>
      </c>
      <c r="R29" s="1251">
        <f>Q29*100/H29</f>
        <v>29.377590397263422</v>
      </c>
      <c r="S29" s="1254"/>
      <c r="T29" s="1250">
        <f>SUM(T10:T27)</f>
        <v>1662718</v>
      </c>
      <c r="U29" s="1251">
        <f>T29*100/H29</f>
        <v>80.244064406903988</v>
      </c>
      <c r="V29" s="1254"/>
      <c r="W29" s="1255">
        <f>SUM(W10:W28)</f>
        <v>409358</v>
      </c>
      <c r="X29" s="1251">
        <f>W29*100/H29</f>
        <v>19.755935593096005</v>
      </c>
    </row>
    <row r="30" spans="1:26" s="697" customFormat="1" ht="6.75" customHeight="1" x14ac:dyDescent="0.35">
      <c r="B30" s="698" t="s">
        <v>39</v>
      </c>
      <c r="C30" s="699"/>
      <c r="D30" s="699"/>
      <c r="E30" s="699"/>
      <c r="F30" s="699"/>
    </row>
    <row r="31" spans="1:26" s="700" customFormat="1" x14ac:dyDescent="0.35">
      <c r="B31" s="698" t="s">
        <v>47</v>
      </c>
      <c r="H31" s="701"/>
    </row>
    <row r="32" spans="1:26" s="700" customFormat="1" x14ac:dyDescent="0.35"/>
    <row r="33" spans="2:26" s="700" customFormat="1" x14ac:dyDescent="0.35"/>
    <row r="34" spans="2:26" s="700" customFormat="1" x14ac:dyDescent="0.35"/>
    <row r="35" spans="2:26" s="700" customFormat="1" x14ac:dyDescent="0.35"/>
    <row r="36" spans="2:26" s="700" customFormat="1" x14ac:dyDescent="0.35"/>
    <row r="37" spans="2:26" s="700" customFormat="1" x14ac:dyDescent="0.35">
      <c r="B37" s="702" t="s">
        <v>39</v>
      </c>
      <c r="C37" s="702"/>
      <c r="D37" s="702"/>
      <c r="E37" s="702"/>
      <c r="F37" s="702"/>
      <c r="G37" s="702"/>
      <c r="H37" s="702"/>
      <c r="I37" s="702"/>
      <c r="J37" s="702"/>
      <c r="K37" s="703" t="e">
        <f>GETPIVOTDATA("Cuenta número de expedientes",#REF!,"CCAA",$B37,"Grado",K$7)</f>
        <v>#REF!</v>
      </c>
      <c r="L37" s="560" t="e">
        <f>K37*100/H37</f>
        <v>#REF!</v>
      </c>
      <c r="M37" s="1342">
        <v>1753</v>
      </c>
      <c r="N37" s="703" t="e">
        <f>GETPIVOTDATA("Cuenta número de expedientes",#REF!,"CCAA",$B37,"Grado",N$7)</f>
        <v>#REF!</v>
      </c>
      <c r="O37" s="704" t="e">
        <f>N37*100/H37</f>
        <v>#REF!</v>
      </c>
      <c r="P37" s="705">
        <v>1753</v>
      </c>
      <c r="Q37" s="706" t="e">
        <f>GETPIVOTDATA("Cuenta número de expedientes",#REF!,"CCAA",$B37,"Grado",Q$7)</f>
        <v>#REF!</v>
      </c>
      <c r="R37" s="704" t="e">
        <f>Q37*100/H37</f>
        <v>#REF!</v>
      </c>
      <c r="S37" s="1343"/>
      <c r="T37" s="703" t="e">
        <f>K37+N37+Q37</f>
        <v>#REF!</v>
      </c>
      <c r="U37" s="704" t="e">
        <f>T37*100/H37</f>
        <v>#REF!</v>
      </c>
      <c r="V37" s="705">
        <v>1753</v>
      </c>
      <c r="W37" s="706" t="e">
        <f>GETPIVOTDATA("Cuenta número de expedientes",#REF!,"CCAA",$B37,"Grado",W$7)</f>
        <v>#REF!</v>
      </c>
      <c r="X37" s="704" t="e">
        <f>W37*100/H37</f>
        <v>#REF!</v>
      </c>
      <c r="Y37" s="702"/>
    </row>
    <row r="38" spans="2:26" s="700" customFormat="1" x14ac:dyDescent="0.35">
      <c r="B38" s="702" t="s">
        <v>47</v>
      </c>
      <c r="C38" s="702"/>
      <c r="D38" s="702"/>
      <c r="E38" s="702"/>
      <c r="F38" s="702"/>
      <c r="G38" s="702"/>
      <c r="H38" s="702"/>
      <c r="I38" s="702"/>
      <c r="J38" s="702"/>
      <c r="K38" s="703" t="e">
        <f>GETPIVOTDATA("Cuenta número de expedientes",#REF!,"CCAA",$B38,"Grado",K$7)</f>
        <v>#REF!</v>
      </c>
      <c r="L38" s="560" t="e">
        <f>K38*100/H38</f>
        <v>#REF!</v>
      </c>
      <c r="M38" s="1342">
        <v>1753</v>
      </c>
      <c r="N38" s="703" t="e">
        <f>GETPIVOTDATA("Cuenta número de expedientes",#REF!,"CCAA",$B38,"Grado",N$7)</f>
        <v>#REF!</v>
      </c>
      <c r="O38" s="704" t="e">
        <f>N38*100/H38</f>
        <v>#REF!</v>
      </c>
      <c r="P38" s="705">
        <v>1753</v>
      </c>
      <c r="Q38" s="706" t="e">
        <f>GETPIVOTDATA("Cuenta número de expedientes",#REF!,"CCAA",$B38,"Grado",Q$7)</f>
        <v>#REF!</v>
      </c>
      <c r="R38" s="704" t="e">
        <f>Q38*100/H38</f>
        <v>#REF!</v>
      </c>
      <c r="S38" s="1343"/>
      <c r="T38" s="703" t="e">
        <f>K38+N38+Q38</f>
        <v>#REF!</v>
      </c>
      <c r="U38" s="704" t="e">
        <f>T38*100/H38</f>
        <v>#REF!</v>
      </c>
      <c r="V38" s="705">
        <v>1753</v>
      </c>
      <c r="W38" s="706" t="e">
        <f>GETPIVOTDATA("Cuenta número de expedientes",#REF!,"CCAA",$B38,"Grado",W$7)</f>
        <v>#REF!</v>
      </c>
      <c r="X38" s="704" t="e">
        <f>W38*100/H38</f>
        <v>#REF!</v>
      </c>
      <c r="Y38" s="702"/>
    </row>
    <row r="39" spans="2:26" s="700" customFormat="1" x14ac:dyDescent="0.35"/>
    <row r="40" spans="2:26" x14ac:dyDescent="0.35">
      <c r="K40" s="700"/>
      <c r="L40" s="700"/>
      <c r="M40" s="700"/>
      <c r="N40" s="700"/>
      <c r="O40" s="700"/>
      <c r="P40" s="700"/>
      <c r="Q40" s="700"/>
      <c r="R40" s="700"/>
      <c r="S40" s="700"/>
      <c r="T40" s="700"/>
      <c r="U40" s="700"/>
      <c r="V40" s="700"/>
      <c r="W40" s="700"/>
      <c r="X40" s="700"/>
      <c r="Z40" s="666"/>
    </row>
    <row r="41" spans="2:26" x14ac:dyDescent="0.35">
      <c r="Z41" s="666"/>
    </row>
    <row r="42" spans="2:26" x14ac:dyDescent="0.35">
      <c r="Z42" s="666"/>
    </row>
    <row r="43" spans="2:26" x14ac:dyDescent="0.35">
      <c r="Z43" s="666"/>
    </row>
    <row r="44" spans="2:26" s="707" customFormat="1" x14ac:dyDescent="0.35">
      <c r="Z44" s="700"/>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8" style="615" customWidth="1"/>
    <col min="7" max="7" width="5.54296875" style="615" customWidth="1"/>
    <col min="8" max="8" width="7.54296875" style="615" customWidth="1"/>
    <col min="9" max="9" width="5.453125" style="615" customWidth="1"/>
    <col min="10" max="10" width="7.54296875" style="615" customWidth="1"/>
    <col min="11" max="11" width="5.453125" style="615" customWidth="1"/>
    <col min="12" max="12" width="7.81640625" style="615" customWidth="1"/>
    <col min="13" max="13" width="5.7265625" style="615" customWidth="1"/>
    <col min="14" max="14" width="8.81640625" style="615" customWidth="1"/>
    <col min="15" max="15" width="7.26953125" style="615" customWidth="1"/>
    <col min="16" max="16" width="7.1796875" style="615" customWidth="1"/>
    <col min="17" max="17" width="6" style="615" customWidth="1"/>
    <col min="18" max="18" width="7.26953125" style="615" customWidth="1"/>
    <col min="19" max="19" width="5.453125" style="615" customWidth="1"/>
    <col min="20" max="20" width="5.5429687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25"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25" s="619" customFormat="1" ht="49.5" customHeight="1" x14ac:dyDescent="0.35">
      <c r="B2" s="718"/>
      <c r="C2" s="718"/>
      <c r="D2" s="718"/>
      <c r="E2" s="718"/>
      <c r="F2" s="718"/>
      <c r="G2" s="718"/>
      <c r="H2" s="718"/>
      <c r="I2" s="718"/>
      <c r="J2" s="718"/>
      <c r="K2" s="718"/>
      <c r="X2" s="667"/>
      <c r="Y2" s="667"/>
    </row>
    <row r="3" spans="2:25" s="623" customFormat="1" ht="39.75" customHeight="1" x14ac:dyDescent="0.25">
      <c r="B3" s="1550" t="s">
        <v>399</v>
      </c>
      <c r="C3" s="1550"/>
      <c r="D3" s="1550"/>
      <c r="E3" s="1550"/>
      <c r="F3" s="1550"/>
      <c r="G3" s="1550"/>
      <c r="H3" s="1550"/>
      <c r="I3" s="1550"/>
      <c r="J3" s="1550"/>
      <c r="K3" s="1550"/>
      <c r="L3" s="1550"/>
      <c r="M3" s="1550"/>
      <c r="N3" s="1550"/>
      <c r="O3" s="1550"/>
      <c r="P3" s="1550"/>
      <c r="Q3" s="1550"/>
      <c r="R3" s="1550"/>
      <c r="S3" s="1550"/>
      <c r="T3" s="1550"/>
      <c r="U3" s="1550"/>
      <c r="V3" s="1550"/>
      <c r="W3" s="1550"/>
      <c r="X3" s="1550"/>
      <c r="Y3" s="719"/>
    </row>
    <row r="4" spans="2:25" s="623"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622"/>
      <c r="Y4" s="622"/>
    </row>
    <row r="5" spans="2:25" s="621" customFormat="1" ht="5.25" customHeight="1" x14ac:dyDescent="0.25">
      <c r="B5" s="720"/>
      <c r="C5" s="720"/>
      <c r="D5" s="720"/>
      <c r="E5" s="720"/>
      <c r="F5" s="720"/>
      <c r="G5" s="720"/>
      <c r="H5" s="720"/>
      <c r="I5" s="720"/>
      <c r="J5" s="720"/>
      <c r="K5" s="720"/>
      <c r="L5" s="720"/>
      <c r="M5" s="720"/>
      <c r="N5" s="720"/>
      <c r="O5" s="720"/>
      <c r="P5" s="720"/>
      <c r="Q5" s="720"/>
      <c r="R5" s="720"/>
      <c r="S5" s="720"/>
      <c r="T5" s="720"/>
      <c r="U5" s="720"/>
      <c r="V5" s="720"/>
      <c r="W5" s="720"/>
      <c r="X5" s="721"/>
      <c r="Y5" s="721"/>
    </row>
    <row r="6" spans="2:25" s="722" customFormat="1" ht="19.5" customHeight="1" x14ac:dyDescent="0.25">
      <c r="F6" s="1551" t="s">
        <v>52</v>
      </c>
      <c r="G6" s="1551"/>
      <c r="H6" s="1551"/>
      <c r="I6" s="1551"/>
      <c r="J6" s="1551"/>
      <c r="K6" s="1551"/>
      <c r="L6" s="1551"/>
      <c r="M6" s="1551"/>
      <c r="N6" s="1551"/>
      <c r="O6" s="1551"/>
      <c r="P6" s="1551"/>
      <c r="Q6" s="1551"/>
      <c r="R6" s="1551"/>
      <c r="S6" s="1551"/>
      <c r="T6" s="1551"/>
      <c r="U6" s="1551"/>
      <c r="V6" s="1551"/>
      <c r="W6" s="1551"/>
      <c r="X6" s="723"/>
      <c r="Y6" s="723"/>
    </row>
    <row r="7" spans="2:25" s="722" customFormat="1" ht="64.5" customHeight="1" x14ac:dyDescent="0.25">
      <c r="B7" s="1552" t="s">
        <v>12</v>
      </c>
      <c r="C7" s="715"/>
      <c r="D7" s="713"/>
      <c r="E7" s="715"/>
      <c r="F7" s="1552" t="s">
        <v>32</v>
      </c>
      <c r="G7" s="1552"/>
      <c r="H7" s="1552" t="s">
        <v>33</v>
      </c>
      <c r="I7" s="1552"/>
      <c r="J7" s="1552" t="s">
        <v>48</v>
      </c>
      <c r="K7" s="1552"/>
      <c r="L7" s="1552" t="s">
        <v>34</v>
      </c>
      <c r="M7" s="1552"/>
      <c r="N7" s="1552" t="s">
        <v>189</v>
      </c>
      <c r="O7" s="1552"/>
      <c r="P7" s="713"/>
      <c r="Q7" s="713"/>
    </row>
    <row r="8" spans="2:25" s="715" customFormat="1" ht="20.25" customHeight="1" x14ac:dyDescent="0.25">
      <c r="B8" s="1552"/>
      <c r="D8" s="713"/>
      <c r="F8" s="713" t="s">
        <v>9</v>
      </c>
      <c r="G8" s="713" t="s">
        <v>28</v>
      </c>
      <c r="H8" s="713" t="s">
        <v>9</v>
      </c>
      <c r="I8" s="713" t="s">
        <v>28</v>
      </c>
      <c r="J8" s="713" t="s">
        <v>9</v>
      </c>
      <c r="K8" s="713" t="s">
        <v>28</v>
      </c>
      <c r="L8" s="713" t="s">
        <v>9</v>
      </c>
      <c r="M8" s="713" t="s">
        <v>28</v>
      </c>
      <c r="N8" s="713" t="s">
        <v>9</v>
      </c>
      <c r="O8" s="713" t="s">
        <v>28</v>
      </c>
      <c r="P8" s="713"/>
      <c r="Q8" s="713"/>
    </row>
    <row r="9" spans="2:25" s="715" customFormat="1" ht="8.25" customHeight="1" x14ac:dyDescent="0.25">
      <c r="B9" s="713"/>
      <c r="C9" s="697"/>
      <c r="E9" s="697"/>
      <c r="F9" s="713"/>
      <c r="G9" s="713"/>
      <c r="H9" s="713"/>
      <c r="I9" s="713"/>
      <c r="J9" s="713"/>
      <c r="K9" s="713"/>
      <c r="L9" s="713"/>
      <c r="M9" s="713"/>
      <c r="N9" s="713"/>
      <c r="O9" s="713"/>
      <c r="P9" s="713"/>
      <c r="Q9" s="713"/>
    </row>
    <row r="10" spans="2:25" s="697" customFormat="1" ht="18" customHeight="1" x14ac:dyDescent="0.25">
      <c r="B10" s="714" t="s">
        <v>8</v>
      </c>
      <c r="D10" s="703"/>
      <c r="F10" s="706">
        <f>'31dictsaad'!K10</f>
        <v>75089</v>
      </c>
      <c r="G10" s="560">
        <f t="shared" ref="G10:G27" si="0">F10*100/$N10</f>
        <v>19.013531717495013</v>
      </c>
      <c r="H10" s="706">
        <f>'31dictsaad'!N10</f>
        <v>137707</v>
      </c>
      <c r="I10" s="560">
        <f t="shared" ref="I10:I27" si="1">H10*100/$N10</f>
        <v>34.869240664026499</v>
      </c>
      <c r="J10" s="706">
        <f>'31dictsaad'!Q10</f>
        <v>102208</v>
      </c>
      <c r="K10" s="560">
        <f t="shared" ref="K10:K27" si="2">J10*100/$N10</f>
        <v>25.880422562315786</v>
      </c>
      <c r="L10" s="706">
        <f>'31dictsaad'!W10</f>
        <v>79920</v>
      </c>
      <c r="M10" s="560">
        <f t="shared" ref="M10:M27" si="3">L10*100/$N10</f>
        <v>20.236805056162705</v>
      </c>
      <c r="N10" s="706">
        <f>F10+H10+J10+L10</f>
        <v>394924</v>
      </c>
      <c r="O10" s="560">
        <f>G10+I10+K10+M10</f>
        <v>100.00000000000001</v>
      </c>
      <c r="P10" s="724"/>
      <c r="Q10" s="724"/>
    </row>
    <row r="11" spans="2:25" s="697" customFormat="1" ht="18" customHeight="1" x14ac:dyDescent="0.25">
      <c r="B11" s="714" t="s">
        <v>7</v>
      </c>
      <c r="D11" s="703"/>
      <c r="F11" s="706">
        <f>'31dictsaad'!K11</f>
        <v>13390</v>
      </c>
      <c r="G11" s="560">
        <f t="shared" si="0"/>
        <v>24.94643688868188</v>
      </c>
      <c r="H11" s="706">
        <f>'31dictsaad'!N11</f>
        <v>16365</v>
      </c>
      <c r="I11" s="560">
        <f t="shared" si="1"/>
        <v>30.489054494643689</v>
      </c>
      <c r="J11" s="706">
        <f>'31dictsaad'!Q11</f>
        <v>16079</v>
      </c>
      <c r="K11" s="560">
        <f t="shared" si="2"/>
        <v>29.956217978574756</v>
      </c>
      <c r="L11" s="706">
        <f>'31dictsaad'!W11</f>
        <v>7841</v>
      </c>
      <c r="M11" s="560">
        <f t="shared" si="3"/>
        <v>14.608290638099675</v>
      </c>
      <c r="N11" s="706">
        <f t="shared" ref="N11:O27" si="4">F11+H11+J11+L11</f>
        <v>53675</v>
      </c>
      <c r="O11" s="560">
        <f t="shared" si="4"/>
        <v>100</v>
      </c>
      <c r="P11" s="724"/>
      <c r="Q11" s="724"/>
    </row>
    <row r="12" spans="2:25" s="697" customFormat="1" ht="22.5" customHeight="1" x14ac:dyDescent="0.25">
      <c r="B12" s="714" t="s">
        <v>37</v>
      </c>
      <c r="D12" s="703"/>
      <c r="F12" s="703">
        <f>'31dictsaad'!K12</f>
        <v>8184</v>
      </c>
      <c r="G12" s="560">
        <f t="shared" si="0"/>
        <v>18.631758679567444</v>
      </c>
      <c r="H12" s="703">
        <f>'31dictsaad'!N12</f>
        <v>11496</v>
      </c>
      <c r="I12" s="560">
        <f t="shared" si="1"/>
        <v>26.171883892999432</v>
      </c>
      <c r="J12" s="703">
        <f>'31dictsaad'!Q12</f>
        <v>15175</v>
      </c>
      <c r="K12" s="560">
        <f t="shared" si="2"/>
        <v>34.547524188958455</v>
      </c>
      <c r="L12" s="703">
        <f>'31dictsaad'!W12</f>
        <v>9070</v>
      </c>
      <c r="M12" s="560">
        <f t="shared" si="3"/>
        <v>20.648833238474673</v>
      </c>
      <c r="N12" s="706">
        <f t="shared" si="4"/>
        <v>43925</v>
      </c>
      <c r="O12" s="560">
        <f t="shared" si="4"/>
        <v>100</v>
      </c>
      <c r="P12" s="724"/>
      <c r="Q12" s="724"/>
    </row>
    <row r="13" spans="2:25" s="697" customFormat="1" ht="18" customHeight="1" x14ac:dyDescent="0.25">
      <c r="B13" s="714" t="s">
        <v>38</v>
      </c>
      <c r="D13" s="703"/>
      <c r="F13" s="706">
        <f>'31dictsaad'!K13</f>
        <v>8446</v>
      </c>
      <c r="G13" s="560">
        <f t="shared" si="0"/>
        <v>19.148453795229891</v>
      </c>
      <c r="H13" s="706">
        <f>'31dictsaad'!N13</f>
        <v>11441</v>
      </c>
      <c r="I13" s="560">
        <f t="shared" si="1"/>
        <v>25.938605241679515</v>
      </c>
      <c r="J13" s="706">
        <f>'31dictsaad'!Q13</f>
        <v>15593</v>
      </c>
      <c r="K13" s="560">
        <f t="shared" si="2"/>
        <v>35.351863607508839</v>
      </c>
      <c r="L13" s="706">
        <f>'31dictsaad'!W13</f>
        <v>8628</v>
      </c>
      <c r="M13" s="560">
        <f t="shared" si="3"/>
        <v>19.561077355581755</v>
      </c>
      <c r="N13" s="706">
        <f t="shared" si="4"/>
        <v>44108</v>
      </c>
      <c r="O13" s="560">
        <f t="shared" si="4"/>
        <v>100.00000000000001</v>
      </c>
      <c r="P13" s="724"/>
      <c r="Q13" s="724"/>
    </row>
    <row r="14" spans="2:25" s="697" customFormat="1" ht="18" customHeight="1" x14ac:dyDescent="0.25">
      <c r="B14" s="714" t="s">
        <v>6</v>
      </c>
      <c r="D14" s="703"/>
      <c r="F14" s="706">
        <f>'31dictsaad'!K14</f>
        <v>19647</v>
      </c>
      <c r="G14" s="560">
        <f t="shared" si="0"/>
        <v>30.133897759168086</v>
      </c>
      <c r="H14" s="706">
        <f>'31dictsaad'!N14</f>
        <v>20553</v>
      </c>
      <c r="I14" s="560">
        <f t="shared" si="1"/>
        <v>31.523489624073989</v>
      </c>
      <c r="J14" s="706">
        <f>'31dictsaad'!Q14</f>
        <v>17729</v>
      </c>
      <c r="K14" s="560">
        <f t="shared" si="2"/>
        <v>27.192134848694</v>
      </c>
      <c r="L14" s="706">
        <f>'31dictsaad'!W14</f>
        <v>7270</v>
      </c>
      <c r="M14" s="560">
        <f t="shared" si="3"/>
        <v>11.150477768063928</v>
      </c>
      <c r="N14" s="706">
        <f t="shared" si="4"/>
        <v>65199</v>
      </c>
      <c r="O14" s="560">
        <f t="shared" si="4"/>
        <v>100</v>
      </c>
      <c r="P14" s="724"/>
      <c r="Q14" s="724"/>
    </row>
    <row r="15" spans="2:25" s="697" customFormat="1" ht="18" customHeight="1" x14ac:dyDescent="0.25">
      <c r="B15" s="714" t="s">
        <v>5</v>
      </c>
      <c r="D15" s="703"/>
      <c r="F15" s="703">
        <f>'31dictsaad'!K15</f>
        <v>5287</v>
      </c>
      <c r="G15" s="560">
        <f t="shared" si="0"/>
        <v>23.009966488227359</v>
      </c>
      <c r="H15" s="703">
        <f>'31dictsaad'!N15</f>
        <v>7906</v>
      </c>
      <c r="I15" s="560">
        <f t="shared" si="1"/>
        <v>34.408321364843104</v>
      </c>
      <c r="J15" s="703">
        <f>'31dictsaad'!Q15</f>
        <v>5126</v>
      </c>
      <c r="K15" s="560">
        <f t="shared" si="2"/>
        <v>22.309265787526655</v>
      </c>
      <c r="L15" s="703">
        <f>'31dictsaad'!W15</f>
        <v>4658</v>
      </c>
      <c r="M15" s="560">
        <f t="shared" si="3"/>
        <v>20.272446359402881</v>
      </c>
      <c r="N15" s="706">
        <f t="shared" si="4"/>
        <v>22977</v>
      </c>
      <c r="O15" s="560">
        <f t="shared" si="4"/>
        <v>100</v>
      </c>
      <c r="P15" s="724"/>
      <c r="Q15" s="724"/>
    </row>
    <row r="16" spans="2:25" s="697" customFormat="1" ht="18" customHeight="1" x14ac:dyDescent="0.25">
      <c r="B16" s="714" t="s">
        <v>4</v>
      </c>
      <c r="D16" s="703"/>
      <c r="F16" s="706">
        <f>'31dictsaad'!K16</f>
        <v>34940</v>
      </c>
      <c r="G16" s="560">
        <f t="shared" si="0"/>
        <v>22.175819851611141</v>
      </c>
      <c r="H16" s="706">
        <f>'31dictsaad'!N16</f>
        <v>41670</v>
      </c>
      <c r="I16" s="560">
        <f t="shared" si="1"/>
        <v>26.447235638713117</v>
      </c>
      <c r="J16" s="706">
        <f>'31dictsaad'!Q16</f>
        <v>49998</v>
      </c>
      <c r="K16" s="560">
        <f t="shared" si="2"/>
        <v>31.732874669171547</v>
      </c>
      <c r="L16" s="706">
        <f>'31dictsaad'!W16</f>
        <v>30951</v>
      </c>
      <c r="M16" s="560">
        <f t="shared" si="3"/>
        <v>19.644069840504191</v>
      </c>
      <c r="N16" s="706">
        <f t="shared" si="4"/>
        <v>157559</v>
      </c>
      <c r="O16" s="560">
        <f t="shared" si="4"/>
        <v>100</v>
      </c>
      <c r="P16" s="724"/>
      <c r="Q16" s="724"/>
    </row>
    <row r="17" spans="2:25" s="697" customFormat="1" ht="18" customHeight="1" x14ac:dyDescent="0.25">
      <c r="B17" s="714" t="s">
        <v>40</v>
      </c>
      <c r="D17" s="703"/>
      <c r="F17" s="706">
        <f>'31dictsaad'!K17</f>
        <v>23913</v>
      </c>
      <c r="G17" s="560">
        <f t="shared" si="0"/>
        <v>24.385592788236014</v>
      </c>
      <c r="H17" s="706">
        <f>'31dictsaad'!N17</f>
        <v>26502</v>
      </c>
      <c r="I17" s="560">
        <f t="shared" si="1"/>
        <v>27.025759213558768</v>
      </c>
      <c r="J17" s="706">
        <f>'31dictsaad'!Q17</f>
        <v>30451</v>
      </c>
      <c r="K17" s="560">
        <f t="shared" si="2"/>
        <v>31.052803328506457</v>
      </c>
      <c r="L17" s="706">
        <f>'31dictsaad'!W17</f>
        <v>17196</v>
      </c>
      <c r="M17" s="560">
        <f t="shared" si="3"/>
        <v>17.535844669698761</v>
      </c>
      <c r="N17" s="706">
        <f t="shared" si="4"/>
        <v>98062</v>
      </c>
      <c r="O17" s="560">
        <f t="shared" si="4"/>
        <v>100</v>
      </c>
      <c r="P17" s="724"/>
      <c r="Q17" s="724"/>
    </row>
    <row r="18" spans="2:25" s="697" customFormat="1" ht="18" customHeight="1" x14ac:dyDescent="0.25">
      <c r="B18" s="714" t="s">
        <v>41</v>
      </c>
      <c r="D18" s="703"/>
      <c r="F18" s="706">
        <f>'31dictsaad'!K18</f>
        <v>49579</v>
      </c>
      <c r="G18" s="560">
        <f t="shared" si="0"/>
        <v>13.849501653705193</v>
      </c>
      <c r="H18" s="706">
        <f>'31dictsaad'!N18</f>
        <v>102907</v>
      </c>
      <c r="I18" s="560">
        <f t="shared" si="1"/>
        <v>28.746256815947081</v>
      </c>
      <c r="J18" s="706">
        <f>'31dictsaad'!Q18</f>
        <v>120687</v>
      </c>
      <c r="K18" s="560">
        <f t="shared" si="2"/>
        <v>33.712959238401716</v>
      </c>
      <c r="L18" s="706">
        <f>'31dictsaad'!W18</f>
        <v>84811</v>
      </c>
      <c r="M18" s="560">
        <f t="shared" si="3"/>
        <v>23.69128229194601</v>
      </c>
      <c r="N18" s="706">
        <f t="shared" si="4"/>
        <v>357984</v>
      </c>
      <c r="O18" s="560">
        <f t="shared" si="4"/>
        <v>100</v>
      </c>
      <c r="P18" s="724"/>
      <c r="Q18" s="724"/>
    </row>
    <row r="19" spans="2:25" s="697" customFormat="1" ht="18" customHeight="1" x14ac:dyDescent="0.25">
      <c r="B19" s="714" t="s">
        <v>3</v>
      </c>
      <c r="D19" s="703"/>
      <c r="F19" s="706">
        <f>'31dictsaad'!K19</f>
        <v>47889</v>
      </c>
      <c r="G19" s="560">
        <f t="shared" si="0"/>
        <v>23.284047979073577</v>
      </c>
      <c r="H19" s="706">
        <f>'31dictsaad'!N19</f>
        <v>65888</v>
      </c>
      <c r="I19" s="560">
        <f>H19*100/$N19</f>
        <v>32.035318199277491</v>
      </c>
      <c r="J19" s="706">
        <f>'31dictsaad'!Q19</f>
        <v>62283</v>
      </c>
      <c r="K19" s="560">
        <f>J19*100/$N19</f>
        <v>30.282535870046143</v>
      </c>
      <c r="L19" s="706">
        <f>'31dictsaad'!W19</f>
        <v>29613</v>
      </c>
      <c r="M19" s="560">
        <f t="shared" si="3"/>
        <v>14.398097951602788</v>
      </c>
      <c r="N19" s="706">
        <f t="shared" si="4"/>
        <v>205673</v>
      </c>
      <c r="O19" s="560">
        <f t="shared" si="4"/>
        <v>100</v>
      </c>
      <c r="P19" s="724"/>
      <c r="Q19" s="724"/>
    </row>
    <row r="20" spans="2:25" s="697" customFormat="1" ht="18" customHeight="1" x14ac:dyDescent="0.25">
      <c r="B20" s="714" t="s">
        <v>2</v>
      </c>
      <c r="D20" s="703"/>
      <c r="F20" s="706">
        <f>'31dictsaad'!K20</f>
        <v>13340</v>
      </c>
      <c r="G20" s="560">
        <f t="shared" si="0"/>
        <v>23.216958474015804</v>
      </c>
      <c r="H20" s="706">
        <f>'31dictsaad'!N20</f>
        <v>13785</v>
      </c>
      <c r="I20" s="560">
        <f>H20*100/$N20</f>
        <v>23.991437223711234</v>
      </c>
      <c r="J20" s="706">
        <f>'31dictsaad'!Q20</f>
        <v>14497</v>
      </c>
      <c r="K20" s="560">
        <f>J20*100/$N20</f>
        <v>25.23060322322392</v>
      </c>
      <c r="L20" s="706">
        <f>'31dictsaad'!W20</f>
        <v>15836</v>
      </c>
      <c r="M20" s="560">
        <f t="shared" si="3"/>
        <v>27.561001079049046</v>
      </c>
      <c r="N20" s="706">
        <f t="shared" si="4"/>
        <v>57458</v>
      </c>
      <c r="O20" s="560">
        <f t="shared" si="4"/>
        <v>100.00000000000001</v>
      </c>
      <c r="P20" s="724"/>
      <c r="Q20" s="724"/>
    </row>
    <row r="21" spans="2:25" s="697" customFormat="1" ht="18" customHeight="1" x14ac:dyDescent="0.25">
      <c r="B21" s="714" t="s">
        <v>35</v>
      </c>
      <c r="D21" s="703"/>
      <c r="F21" s="706">
        <f>'31dictsaad'!K21</f>
        <v>25826</v>
      </c>
      <c r="G21" s="560">
        <f t="shared" si="0"/>
        <v>30.099882285754244</v>
      </c>
      <c r="H21" s="706">
        <f>'31dictsaad'!N21</f>
        <v>27106</v>
      </c>
      <c r="I21" s="560">
        <f>H21*100/$N21</f>
        <v>31.591706390368412</v>
      </c>
      <c r="J21" s="706">
        <f>'31dictsaad'!Q21</f>
        <v>26324</v>
      </c>
      <c r="K21" s="560">
        <f>J21*100/$N21</f>
        <v>30.680295101455695</v>
      </c>
      <c r="L21" s="706">
        <f>'31dictsaad'!W21</f>
        <v>6545</v>
      </c>
      <c r="M21" s="560">
        <f t="shared" si="3"/>
        <v>7.6281162224216503</v>
      </c>
      <c r="N21" s="706">
        <f t="shared" si="4"/>
        <v>85801</v>
      </c>
      <c r="O21" s="560">
        <f t="shared" si="4"/>
        <v>100</v>
      </c>
      <c r="P21" s="724"/>
      <c r="Q21" s="724"/>
    </row>
    <row r="22" spans="2:25" s="697" customFormat="1" ht="21" customHeight="1" x14ac:dyDescent="0.25">
      <c r="B22" s="714" t="s">
        <v>42</v>
      </c>
      <c r="D22" s="703"/>
      <c r="F22" s="706">
        <f>'31dictsaad'!K22</f>
        <v>66085</v>
      </c>
      <c r="G22" s="560">
        <f t="shared" si="0"/>
        <v>24.915546909167684</v>
      </c>
      <c r="H22" s="706">
        <f>'31dictsaad'!N22</f>
        <v>78167</v>
      </c>
      <c r="I22" s="560">
        <f>H22*100/$N22</f>
        <v>29.470735495935696</v>
      </c>
      <c r="J22" s="706">
        <f>'31dictsaad'!Q22</f>
        <v>64966</v>
      </c>
      <c r="K22" s="560">
        <f>J22*100/$N22</f>
        <v>24.493658477733039</v>
      </c>
      <c r="L22" s="706">
        <f>'31dictsaad'!W22</f>
        <v>56018</v>
      </c>
      <c r="M22" s="560">
        <f t="shared" si="3"/>
        <v>21.120059117163581</v>
      </c>
      <c r="N22" s="706">
        <f t="shared" si="4"/>
        <v>265236</v>
      </c>
      <c r="O22" s="560">
        <f t="shared" si="4"/>
        <v>100</v>
      </c>
      <c r="P22" s="724"/>
      <c r="Q22" s="724"/>
    </row>
    <row r="23" spans="2:25" s="697" customFormat="1" ht="18" customHeight="1" x14ac:dyDescent="0.25">
      <c r="B23" s="714" t="s">
        <v>43</v>
      </c>
      <c r="D23" s="703"/>
      <c r="F23" s="706">
        <f>'31dictsaad'!K23</f>
        <v>15130</v>
      </c>
      <c r="G23" s="560">
        <f t="shared" si="0"/>
        <v>25.019016436815821</v>
      </c>
      <c r="H23" s="706">
        <f>'31dictsaad'!N23</f>
        <v>19495</v>
      </c>
      <c r="I23" s="560">
        <f>H23*100/$N23</f>
        <v>32.236994410821183</v>
      </c>
      <c r="J23" s="706">
        <f>'31dictsaad'!Q23</f>
        <v>17635</v>
      </c>
      <c r="K23" s="560">
        <f>J23*100/$N23</f>
        <v>29.161292456262196</v>
      </c>
      <c r="L23" s="706">
        <f>'31dictsaad'!W23</f>
        <v>8214</v>
      </c>
      <c r="M23" s="560">
        <f t="shared" si="3"/>
        <v>13.582696696100804</v>
      </c>
      <c r="N23" s="706">
        <f t="shared" si="4"/>
        <v>60474</v>
      </c>
      <c r="O23" s="560">
        <f t="shared" si="4"/>
        <v>100</v>
      </c>
      <c r="P23" s="724"/>
      <c r="Q23" s="724"/>
    </row>
    <row r="24" spans="2:25" s="697" customFormat="1" ht="22.5" customHeight="1" x14ac:dyDescent="0.25">
      <c r="B24" s="714" t="s">
        <v>44</v>
      </c>
      <c r="D24" s="703"/>
      <c r="F24" s="703">
        <f>'31dictsaad'!K24</f>
        <v>3380</v>
      </c>
      <c r="G24" s="704">
        <f t="shared" si="0"/>
        <v>16.322194321035347</v>
      </c>
      <c r="H24" s="703">
        <f>'31dictsaad'!N24</f>
        <v>6493</v>
      </c>
      <c r="I24" s="560">
        <f t="shared" si="1"/>
        <v>31.35503187174039</v>
      </c>
      <c r="J24" s="703">
        <f>'31dictsaad'!Q24</f>
        <v>6486</v>
      </c>
      <c r="K24" s="560">
        <f t="shared" si="2"/>
        <v>31.321228510720495</v>
      </c>
      <c r="L24" s="703">
        <f>'31dictsaad'!W24</f>
        <v>4349</v>
      </c>
      <c r="M24" s="560">
        <f t="shared" si="3"/>
        <v>21.001545296503767</v>
      </c>
      <c r="N24" s="703">
        <f t="shared" si="4"/>
        <v>20708</v>
      </c>
      <c r="O24" s="560">
        <f t="shared" si="4"/>
        <v>100</v>
      </c>
      <c r="P24" s="724"/>
      <c r="Q24" s="724"/>
    </row>
    <row r="25" spans="2:25" s="697" customFormat="1" ht="18" customHeight="1" x14ac:dyDescent="0.25">
      <c r="B25" s="714" t="s">
        <v>45</v>
      </c>
      <c r="D25" s="703"/>
      <c r="F25" s="703">
        <f>'31dictsaad'!K25</f>
        <v>19653</v>
      </c>
      <c r="G25" s="704">
        <f t="shared" si="0"/>
        <v>16.655367040119323</v>
      </c>
      <c r="H25" s="703">
        <f>'31dictsaad'!N25</f>
        <v>27161</v>
      </c>
      <c r="I25" s="560">
        <f t="shared" si="1"/>
        <v>23.018186748927949</v>
      </c>
      <c r="J25" s="703">
        <f>'31dictsaad'!Q25</f>
        <v>38512</v>
      </c>
      <c r="K25" s="560">
        <f t="shared" si="2"/>
        <v>32.637841319344396</v>
      </c>
      <c r="L25" s="703">
        <f>'31dictsaad'!W25</f>
        <v>32672</v>
      </c>
      <c r="M25" s="560">
        <f t="shared" si="3"/>
        <v>27.688604891608332</v>
      </c>
      <c r="N25" s="703">
        <f t="shared" si="4"/>
        <v>117998</v>
      </c>
      <c r="O25" s="560">
        <f t="shared" si="4"/>
        <v>100.00000000000001</v>
      </c>
      <c r="P25" s="724"/>
      <c r="Q25" s="724"/>
    </row>
    <row r="26" spans="2:25" s="697" customFormat="1" ht="18" customHeight="1" x14ac:dyDescent="0.25">
      <c r="B26" s="714" t="s">
        <v>46</v>
      </c>
      <c r="D26" s="703"/>
      <c r="F26" s="703">
        <f>'31dictsaad'!K26</f>
        <v>2414</v>
      </c>
      <c r="G26" s="704">
        <f t="shared" si="0"/>
        <v>16.30530226274907</v>
      </c>
      <c r="H26" s="703">
        <f>'31dictsaad'!N26</f>
        <v>4407</v>
      </c>
      <c r="I26" s="560">
        <f t="shared" si="1"/>
        <v>29.766970618034449</v>
      </c>
      <c r="J26" s="703">
        <f>'31dictsaad'!Q26</f>
        <v>3660</v>
      </c>
      <c r="K26" s="560">
        <f t="shared" si="2"/>
        <v>24.721377912867275</v>
      </c>
      <c r="L26" s="703">
        <f>'31dictsaad'!W26</f>
        <v>4324</v>
      </c>
      <c r="M26" s="560">
        <f t="shared" si="3"/>
        <v>29.206349206349206</v>
      </c>
      <c r="N26" s="703">
        <f t="shared" si="4"/>
        <v>14805</v>
      </c>
      <c r="O26" s="560">
        <f t="shared" si="4"/>
        <v>99.999999999999986</v>
      </c>
      <c r="P26" s="724"/>
      <c r="Q26" s="724"/>
    </row>
    <row r="27" spans="2:25" s="697" customFormat="1" ht="18" customHeight="1" x14ac:dyDescent="0.25">
      <c r="B27" s="714" t="s">
        <v>1</v>
      </c>
      <c r="D27" s="703"/>
      <c r="F27" s="703">
        <f>'31dictsaad'!K27</f>
        <v>1244</v>
      </c>
      <c r="G27" s="704">
        <f t="shared" si="0"/>
        <v>22.577132486388386</v>
      </c>
      <c r="H27" s="703">
        <f>'31dictsaad'!N27</f>
        <v>1507</v>
      </c>
      <c r="I27" s="560">
        <f t="shared" si="1"/>
        <v>27.350272232304899</v>
      </c>
      <c r="J27" s="703">
        <f>'31dictsaad'!Q27</f>
        <v>1317</v>
      </c>
      <c r="K27" s="560">
        <f t="shared" si="2"/>
        <v>23.901996370235935</v>
      </c>
      <c r="L27" s="703">
        <f>'31dictsaad'!W27</f>
        <v>1442</v>
      </c>
      <c r="M27" s="560">
        <f t="shared" si="3"/>
        <v>26.17059891107078</v>
      </c>
      <c r="N27" s="706">
        <f t="shared" si="4"/>
        <v>5510</v>
      </c>
      <c r="O27" s="560">
        <f t="shared" si="4"/>
        <v>100</v>
      </c>
      <c r="P27" s="724"/>
      <c r="Q27" s="724"/>
    </row>
    <row r="28" spans="2:25" s="697" customFormat="1" ht="8.25" customHeight="1" x14ac:dyDescent="0.25">
      <c r="B28" s="714"/>
      <c r="D28" s="725"/>
      <c r="F28" s="703"/>
      <c r="G28" s="705"/>
      <c r="H28" s="703"/>
      <c r="I28" s="705"/>
      <c r="J28" s="703"/>
      <c r="K28" s="705"/>
      <c r="L28" s="703"/>
      <c r="M28" s="705"/>
      <c r="N28" s="706"/>
      <c r="O28" s="724"/>
      <c r="P28" s="724"/>
      <c r="Q28" s="705"/>
    </row>
    <row r="29" spans="2:25" s="697" customFormat="1" x14ac:dyDescent="0.25">
      <c r="B29" s="714" t="s">
        <v>0</v>
      </c>
      <c r="D29" s="726"/>
      <c r="F29" s="727">
        <f>SUM(F10:F27)</f>
        <v>433436</v>
      </c>
      <c r="G29" s="713">
        <f>F29*100/$N29</f>
        <v>20.917958607695855</v>
      </c>
      <c r="H29" s="727">
        <f>SUM(H10:H27)</f>
        <v>620556</v>
      </c>
      <c r="I29" s="713">
        <f>H29*100/$N29</f>
        <v>29.948515401944718</v>
      </c>
      <c r="J29" s="727">
        <f>SUM(J10:J27)</f>
        <v>608726</v>
      </c>
      <c r="K29" s="713">
        <f>J29*100/$N29</f>
        <v>29.377590397263422</v>
      </c>
      <c r="L29" s="727">
        <f>SUM(L10:L27)</f>
        <v>409358</v>
      </c>
      <c r="M29" s="713">
        <f>L29*100/$N29</f>
        <v>19.755935593096005</v>
      </c>
      <c r="N29" s="727">
        <f>SUM(N10:N27)</f>
        <v>2072076</v>
      </c>
      <c r="O29" s="713">
        <f>N29*100/$N29</f>
        <v>100</v>
      </c>
      <c r="P29" s="713"/>
      <c r="Q29" s="713"/>
    </row>
    <row r="30" spans="2:25" s="697" customFormat="1" ht="20.25" customHeight="1" x14ac:dyDescent="0.25">
      <c r="B30" s="714" t="s">
        <v>0</v>
      </c>
      <c r="C30" s="715"/>
      <c r="D30" s="727">
        <f>SUM(D10:D29)</f>
        <v>0</v>
      </c>
      <c r="E30" s="715"/>
      <c r="F30" s="727">
        <f>SUM(F10:F27)</f>
        <v>433436</v>
      </c>
      <c r="G30" s="728">
        <f>F30*100/$N30</f>
        <v>20.917958607695855</v>
      </c>
      <c r="H30" s="727">
        <f>SUM(H10:H27)</f>
        <v>620556</v>
      </c>
      <c r="I30" s="728">
        <f>H30*100/$N30</f>
        <v>29.948515401944718</v>
      </c>
      <c r="J30" s="727">
        <f>SUM(J10:J27)</f>
        <v>608726</v>
      </c>
      <c r="K30" s="728">
        <f>J30*100/$N30</f>
        <v>29.377590397263422</v>
      </c>
      <c r="L30" s="727">
        <f>SUM(L10:L28)</f>
        <v>409358</v>
      </c>
      <c r="M30" s="728">
        <f>L30*100/$N30</f>
        <v>19.755935593096005</v>
      </c>
      <c r="N30" s="727">
        <f>F30+H30+J30+L30</f>
        <v>2072076</v>
      </c>
      <c r="O30" s="728">
        <f>G30+I30+K30+M30</f>
        <v>100</v>
      </c>
      <c r="P30" s="729"/>
      <c r="Q30" s="729" t="e">
        <f>(N30/D30)</f>
        <v>#DIV/0!</v>
      </c>
    </row>
    <row r="31" spans="2:25" s="697" customFormat="1" ht="5.25" customHeight="1" x14ac:dyDescent="0.25">
      <c r="B31" s="714"/>
      <c r="C31" s="715"/>
      <c r="D31" s="727"/>
      <c r="E31" s="715"/>
      <c r="F31" s="727"/>
      <c r="G31" s="729"/>
      <c r="H31" s="727"/>
      <c r="I31" s="729"/>
      <c r="J31" s="727"/>
      <c r="K31" s="729"/>
      <c r="L31" s="727"/>
      <c r="M31" s="729"/>
      <c r="N31" s="727"/>
      <c r="O31" s="729"/>
      <c r="P31" s="727"/>
      <c r="Q31" s="729"/>
      <c r="R31" s="727"/>
      <c r="S31" s="729"/>
      <c r="T31" s="727"/>
      <c r="U31" s="729"/>
      <c r="V31" s="727"/>
      <c r="W31" s="729"/>
      <c r="X31" s="729"/>
      <c r="Y31" s="729"/>
    </row>
    <row r="32" spans="2:25" s="697" customFormat="1" ht="18.75" customHeight="1" x14ac:dyDescent="0.25">
      <c r="B32" s="730" t="s">
        <v>39</v>
      </c>
      <c r="C32" s="731"/>
      <c r="D32" s="731"/>
      <c r="E32" s="731"/>
      <c r="F32" s="731"/>
      <c r="G32" s="731"/>
      <c r="H32" s="731"/>
      <c r="I32" s="731"/>
      <c r="J32" s="731"/>
      <c r="K32" s="731"/>
      <c r="L32" s="731"/>
      <c r="N32" s="731"/>
      <c r="O32" s="731"/>
      <c r="P32" s="731"/>
      <c r="Q32" s="731"/>
      <c r="R32" s="731"/>
      <c r="S32" s="731"/>
      <c r="T32" s="731"/>
      <c r="U32" s="731"/>
      <c r="V32" s="731"/>
      <c r="W32" s="731"/>
    </row>
    <row r="33" spans="1:25" x14ac:dyDescent="0.35">
      <c r="A33" s="732"/>
      <c r="B33" s="733" t="s">
        <v>47</v>
      </c>
    </row>
    <row r="36" spans="1:25" x14ac:dyDescent="0.25">
      <c r="D36" s="734"/>
      <c r="T36" s="732"/>
      <c r="U36" s="732"/>
      <c r="X36" s="615"/>
      <c r="Y36" s="615"/>
    </row>
    <row r="37" spans="1:25" x14ac:dyDescent="0.25">
      <c r="T37" s="732"/>
      <c r="U37" s="732"/>
      <c r="X37" s="615"/>
      <c r="Y37" s="615"/>
    </row>
    <row r="38" spans="1:25" x14ac:dyDescent="0.25">
      <c r="T38" s="732"/>
      <c r="U38" s="732"/>
      <c r="X38" s="615"/>
      <c r="Y38" s="615"/>
    </row>
    <row r="39" spans="1:25" x14ac:dyDescent="0.25">
      <c r="T39" s="732"/>
      <c r="U39" s="732"/>
      <c r="X39" s="615"/>
      <c r="Y39" s="615"/>
    </row>
    <row r="40" spans="1:25" x14ac:dyDescent="0.25">
      <c r="T40" s="732"/>
      <c r="U40" s="732"/>
      <c r="X40" s="615"/>
      <c r="Y40" s="615"/>
    </row>
    <row r="41" spans="1:25" x14ac:dyDescent="0.25">
      <c r="T41" s="732"/>
      <c r="U41" s="732"/>
      <c r="X41" s="615"/>
      <c r="Y41" s="615"/>
    </row>
    <row r="42" spans="1:25" x14ac:dyDescent="0.25">
      <c r="T42" s="732"/>
      <c r="U42" s="732"/>
      <c r="X42" s="615"/>
      <c r="Y42" s="615"/>
    </row>
    <row r="43" spans="1:25" x14ac:dyDescent="0.25">
      <c r="T43" s="732"/>
      <c r="U43" s="732"/>
      <c r="X43" s="615"/>
      <c r="Y43" s="615"/>
    </row>
    <row r="44" spans="1:25" x14ac:dyDescent="0.25">
      <c r="T44" s="732"/>
      <c r="U44" s="732"/>
      <c r="X44" s="615"/>
      <c r="Y44" s="615"/>
    </row>
    <row r="45" spans="1:25" x14ac:dyDescent="0.25">
      <c r="T45" s="732"/>
      <c r="U45" s="732"/>
      <c r="X45" s="615"/>
      <c r="Y45" s="615"/>
    </row>
    <row r="46" spans="1:25" x14ac:dyDescent="0.25">
      <c r="T46" s="732"/>
      <c r="U46" s="732"/>
      <c r="X46" s="615"/>
      <c r="Y46" s="615"/>
    </row>
    <row r="47" spans="1:25" x14ac:dyDescent="0.25">
      <c r="T47" s="732"/>
      <c r="U47" s="732"/>
      <c r="X47" s="615"/>
      <c r="Y47" s="615"/>
    </row>
    <row r="48" spans="1: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1: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3">
      <c r="B2" s="18"/>
      <c r="C2" s="18"/>
      <c r="D2" s="18"/>
      <c r="E2" s="18"/>
      <c r="F2" s="18"/>
      <c r="G2" s="18"/>
      <c r="H2" s="18"/>
      <c r="I2" s="18"/>
      <c r="J2" s="18"/>
      <c r="K2" s="18"/>
      <c r="X2" s="17"/>
      <c r="Y2" s="17"/>
    </row>
    <row r="3" spans="1:25" s="738" customFormat="1" ht="21" x14ac:dyDescent="0.25">
      <c r="B3" s="1550" t="s">
        <v>400</v>
      </c>
      <c r="C3" s="1550"/>
      <c r="D3" s="1550"/>
      <c r="E3" s="1550"/>
      <c r="F3" s="1550"/>
      <c r="G3" s="1550"/>
      <c r="H3" s="1550"/>
      <c r="I3" s="1550"/>
      <c r="J3" s="1550"/>
      <c r="K3" s="1550"/>
      <c r="L3" s="1550"/>
      <c r="M3" s="1550"/>
      <c r="N3" s="1550"/>
      <c r="O3" s="1550"/>
      <c r="P3" s="1550"/>
      <c r="Q3" s="1550"/>
      <c r="R3" s="1550"/>
      <c r="S3" s="1550"/>
      <c r="T3" s="1550"/>
      <c r="U3" s="1550"/>
      <c r="V3" s="1550"/>
      <c r="W3" s="1550"/>
      <c r="X3" s="1550"/>
      <c r="Y3" s="712"/>
    </row>
    <row r="4" spans="1:25" s="738"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739"/>
      <c r="Y4" s="739"/>
    </row>
    <row r="5" spans="1: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5">
      <c r="A6" s="132"/>
      <c r="F6" s="1553" t="s">
        <v>52</v>
      </c>
      <c r="G6" s="1553"/>
      <c r="H6" s="1553"/>
      <c r="I6" s="1553"/>
      <c r="J6" s="1553"/>
      <c r="K6" s="1553"/>
      <c r="L6" s="1553"/>
      <c r="M6" s="1553"/>
      <c r="N6" s="1553"/>
      <c r="O6" s="1553"/>
      <c r="P6" s="1553"/>
      <c r="Q6" s="1553"/>
      <c r="R6" s="1553"/>
      <c r="S6" s="1553"/>
      <c r="T6" s="1553"/>
      <c r="U6" s="1553"/>
      <c r="V6" s="1553"/>
      <c r="W6" s="1553"/>
      <c r="X6" s="154"/>
      <c r="Y6" s="154"/>
    </row>
    <row r="7" spans="1:25" s="133" customFormat="1" ht="64.5" customHeight="1" x14ac:dyDescent="0.25">
      <c r="A7" s="132"/>
      <c r="B7" s="1554" t="s">
        <v>12</v>
      </c>
      <c r="C7" s="155"/>
      <c r="D7" s="156"/>
      <c r="E7" s="155"/>
      <c r="F7" s="1555" t="s">
        <v>32</v>
      </c>
      <c r="G7" s="1555"/>
      <c r="H7" s="1555" t="s">
        <v>33</v>
      </c>
      <c r="I7" s="1555"/>
      <c r="J7" s="1555" t="s">
        <v>48</v>
      </c>
      <c r="K7" s="1555"/>
      <c r="L7" s="1555"/>
      <c r="M7" s="1555"/>
      <c r="N7" s="1555" t="s">
        <v>223</v>
      </c>
      <c r="O7" s="1555"/>
      <c r="P7" s="156"/>
      <c r="Q7" s="156"/>
    </row>
    <row r="8" spans="1:25" s="155" customFormat="1" ht="20.25" customHeight="1" x14ac:dyDescent="0.25">
      <c r="A8" s="189"/>
      <c r="B8" s="1554"/>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5">
      <c r="A9" s="190"/>
      <c r="B9" s="158"/>
      <c r="C9" s="159"/>
      <c r="D9" s="160"/>
      <c r="E9" s="159"/>
      <c r="F9" s="161"/>
      <c r="G9" s="161"/>
      <c r="H9" s="161"/>
      <c r="I9" s="161"/>
      <c r="J9" s="161"/>
      <c r="K9" s="161"/>
      <c r="L9" s="161"/>
      <c r="M9" s="161"/>
      <c r="N9" s="161"/>
      <c r="O9" s="161"/>
      <c r="P9" s="161"/>
      <c r="Q9" s="161"/>
    </row>
    <row r="10" spans="1:25" s="162" customFormat="1" ht="18" customHeight="1" x14ac:dyDescent="0.25">
      <c r="A10" s="191"/>
      <c r="B10" s="146" t="s">
        <v>8</v>
      </c>
      <c r="C10" s="159"/>
      <c r="D10" s="163"/>
      <c r="F10" s="164">
        <f>'31dictsaad'!K10</f>
        <v>75089</v>
      </c>
      <c r="G10" s="165">
        <f t="shared" ref="G10:G27" si="0">F10*100/$N10</f>
        <v>23.837475079681528</v>
      </c>
      <c r="H10" s="164">
        <f>'31dictsaad'!N10</f>
        <v>137707</v>
      </c>
      <c r="I10" s="165">
        <f t="shared" ref="I10:I27" si="1">H10*100/$N10</f>
        <v>43.715952813297612</v>
      </c>
      <c r="J10" s="164">
        <f>'31dictsaad'!Q10</f>
        <v>102208</v>
      </c>
      <c r="K10" s="165">
        <f t="shared" ref="K10:K27" si="2">J10*100/$N10</f>
        <v>32.446572107020863</v>
      </c>
      <c r="L10" s="164"/>
      <c r="M10" s="165"/>
      <c r="N10" s="164">
        <f>F10+H10+J10+L10</f>
        <v>315004</v>
      </c>
      <c r="O10" s="165">
        <f>G10+I10+K10+M10</f>
        <v>100</v>
      </c>
      <c r="P10" s="166"/>
      <c r="Q10" s="166"/>
    </row>
    <row r="11" spans="1:25" s="162" customFormat="1" ht="18" customHeight="1" x14ac:dyDescent="0.25">
      <c r="A11" s="191"/>
      <c r="B11" s="146" t="s">
        <v>7</v>
      </c>
      <c r="C11" s="159"/>
      <c r="D11" s="163"/>
      <c r="F11" s="164">
        <f>'31dictsaad'!K11</f>
        <v>13390</v>
      </c>
      <c r="G11" s="165">
        <f t="shared" si="0"/>
        <v>29.214120521883316</v>
      </c>
      <c r="H11" s="164">
        <f>'31dictsaad'!N11</f>
        <v>16365</v>
      </c>
      <c r="I11" s="165">
        <f t="shared" si="1"/>
        <v>35.704935200942529</v>
      </c>
      <c r="J11" s="164">
        <f>'31dictsaad'!Q11</f>
        <v>16079</v>
      </c>
      <c r="K11" s="165">
        <f t="shared" si="2"/>
        <v>35.080944277174147</v>
      </c>
      <c r="L11" s="164"/>
      <c r="M11" s="165"/>
      <c r="N11" s="164">
        <f t="shared" ref="N11:O27" si="3">F11+H11+J11+L11</f>
        <v>45834</v>
      </c>
      <c r="O11" s="165">
        <f t="shared" si="3"/>
        <v>100</v>
      </c>
      <c r="P11" s="166"/>
      <c r="Q11" s="166"/>
    </row>
    <row r="12" spans="1:25" s="162" customFormat="1" ht="22.5" customHeight="1" x14ac:dyDescent="0.25">
      <c r="A12" s="191"/>
      <c r="B12" s="146" t="s">
        <v>37</v>
      </c>
      <c r="C12" s="159"/>
      <c r="D12" s="163"/>
      <c r="F12" s="163">
        <f>'31dictsaad'!K12</f>
        <v>8184</v>
      </c>
      <c r="G12" s="165">
        <f t="shared" si="0"/>
        <v>23.480131975326351</v>
      </c>
      <c r="H12" s="163">
        <f>'31dictsaad'!N12</f>
        <v>11496</v>
      </c>
      <c r="I12" s="165">
        <f t="shared" si="1"/>
        <v>32.982355472672502</v>
      </c>
      <c r="J12" s="163">
        <f>'31dictsaad'!Q12</f>
        <v>15175</v>
      </c>
      <c r="K12" s="165">
        <f t="shared" si="2"/>
        <v>43.537512552001147</v>
      </c>
      <c r="L12" s="163"/>
      <c r="M12" s="165"/>
      <c r="N12" s="164">
        <f t="shared" si="3"/>
        <v>34855</v>
      </c>
      <c r="O12" s="165">
        <f t="shared" si="3"/>
        <v>100</v>
      </c>
      <c r="P12" s="166"/>
      <c r="Q12" s="166"/>
    </row>
    <row r="13" spans="1:25" s="162" customFormat="1" ht="18" customHeight="1" x14ac:dyDescent="0.25">
      <c r="A13" s="191"/>
      <c r="B13" s="146" t="s">
        <v>38</v>
      </c>
      <c r="C13" s="159"/>
      <c r="D13" s="163"/>
      <c r="F13" s="164">
        <f>'31dictsaad'!K13</f>
        <v>8446</v>
      </c>
      <c r="G13" s="165">
        <f t="shared" si="0"/>
        <v>23.804960541149942</v>
      </c>
      <c r="H13" s="164">
        <f>'31dictsaad'!N13</f>
        <v>11441</v>
      </c>
      <c r="I13" s="165">
        <f t="shared" si="1"/>
        <v>32.246335963923336</v>
      </c>
      <c r="J13" s="164">
        <f>'31dictsaad'!Q13</f>
        <v>15593</v>
      </c>
      <c r="K13" s="165">
        <f t="shared" si="2"/>
        <v>43.948703494926718</v>
      </c>
      <c r="L13" s="164"/>
      <c r="M13" s="165"/>
      <c r="N13" s="164">
        <f t="shared" si="3"/>
        <v>35480</v>
      </c>
      <c r="O13" s="165">
        <f t="shared" si="3"/>
        <v>100</v>
      </c>
      <c r="P13" s="166"/>
      <c r="Q13" s="166"/>
    </row>
    <row r="14" spans="1:25" s="162" customFormat="1" ht="18" customHeight="1" x14ac:dyDescent="0.25">
      <c r="A14" s="191"/>
      <c r="B14" s="146" t="s">
        <v>6</v>
      </c>
      <c r="C14" s="159"/>
      <c r="D14" s="163"/>
      <c r="F14" s="164">
        <f>'31dictsaad'!K14</f>
        <v>19647</v>
      </c>
      <c r="G14" s="165">
        <f t="shared" si="0"/>
        <v>33.915655371230301</v>
      </c>
      <c r="H14" s="164">
        <f>'31dictsaad'!N14</f>
        <v>20553</v>
      </c>
      <c r="I14" s="165">
        <f t="shared" si="1"/>
        <v>35.479638868269781</v>
      </c>
      <c r="J14" s="164">
        <f>'31dictsaad'!Q14</f>
        <v>17729</v>
      </c>
      <c r="K14" s="165">
        <f t="shared" si="2"/>
        <v>30.604705760499922</v>
      </c>
      <c r="L14" s="164"/>
      <c r="M14" s="165"/>
      <c r="N14" s="164">
        <f t="shared" si="3"/>
        <v>57929</v>
      </c>
      <c r="O14" s="165">
        <f t="shared" si="3"/>
        <v>100.00000000000001</v>
      </c>
      <c r="P14" s="166"/>
      <c r="Q14" s="166"/>
    </row>
    <row r="15" spans="1:25" s="162" customFormat="1" ht="18" customHeight="1" x14ac:dyDescent="0.25">
      <c r="A15" s="191"/>
      <c r="B15" s="146" t="s">
        <v>5</v>
      </c>
      <c r="C15" s="159"/>
      <c r="D15" s="163"/>
      <c r="F15" s="163">
        <f>'31dictsaad'!K15</f>
        <v>5287</v>
      </c>
      <c r="G15" s="165">
        <f t="shared" si="0"/>
        <v>28.860745673890495</v>
      </c>
      <c r="H15" s="163">
        <f>'31dictsaad'!N15</f>
        <v>7906</v>
      </c>
      <c r="I15" s="165">
        <f t="shared" si="1"/>
        <v>43.15737758611278</v>
      </c>
      <c r="J15" s="163">
        <f>'31dictsaad'!Q15</f>
        <v>5126</v>
      </c>
      <c r="K15" s="165">
        <f t="shared" si="2"/>
        <v>27.981876739996725</v>
      </c>
      <c r="L15" s="163"/>
      <c r="M15" s="165"/>
      <c r="N15" s="164">
        <f t="shared" si="3"/>
        <v>18319</v>
      </c>
      <c r="O15" s="165">
        <f t="shared" si="3"/>
        <v>100</v>
      </c>
      <c r="P15" s="166"/>
      <c r="Q15" s="166"/>
    </row>
    <row r="16" spans="1:25" s="162" customFormat="1" ht="18" customHeight="1" x14ac:dyDescent="0.25">
      <c r="A16" s="191"/>
      <c r="B16" s="146" t="s">
        <v>4</v>
      </c>
      <c r="C16" s="159"/>
      <c r="D16" s="163"/>
      <c r="F16" s="164">
        <f>'31dictsaad'!K16</f>
        <v>34940</v>
      </c>
      <c r="G16" s="165">
        <f t="shared" si="0"/>
        <v>27.596992291166433</v>
      </c>
      <c r="H16" s="164">
        <f>'31dictsaad'!N16</f>
        <v>41670</v>
      </c>
      <c r="I16" s="165">
        <f t="shared" si="1"/>
        <v>32.912612157209658</v>
      </c>
      <c r="J16" s="164">
        <f>'31dictsaad'!Q16</f>
        <v>49998</v>
      </c>
      <c r="K16" s="165">
        <f t="shared" si="2"/>
        <v>39.490395551623912</v>
      </c>
      <c r="L16" s="164"/>
      <c r="M16" s="165"/>
      <c r="N16" s="164">
        <f t="shared" si="3"/>
        <v>126608</v>
      </c>
      <c r="O16" s="165">
        <f t="shared" si="3"/>
        <v>100</v>
      </c>
      <c r="P16" s="166"/>
      <c r="Q16" s="166"/>
    </row>
    <row r="17" spans="1:25" s="162" customFormat="1" ht="18" customHeight="1" x14ac:dyDescent="0.25">
      <c r="A17" s="191"/>
      <c r="B17" s="146" t="s">
        <v>40</v>
      </c>
      <c r="C17" s="159"/>
      <c r="D17" s="163"/>
      <c r="F17" s="164">
        <f>'31dictsaad'!K17</f>
        <v>23913</v>
      </c>
      <c r="G17" s="165">
        <f t="shared" si="0"/>
        <v>29.571142383696486</v>
      </c>
      <c r="H17" s="164">
        <f>'31dictsaad'!N17</f>
        <v>26502</v>
      </c>
      <c r="I17" s="165">
        <f t="shared" si="1"/>
        <v>32.772735142086908</v>
      </c>
      <c r="J17" s="164">
        <f>'31dictsaad'!Q17</f>
        <v>30451</v>
      </c>
      <c r="K17" s="165">
        <f t="shared" si="2"/>
        <v>37.656122474216602</v>
      </c>
      <c r="L17" s="164"/>
      <c r="M17" s="165"/>
      <c r="N17" s="164">
        <f t="shared" si="3"/>
        <v>80866</v>
      </c>
      <c r="O17" s="165">
        <f t="shared" si="3"/>
        <v>100</v>
      </c>
      <c r="P17" s="166"/>
      <c r="Q17" s="166"/>
    </row>
    <row r="18" spans="1:25" s="162" customFormat="1" ht="18" customHeight="1" x14ac:dyDescent="0.25">
      <c r="A18" s="191"/>
      <c r="B18" s="146" t="s">
        <v>41</v>
      </c>
      <c r="C18" s="159"/>
      <c r="D18" s="163"/>
      <c r="F18" s="164">
        <f>'31dictsaad'!K18</f>
        <v>49579</v>
      </c>
      <c r="G18" s="165">
        <f t="shared" si="0"/>
        <v>18.149304653095292</v>
      </c>
      <c r="H18" s="164">
        <f>'31dictsaad'!N18</f>
        <v>102907</v>
      </c>
      <c r="I18" s="165">
        <f t="shared" si="1"/>
        <v>37.670999696163236</v>
      </c>
      <c r="J18" s="164">
        <f>'31dictsaad'!Q18</f>
        <v>120687</v>
      </c>
      <c r="K18" s="165">
        <f t="shared" si="2"/>
        <v>44.179695650741472</v>
      </c>
      <c r="L18" s="164"/>
      <c r="M18" s="165"/>
      <c r="N18" s="164">
        <f t="shared" si="3"/>
        <v>273173</v>
      </c>
      <c r="O18" s="165">
        <f t="shared" si="3"/>
        <v>100</v>
      </c>
      <c r="P18" s="166"/>
      <c r="Q18" s="166"/>
    </row>
    <row r="19" spans="1:25" s="162" customFormat="1" ht="18" customHeight="1" x14ac:dyDescent="0.25">
      <c r="A19" s="191"/>
      <c r="B19" s="146" t="s">
        <v>3</v>
      </c>
      <c r="C19" s="159"/>
      <c r="D19" s="163"/>
      <c r="F19" s="164">
        <f>'31dictsaad'!K19</f>
        <v>47889</v>
      </c>
      <c r="G19" s="165">
        <f t="shared" si="0"/>
        <v>27.200386231966377</v>
      </c>
      <c r="H19" s="164">
        <f>'31dictsaad'!N19</f>
        <v>65888</v>
      </c>
      <c r="I19" s="165">
        <f>H19*100/$N19</f>
        <v>37.423605589003749</v>
      </c>
      <c r="J19" s="164">
        <f>'31dictsaad'!Q19</f>
        <v>62283</v>
      </c>
      <c r="K19" s="165">
        <f>J19*100/$N19</f>
        <v>35.376008179029874</v>
      </c>
      <c r="L19" s="164"/>
      <c r="M19" s="165"/>
      <c r="N19" s="164">
        <f t="shared" si="3"/>
        <v>176060</v>
      </c>
      <c r="O19" s="165">
        <f t="shared" si="3"/>
        <v>100</v>
      </c>
      <c r="P19" s="166"/>
      <c r="Q19" s="166"/>
    </row>
    <row r="20" spans="1:25" s="162" customFormat="1" ht="18" customHeight="1" x14ac:dyDescent="0.25">
      <c r="A20" s="191"/>
      <c r="B20" s="146" t="s">
        <v>2</v>
      </c>
      <c r="C20" s="159"/>
      <c r="D20" s="163"/>
      <c r="F20" s="164">
        <f>'31dictsaad'!K20</f>
        <v>13340</v>
      </c>
      <c r="G20" s="165">
        <f t="shared" si="0"/>
        <v>32.050357983758587</v>
      </c>
      <c r="H20" s="164">
        <f>'31dictsaad'!N20</f>
        <v>13785</v>
      </c>
      <c r="I20" s="165">
        <f>H20*100/$N20</f>
        <v>33.119504108404207</v>
      </c>
      <c r="J20" s="164">
        <f>'31dictsaad'!Q20</f>
        <v>14497</v>
      </c>
      <c r="K20" s="165">
        <f>J20*100/$N20</f>
        <v>34.830137907837198</v>
      </c>
      <c r="L20" s="164"/>
      <c r="M20" s="165"/>
      <c r="N20" s="164">
        <f t="shared" si="3"/>
        <v>41622</v>
      </c>
      <c r="O20" s="165">
        <f t="shared" si="3"/>
        <v>99.999999999999986</v>
      </c>
      <c r="P20" s="166"/>
      <c r="Q20" s="166"/>
    </row>
    <row r="21" spans="1:25" s="162" customFormat="1" ht="18" customHeight="1" x14ac:dyDescent="0.25">
      <c r="A21" s="191"/>
      <c r="B21" s="146" t="s">
        <v>35</v>
      </c>
      <c r="C21" s="159"/>
      <c r="D21" s="163"/>
      <c r="F21" s="164">
        <f>'31dictsaad'!K21</f>
        <v>25826</v>
      </c>
      <c r="G21" s="165">
        <f t="shared" si="0"/>
        <v>32.585545573836683</v>
      </c>
      <c r="H21" s="164">
        <f>'31dictsaad'!N21</f>
        <v>27106</v>
      </c>
      <c r="I21" s="165">
        <f>H21*100/$N21</f>
        <v>34.200565256889071</v>
      </c>
      <c r="J21" s="164">
        <f>'31dictsaad'!Q21</f>
        <v>26324</v>
      </c>
      <c r="K21" s="165">
        <f>J21*100/$N21</f>
        <v>33.213889169274253</v>
      </c>
      <c r="L21" s="164"/>
      <c r="M21" s="165"/>
      <c r="N21" s="164">
        <f t="shared" si="3"/>
        <v>79256</v>
      </c>
      <c r="O21" s="165">
        <f t="shared" si="3"/>
        <v>100.00000000000001</v>
      </c>
      <c r="P21" s="166"/>
      <c r="Q21" s="166"/>
    </row>
    <row r="22" spans="1:25" s="162" customFormat="1" ht="21" customHeight="1" x14ac:dyDescent="0.25">
      <c r="A22" s="191"/>
      <c r="B22" s="146" t="s">
        <v>42</v>
      </c>
      <c r="C22" s="159"/>
      <c r="D22" s="163"/>
      <c r="F22" s="164">
        <f>'31dictsaad'!K22</f>
        <v>66085</v>
      </c>
      <c r="G22" s="165">
        <f t="shared" si="0"/>
        <v>31.586670362970683</v>
      </c>
      <c r="H22" s="164">
        <f>'31dictsaad'!N22</f>
        <v>78167</v>
      </c>
      <c r="I22" s="165">
        <f>H22*100/$N22</f>
        <v>37.361508092037973</v>
      </c>
      <c r="J22" s="164">
        <f>'31dictsaad'!Q22</f>
        <v>64966</v>
      </c>
      <c r="K22" s="165">
        <f>J22*100/$N22</f>
        <v>31.051821544991348</v>
      </c>
      <c r="L22" s="164"/>
      <c r="M22" s="165"/>
      <c r="N22" s="164">
        <f t="shared" si="3"/>
        <v>209218</v>
      </c>
      <c r="O22" s="165">
        <f t="shared" si="3"/>
        <v>100</v>
      </c>
      <c r="P22" s="166"/>
      <c r="Q22" s="166"/>
    </row>
    <row r="23" spans="1:25" s="162" customFormat="1" ht="18" customHeight="1" x14ac:dyDescent="0.25">
      <c r="A23" s="191"/>
      <c r="B23" s="146" t="s">
        <v>43</v>
      </c>
      <c r="C23" s="159"/>
      <c r="D23" s="163"/>
      <c r="F23" s="164">
        <f>'31dictsaad'!K23</f>
        <v>15130</v>
      </c>
      <c r="G23" s="165">
        <f t="shared" si="0"/>
        <v>28.951396861844621</v>
      </c>
      <c r="H23" s="164">
        <f>'31dictsaad'!N23</f>
        <v>19495</v>
      </c>
      <c r="I23" s="165">
        <f>H23*100/$N23</f>
        <v>37.303865288939917</v>
      </c>
      <c r="J23" s="164">
        <f>'31dictsaad'!Q23</f>
        <v>17635</v>
      </c>
      <c r="K23" s="165">
        <f>J23*100/$N23</f>
        <v>33.744737849215461</v>
      </c>
      <c r="L23" s="164"/>
      <c r="M23" s="165"/>
      <c r="N23" s="164">
        <f t="shared" si="3"/>
        <v>52260</v>
      </c>
      <c r="O23" s="165">
        <f t="shared" si="3"/>
        <v>100</v>
      </c>
      <c r="P23" s="166"/>
      <c r="Q23" s="166"/>
    </row>
    <row r="24" spans="1:25" s="162" customFormat="1" ht="22.5" customHeight="1" x14ac:dyDescent="0.25">
      <c r="A24" s="191"/>
      <c r="B24" s="146" t="s">
        <v>44</v>
      </c>
      <c r="C24" s="159"/>
      <c r="D24" s="163"/>
      <c r="F24" s="163">
        <f>'31dictsaad'!K24</f>
        <v>3380</v>
      </c>
      <c r="G24" s="167">
        <f t="shared" si="0"/>
        <v>20.661409621615014</v>
      </c>
      <c r="H24" s="163">
        <f>'31dictsaad'!N24</f>
        <v>6493</v>
      </c>
      <c r="I24" s="165">
        <f t="shared" si="1"/>
        <v>39.690690139984106</v>
      </c>
      <c r="J24" s="163">
        <f>'31dictsaad'!Q24</f>
        <v>6486</v>
      </c>
      <c r="K24" s="165">
        <f t="shared" si="2"/>
        <v>39.647900238400879</v>
      </c>
      <c r="L24" s="163"/>
      <c r="M24" s="165"/>
      <c r="N24" s="163">
        <f t="shared" si="3"/>
        <v>16359</v>
      </c>
      <c r="O24" s="165">
        <f t="shared" si="3"/>
        <v>100</v>
      </c>
      <c r="P24" s="166"/>
      <c r="Q24" s="166"/>
    </row>
    <row r="25" spans="1:25" s="162" customFormat="1" ht="18" customHeight="1" x14ac:dyDescent="0.25">
      <c r="A25" s="191"/>
      <c r="B25" s="146" t="s">
        <v>45</v>
      </c>
      <c r="C25" s="159"/>
      <c r="D25" s="163"/>
      <c r="F25" s="163">
        <f>'31dictsaad'!K25</f>
        <v>19653</v>
      </c>
      <c r="G25" s="167">
        <f t="shared" si="0"/>
        <v>23.032838759580901</v>
      </c>
      <c r="H25" s="163">
        <f>'31dictsaad'!N25</f>
        <v>27161</v>
      </c>
      <c r="I25" s="165">
        <f t="shared" si="1"/>
        <v>31.832032440287836</v>
      </c>
      <c r="J25" s="163">
        <f>'31dictsaad'!Q25</f>
        <v>38512</v>
      </c>
      <c r="K25" s="165">
        <f t="shared" si="2"/>
        <v>45.135128800131262</v>
      </c>
      <c r="L25" s="163"/>
      <c r="M25" s="165"/>
      <c r="N25" s="163">
        <f t="shared" si="3"/>
        <v>85326</v>
      </c>
      <c r="O25" s="165">
        <f t="shared" si="3"/>
        <v>100</v>
      </c>
      <c r="P25" s="166"/>
      <c r="Q25" s="166"/>
    </row>
    <row r="26" spans="1:25" s="162" customFormat="1" ht="18" customHeight="1" x14ac:dyDescent="0.25">
      <c r="A26" s="191"/>
      <c r="B26" s="146" t="s">
        <v>46</v>
      </c>
      <c r="C26" s="159"/>
      <c r="D26" s="163"/>
      <c r="F26" s="163">
        <f>'31dictsaad'!K26</f>
        <v>2414</v>
      </c>
      <c r="G26" s="167">
        <f t="shared" si="0"/>
        <v>23.032153420475147</v>
      </c>
      <c r="H26" s="163">
        <f>'31dictsaad'!N26</f>
        <v>4407</v>
      </c>
      <c r="I26" s="165">
        <f t="shared" si="1"/>
        <v>42.047514550138345</v>
      </c>
      <c r="J26" s="163">
        <f>'31dictsaad'!Q26</f>
        <v>3660</v>
      </c>
      <c r="K26" s="165">
        <f t="shared" si="2"/>
        <v>34.920332029386508</v>
      </c>
      <c r="L26" s="163"/>
      <c r="M26" s="165"/>
      <c r="N26" s="163">
        <f t="shared" si="3"/>
        <v>10481</v>
      </c>
      <c r="O26" s="165">
        <f t="shared" si="3"/>
        <v>100</v>
      </c>
      <c r="P26" s="166"/>
      <c r="Q26" s="166"/>
    </row>
    <row r="27" spans="1:25" s="162" customFormat="1" ht="18" customHeight="1" x14ac:dyDescent="0.25">
      <c r="A27" s="191"/>
      <c r="B27" s="146" t="s">
        <v>1</v>
      </c>
      <c r="C27" s="159"/>
      <c r="D27" s="163"/>
      <c r="F27" s="163">
        <f>'31dictsaad'!K27</f>
        <v>1244</v>
      </c>
      <c r="G27" s="167">
        <f t="shared" si="0"/>
        <v>30.580137659783677</v>
      </c>
      <c r="H27" s="163">
        <f>'31dictsaad'!N27</f>
        <v>1507</v>
      </c>
      <c r="I27" s="165">
        <f t="shared" si="1"/>
        <v>37.045231071779746</v>
      </c>
      <c r="J27" s="163">
        <f>'31dictsaad'!Q27</f>
        <v>1317</v>
      </c>
      <c r="K27" s="165">
        <f t="shared" si="2"/>
        <v>32.37463126843658</v>
      </c>
      <c r="L27" s="163"/>
      <c r="M27" s="165"/>
      <c r="N27" s="164">
        <f t="shared" si="3"/>
        <v>4068</v>
      </c>
      <c r="O27" s="165">
        <f t="shared" si="3"/>
        <v>100</v>
      </c>
      <c r="P27" s="166"/>
      <c r="Q27" s="166"/>
    </row>
    <row r="28" spans="1:25" s="162" customFormat="1" ht="8.25" customHeight="1" x14ac:dyDescent="0.25">
      <c r="A28" s="191"/>
      <c r="B28" s="168"/>
      <c r="C28" s="159"/>
      <c r="D28" s="169"/>
      <c r="F28" s="163"/>
      <c r="G28" s="170"/>
      <c r="H28" s="163"/>
      <c r="I28" s="170"/>
      <c r="J28" s="163"/>
      <c r="K28" s="170"/>
      <c r="L28" s="163"/>
      <c r="M28" s="170"/>
      <c r="N28" s="164"/>
      <c r="O28" s="166"/>
      <c r="P28" s="166"/>
      <c r="Q28" s="170"/>
    </row>
    <row r="29" spans="1:25" s="162" customFormat="1" ht="14" x14ac:dyDescent="0.25">
      <c r="B29" s="208" t="s">
        <v>0</v>
      </c>
      <c r="C29" s="159"/>
      <c r="D29" s="171"/>
      <c r="F29" s="147">
        <f>SUM(F10:F27)</f>
        <v>433436</v>
      </c>
      <c r="G29" s="172">
        <f>F29*100/$N29</f>
        <v>26.067920116339632</v>
      </c>
      <c r="H29" s="147">
        <f>SUM(H10:H27)</f>
        <v>620556</v>
      </c>
      <c r="I29" s="172">
        <f>H29*100/$N29</f>
        <v>37.32178276773331</v>
      </c>
      <c r="J29" s="147">
        <f>SUM(J10:J27)</f>
        <v>608726</v>
      </c>
      <c r="K29" s="172">
        <f>J29*100/$N29</f>
        <v>36.610297115927054</v>
      </c>
      <c r="L29" s="147"/>
      <c r="M29" s="172"/>
      <c r="N29" s="147">
        <f>SUM(N10:N27)</f>
        <v>1662718</v>
      </c>
      <c r="O29" s="172">
        <f>N29*100/$N29</f>
        <v>100</v>
      </c>
      <c r="P29" s="172"/>
      <c r="Q29" s="172"/>
    </row>
    <row r="30" spans="1:25" s="162" customFormat="1" ht="20.25" customHeight="1" x14ac:dyDescent="0.25">
      <c r="B30" s="146" t="s">
        <v>0</v>
      </c>
      <c r="C30" s="173"/>
      <c r="D30" s="147">
        <f>SUM(D10:D29)</f>
        <v>0</v>
      </c>
      <c r="E30" s="174"/>
      <c r="F30" s="147">
        <f>SUM(F10:F27)</f>
        <v>433436</v>
      </c>
      <c r="G30" s="175">
        <f>F30*100/$N30</f>
        <v>26.067920116339632</v>
      </c>
      <c r="H30" s="147">
        <f>SUM(H10:H27)</f>
        <v>620556</v>
      </c>
      <c r="I30" s="175">
        <f>H30*100/$N30</f>
        <v>37.32178276773331</v>
      </c>
      <c r="J30" s="147">
        <f>SUM(J10:J27)</f>
        <v>608726</v>
      </c>
      <c r="K30" s="175">
        <f>J30*100/$N30</f>
        <v>36.610297115927054</v>
      </c>
      <c r="L30" s="147">
        <f>SUM(L10:L28)</f>
        <v>0</v>
      </c>
      <c r="M30" s="175">
        <f>L30*100/$N30</f>
        <v>0</v>
      </c>
      <c r="N30" s="147">
        <f>F30+H30+J30+L30</f>
        <v>1662718</v>
      </c>
      <c r="O30" s="175">
        <f>G30+I30+K30+M30</f>
        <v>100</v>
      </c>
      <c r="P30" s="176"/>
      <c r="Q30" s="176" t="e">
        <f>(N30/D30)</f>
        <v>#DIV/0!</v>
      </c>
    </row>
    <row r="31" spans="1: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0"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53125" defaultRowHeight="14.5" x14ac:dyDescent="0.25"/>
  <cols>
    <col min="1" max="1" width="0.81640625" style="333" customWidth="1"/>
    <col min="2" max="2" width="28.7265625" style="333" customWidth="1"/>
    <col min="3" max="3" width="0.7265625" style="333" customWidth="1"/>
    <col min="4" max="4" width="11.81640625" style="333" customWidth="1"/>
    <col min="5" max="5" width="7.7265625" style="333" customWidth="1"/>
    <col min="6" max="6" width="0.453125" style="333" customWidth="1"/>
    <col min="7" max="7" width="16.54296875" style="333" customWidth="1"/>
    <col min="8" max="8" width="7.26953125" style="333" customWidth="1"/>
    <col min="9" max="9" width="0.7265625" style="333" customWidth="1"/>
    <col min="10" max="10" width="10.453125" style="333" customWidth="1"/>
    <col min="11" max="11" width="9.54296875" style="333" customWidth="1"/>
    <col min="12" max="12" width="11" style="333" customWidth="1"/>
    <col min="13" max="19" width="11.453125" style="333"/>
    <col min="20" max="20" width="2.26953125" style="333" customWidth="1"/>
    <col min="21" max="16384" width="11.453125" style="333"/>
  </cols>
  <sheetData>
    <row r="1" spans="1:260" s="613" customFormat="1" ht="9" customHeight="1" x14ac:dyDescent="0.35">
      <c r="A1" s="340"/>
      <c r="B1" s="311"/>
      <c r="C1" s="341"/>
      <c r="D1" s="340"/>
      <c r="E1" s="340"/>
      <c r="F1" s="341"/>
      <c r="G1" s="340"/>
      <c r="H1" s="340"/>
      <c r="I1" s="341"/>
      <c r="J1" s="340"/>
      <c r="K1" s="340"/>
      <c r="L1" s="748"/>
      <c r="M1" s="748"/>
      <c r="N1" s="748"/>
      <c r="O1" s="748"/>
      <c r="P1" s="340"/>
      <c r="Q1" s="340"/>
      <c r="R1" s="340"/>
      <c r="S1" s="748"/>
      <c r="T1" s="748"/>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35">
      <c r="A2" s="343"/>
      <c r="B2" s="749"/>
      <c r="C2" s="749"/>
      <c r="D2" s="749"/>
      <c r="E2" s="749"/>
      <c r="F2" s="749"/>
      <c r="G2" s="749"/>
      <c r="H2" s="749"/>
      <c r="I2" s="749"/>
      <c r="J2" s="343"/>
      <c r="K2" s="343"/>
      <c r="L2" s="748"/>
      <c r="M2" s="748"/>
      <c r="N2" s="748"/>
      <c r="O2" s="748"/>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7" customHeight="1" x14ac:dyDescent="0.35">
      <c r="A3" s="345"/>
      <c r="B3" s="1444"/>
      <c r="C3" s="1444"/>
      <c r="D3" s="1444"/>
      <c r="E3" s="1444"/>
      <c r="F3" s="1444"/>
      <c r="G3" s="1444"/>
      <c r="H3" s="1444"/>
      <c r="I3" s="1444"/>
      <c r="J3" s="345"/>
      <c r="K3" s="345"/>
      <c r="L3" s="748"/>
      <c r="M3" s="748"/>
      <c r="N3" s="748"/>
      <c r="O3" s="748"/>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5">
      <c r="A4" s="1515" t="s">
        <v>401</v>
      </c>
      <c r="B4" s="1515"/>
      <c r="C4" s="1515"/>
      <c r="D4" s="1515"/>
      <c r="E4" s="1515"/>
      <c r="F4" s="1515"/>
      <c r="G4" s="1515"/>
      <c r="H4" s="1515"/>
      <c r="I4" s="1515"/>
      <c r="J4" s="1515"/>
      <c r="K4" s="1515"/>
      <c r="L4" s="1515"/>
      <c r="M4" s="1515"/>
      <c r="N4" s="1515"/>
      <c r="O4" s="1515"/>
      <c r="P4" s="1515"/>
      <c r="Q4" s="1515"/>
      <c r="R4" s="1515"/>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5">
      <c r="A5" s="492"/>
      <c r="B5" s="1471" t="str">
        <f>porsaad!$B$6</f>
        <v>Situación a 31 de marzo de 2025</v>
      </c>
      <c r="C5" s="1471"/>
      <c r="D5" s="1471"/>
      <c r="E5" s="1471"/>
      <c r="F5" s="1471"/>
      <c r="G5" s="1471"/>
      <c r="H5" s="1471"/>
      <c r="I5" s="1471"/>
      <c r="J5" s="1471"/>
      <c r="K5" s="1471"/>
      <c r="L5" s="1471"/>
      <c r="M5" s="1471"/>
      <c r="N5" s="1471"/>
      <c r="O5" s="1471"/>
      <c r="P5" s="1471"/>
      <c r="Q5" s="1471"/>
      <c r="R5" s="1471"/>
      <c r="S5" s="750"/>
      <c r="T5" s="750"/>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7" customHeight="1" x14ac:dyDescent="0.25">
      <c r="A6" s="345"/>
      <c r="B6" s="345"/>
      <c r="C6" s="345"/>
      <c r="D6" s="487"/>
      <c r="E6" s="487"/>
      <c r="F6" s="345"/>
      <c r="G6" s="345"/>
      <c r="H6" s="345"/>
      <c r="I6" s="345"/>
      <c r="J6" s="345"/>
      <c r="K6" s="345"/>
      <c r="L6" s="345"/>
      <c r="M6" s="751"/>
      <c r="N6" s="751"/>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5">
      <c r="A7" s="345"/>
      <c r="B7" s="345"/>
      <c r="C7" s="345"/>
      <c r="D7" s="345"/>
      <c r="E7" s="345"/>
      <c r="F7" s="322"/>
      <c r="G7" s="345"/>
      <c r="H7" s="345"/>
      <c r="I7" s="345"/>
      <c r="J7" s="345"/>
      <c r="K7" s="345"/>
      <c r="L7" s="345"/>
      <c r="M7" s="740"/>
      <c r="N7" s="740"/>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5">
      <c r="A8" s="492"/>
      <c r="B8" s="1556" t="s">
        <v>12</v>
      </c>
      <c r="C8" s="437"/>
      <c r="D8" s="1558" t="s">
        <v>475</v>
      </c>
      <c r="E8" s="1559"/>
      <c r="F8" s="437"/>
      <c r="G8" s="1558" t="s">
        <v>474</v>
      </c>
      <c r="H8" s="1559"/>
      <c r="I8" s="437"/>
      <c r="J8" s="1560" t="s">
        <v>243</v>
      </c>
      <c r="K8" s="1561"/>
      <c r="L8" s="1561"/>
      <c r="M8" s="753"/>
      <c r="N8" s="753"/>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5">
      <c r="A9" s="437"/>
      <c r="B9" s="1557"/>
      <c r="C9" s="437"/>
      <c r="D9" s="789" t="s">
        <v>9</v>
      </c>
      <c r="E9" s="790" t="s">
        <v>10</v>
      </c>
      <c r="F9" s="496"/>
      <c r="G9" s="789" t="s">
        <v>9</v>
      </c>
      <c r="H9" s="1217" t="s">
        <v>10</v>
      </c>
      <c r="I9" s="437"/>
      <c r="J9" s="789" t="s">
        <v>9</v>
      </c>
      <c r="K9" s="790" t="s">
        <v>111</v>
      </c>
      <c r="L9" s="1218" t="s">
        <v>110</v>
      </c>
      <c r="M9" s="741"/>
      <c r="N9" s="741"/>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5">
      <c r="A10" s="322"/>
      <c r="B10" s="322"/>
      <c r="C10" s="322"/>
      <c r="D10" s="327"/>
      <c r="E10" s="327"/>
      <c r="F10" s="350"/>
      <c r="G10" s="322"/>
      <c r="H10" s="322"/>
      <c r="I10" s="322"/>
      <c r="J10" s="322"/>
      <c r="K10" s="322"/>
      <c r="L10" s="322"/>
      <c r="M10" s="548"/>
      <c r="N10" s="754"/>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5">
      <c r="A11" s="328"/>
      <c r="B11" s="755" t="s">
        <v>8</v>
      </c>
      <c r="C11" s="756"/>
      <c r="D11" s="757">
        <v>8631862</v>
      </c>
      <c r="E11" s="676">
        <v>17.753838233662304</v>
      </c>
      <c r="F11" s="350"/>
      <c r="G11" s="758">
        <v>1059893</v>
      </c>
      <c r="H11" s="759">
        <v>16.24617275870235</v>
      </c>
      <c r="I11" s="756"/>
      <c r="J11" s="760">
        <v>394924</v>
      </c>
      <c r="K11" s="761">
        <f>J11*100/D11</f>
        <v>4.5751889916683099</v>
      </c>
      <c r="L11" s="759">
        <f>J11*100/G11</f>
        <v>37.260742357955003</v>
      </c>
      <c r="M11" s="396"/>
      <c r="N11" s="396">
        <f>_xlfn.RANK.EQ(L11,L$11:L$31,0)</f>
        <v>3</v>
      </c>
      <c r="O11" s="396">
        <v>1</v>
      </c>
      <c r="P11" s="396">
        <f>MATCH(O11,N$11:N$31,0)</f>
        <v>11</v>
      </c>
      <c r="Q11" s="568" t="str">
        <f>INDEX(B$11:B$31,P11,1)</f>
        <v>Extremadura</v>
      </c>
      <c r="R11" s="762">
        <f>INDEX(L$11:L$31,P11,1)</f>
        <v>37.951373522942689</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5">
      <c r="A12" s="331"/>
      <c r="B12" s="763" t="s">
        <v>7</v>
      </c>
      <c r="C12" s="756"/>
      <c r="D12" s="764">
        <v>1351591</v>
      </c>
      <c r="E12" s="684">
        <v>2.7799248843498505</v>
      </c>
      <c r="F12" s="350"/>
      <c r="G12" s="765">
        <v>185859</v>
      </c>
      <c r="H12" s="766">
        <v>2.8488700489197121</v>
      </c>
      <c r="I12" s="756"/>
      <c r="J12" s="767">
        <v>53675</v>
      </c>
      <c r="K12" s="448">
        <f t="shared" ref="K12:K28" si="0">J12*100/D12</f>
        <v>3.971245739280596</v>
      </c>
      <c r="L12" s="766">
        <f t="shared" ref="L12:L28" si="1">J12*100/G12</f>
        <v>28.879419344772113</v>
      </c>
      <c r="M12" s="396"/>
      <c r="N12" s="396">
        <f t="shared" ref="N12:N31" si="2">_xlfn.RANK.EQ(L12,L$11:L$31,0)</f>
        <v>13</v>
      </c>
      <c r="O12" s="396">
        <v>2</v>
      </c>
      <c r="P12" s="396">
        <f t="shared" ref="P12:P29" si="3">MATCH(O12,N$11:N$31,0)</f>
        <v>7</v>
      </c>
      <c r="Q12" s="568" t="str">
        <f t="shared" ref="Q12:Q29" si="4">INDEX(B$11:B$31,P12,1)</f>
        <v>Castilla y León</v>
      </c>
      <c r="R12" s="762">
        <f t="shared" ref="R12:R29" si="5">INDEX(L$11:L$31,P12,1)</f>
        <v>37.716639855988355</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5">
      <c r="A13" s="331"/>
      <c r="B13" s="763" t="s">
        <v>37</v>
      </c>
      <c r="C13" s="756"/>
      <c r="D13" s="764">
        <v>1009599</v>
      </c>
      <c r="E13" s="684">
        <v>2.0765226931184988</v>
      </c>
      <c r="F13" s="350"/>
      <c r="G13" s="765">
        <v>187814</v>
      </c>
      <c r="H13" s="766">
        <v>2.8788365339736401</v>
      </c>
      <c r="I13" s="756"/>
      <c r="J13" s="767">
        <v>43925</v>
      </c>
      <c r="K13" s="448">
        <f t="shared" si="0"/>
        <v>4.3507372729172671</v>
      </c>
      <c r="L13" s="766">
        <f t="shared" si="1"/>
        <v>23.387500399331252</v>
      </c>
      <c r="M13" s="396"/>
      <c r="N13" s="396">
        <f t="shared" si="2"/>
        <v>17</v>
      </c>
      <c r="O13" s="396">
        <v>3</v>
      </c>
      <c r="P13" s="396">
        <f>MATCH(O13,N$11:N$31,0)</f>
        <v>1</v>
      </c>
      <c r="Q13" s="568" t="str">
        <f t="shared" si="4"/>
        <v>Andalucía</v>
      </c>
      <c r="R13" s="762">
        <f t="shared" si="5"/>
        <v>37.260742357955003</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5">
      <c r="A14" s="331"/>
      <c r="B14" s="763" t="s">
        <v>38</v>
      </c>
      <c r="C14" s="756"/>
      <c r="D14" s="764">
        <v>1231768</v>
      </c>
      <c r="E14" s="684">
        <v>2.533475374537006</v>
      </c>
      <c r="F14" s="350"/>
      <c r="G14" s="765">
        <v>123205</v>
      </c>
      <c r="H14" s="766">
        <v>1.8885016834113664</v>
      </c>
      <c r="I14" s="756"/>
      <c r="J14" s="767">
        <v>44108</v>
      </c>
      <c r="K14" s="448">
        <f t="shared" si="0"/>
        <v>3.5808691247053015</v>
      </c>
      <c r="L14" s="766">
        <f t="shared" si="1"/>
        <v>35.800495109776392</v>
      </c>
      <c r="M14" s="396"/>
      <c r="N14" s="396">
        <f t="shared" si="2"/>
        <v>4</v>
      </c>
      <c r="O14" s="396">
        <v>4</v>
      </c>
      <c r="P14" s="396">
        <f t="shared" si="3"/>
        <v>4</v>
      </c>
      <c r="Q14" s="568" t="str">
        <f t="shared" si="4"/>
        <v>Balears, Illes</v>
      </c>
      <c r="R14" s="762">
        <f t="shared" si="5"/>
        <v>35.800495109776392</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5">
      <c r="A15" s="331"/>
      <c r="B15" s="763" t="s">
        <v>6</v>
      </c>
      <c r="C15" s="756"/>
      <c r="D15" s="764">
        <v>2238754</v>
      </c>
      <c r="E15" s="684">
        <v>4.6046237023905645</v>
      </c>
      <c r="F15" s="350"/>
      <c r="G15" s="765">
        <v>262023</v>
      </c>
      <c r="H15" s="766">
        <v>4.0163213878697812</v>
      </c>
      <c r="I15" s="756"/>
      <c r="J15" s="767">
        <v>65199</v>
      </c>
      <c r="K15" s="448">
        <f t="shared" si="0"/>
        <v>2.9122896039493398</v>
      </c>
      <c r="L15" s="766">
        <f t="shared" si="1"/>
        <v>24.882930124454724</v>
      </c>
      <c r="M15" s="396"/>
      <c r="N15" s="396">
        <f t="shared" si="2"/>
        <v>15</v>
      </c>
      <c r="O15" s="396">
        <v>5</v>
      </c>
      <c r="P15" s="396">
        <f t="shared" si="3"/>
        <v>16</v>
      </c>
      <c r="Q15" s="568" t="str">
        <f t="shared" si="4"/>
        <v>País Vasco</v>
      </c>
      <c r="R15" s="762">
        <f t="shared" si="5"/>
        <v>35.003025736559202</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5">
      <c r="A16" s="331"/>
      <c r="B16" s="763" t="s">
        <v>5</v>
      </c>
      <c r="C16" s="756"/>
      <c r="D16" s="768">
        <v>590851</v>
      </c>
      <c r="E16" s="684">
        <v>1.2152503219117274</v>
      </c>
      <c r="F16" s="350"/>
      <c r="G16" s="769">
        <v>102326</v>
      </c>
      <c r="H16" s="766">
        <v>1.5684657542855522</v>
      </c>
      <c r="I16" s="756"/>
      <c r="J16" s="767">
        <v>22977</v>
      </c>
      <c r="K16" s="448">
        <f t="shared" si="0"/>
        <v>3.8887976833414855</v>
      </c>
      <c r="L16" s="766">
        <f t="shared" si="1"/>
        <v>22.454703594394388</v>
      </c>
      <c r="M16" s="396"/>
      <c r="N16" s="396">
        <f t="shared" si="2"/>
        <v>18</v>
      </c>
      <c r="O16" s="396">
        <v>6</v>
      </c>
      <c r="P16" s="396">
        <f t="shared" si="3"/>
        <v>8</v>
      </c>
      <c r="Q16" s="568" t="str">
        <f t="shared" si="4"/>
        <v>Castilla - La Mancha</v>
      </c>
      <c r="R16" s="770">
        <f t="shared" si="5"/>
        <v>34.236895210563432</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2" customFormat="1" ht="18" customHeight="1" x14ac:dyDescent="0.25">
      <c r="A17" s="450"/>
      <c r="B17" s="771" t="s">
        <v>4</v>
      </c>
      <c r="C17" s="756"/>
      <c r="D17" s="764">
        <v>2391682</v>
      </c>
      <c r="E17" s="684">
        <v>4.9191629030169768</v>
      </c>
      <c r="F17" s="350"/>
      <c r="G17" s="772">
        <v>417744</v>
      </c>
      <c r="H17" s="773">
        <v>6.4032323950732337</v>
      </c>
      <c r="I17" s="756"/>
      <c r="J17" s="774">
        <v>157559</v>
      </c>
      <c r="K17" s="587">
        <f t="shared" si="0"/>
        <v>6.5877905173012135</v>
      </c>
      <c r="L17" s="773">
        <f t="shared" si="1"/>
        <v>37.716639855988355</v>
      </c>
      <c r="M17" s="396"/>
      <c r="N17" s="396">
        <f t="shared" si="2"/>
        <v>2</v>
      </c>
      <c r="O17" s="396">
        <v>7</v>
      </c>
      <c r="P17" s="396">
        <f t="shared" si="3"/>
        <v>17</v>
      </c>
      <c r="Q17" s="568" t="str">
        <f t="shared" si="4"/>
        <v>Rioja, La</v>
      </c>
      <c r="R17" s="762">
        <f t="shared" si="5"/>
        <v>33.793654416799818</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2" customFormat="1" ht="18" customHeight="1" x14ac:dyDescent="0.25">
      <c r="A18" s="450"/>
      <c r="B18" s="771" t="s">
        <v>40</v>
      </c>
      <c r="C18" s="756"/>
      <c r="D18" s="764">
        <v>2104433</v>
      </c>
      <c r="E18" s="684">
        <v>4.3283550009929108</v>
      </c>
      <c r="F18" s="350"/>
      <c r="G18" s="772">
        <v>286422</v>
      </c>
      <c r="H18" s="773">
        <v>4.3903123182180135</v>
      </c>
      <c r="I18" s="756"/>
      <c r="J18" s="774">
        <v>98062</v>
      </c>
      <c r="K18" s="587">
        <f t="shared" si="0"/>
        <v>4.6597824687219784</v>
      </c>
      <c r="L18" s="773">
        <f t="shared" si="1"/>
        <v>34.236895210563432</v>
      </c>
      <c r="M18" s="396"/>
      <c r="N18" s="396">
        <f t="shared" si="2"/>
        <v>6</v>
      </c>
      <c r="O18" s="396">
        <v>8</v>
      </c>
      <c r="P18" s="396">
        <f t="shared" si="3"/>
        <v>9</v>
      </c>
      <c r="Q18" s="568" t="str">
        <f t="shared" si="4"/>
        <v>Cataluña</v>
      </c>
      <c r="R18" s="762">
        <f t="shared" si="5"/>
        <v>32.90657057763724</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2" customFormat="1" ht="18" customHeight="1" x14ac:dyDescent="0.25">
      <c r="A19" s="450"/>
      <c r="B19" s="771" t="s">
        <v>41</v>
      </c>
      <c r="C19" s="756"/>
      <c r="D19" s="764">
        <v>8012231</v>
      </c>
      <c r="E19" s="684">
        <v>16.479393792988624</v>
      </c>
      <c r="F19" s="350"/>
      <c r="G19" s="772">
        <v>1087880</v>
      </c>
      <c r="H19" s="773">
        <v>16.675161002796617</v>
      </c>
      <c r="I19" s="756"/>
      <c r="J19" s="774">
        <v>357984</v>
      </c>
      <c r="K19" s="587">
        <f t="shared" si="0"/>
        <v>4.4679690338433824</v>
      </c>
      <c r="L19" s="773">
        <f t="shared" si="1"/>
        <v>32.90657057763724</v>
      </c>
      <c r="M19" s="396"/>
      <c r="N19" s="396">
        <f t="shared" si="2"/>
        <v>8</v>
      </c>
      <c r="O19" s="396">
        <v>9</v>
      </c>
      <c r="P19" s="396">
        <f t="shared" si="3"/>
        <v>13</v>
      </c>
      <c r="Q19" s="568" t="str">
        <f>INDEX(B$11:B$31,P19,1)</f>
        <v>Madrid, Comunidad de</v>
      </c>
      <c r="R19" s="762">
        <f t="shared" si="5"/>
        <v>31.767035036008533</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2" customFormat="1" ht="18" customHeight="1" x14ac:dyDescent="0.25">
      <c r="A20" s="450"/>
      <c r="B20" s="771" t="s">
        <v>3</v>
      </c>
      <c r="C20" s="756"/>
      <c r="D20" s="764">
        <v>5319285</v>
      </c>
      <c r="E20" s="684">
        <v>10.94059722094102</v>
      </c>
      <c r="F20" s="350"/>
      <c r="G20" s="772">
        <v>655895</v>
      </c>
      <c r="H20" s="773">
        <v>10.053640774652798</v>
      </c>
      <c r="I20" s="756"/>
      <c r="J20" s="774">
        <v>205673</v>
      </c>
      <c r="K20" s="587">
        <f t="shared" si="0"/>
        <v>3.8665534935616348</v>
      </c>
      <c r="L20" s="773">
        <f>J20*100/G20</f>
        <v>31.357610593158967</v>
      </c>
      <c r="M20" s="396"/>
      <c r="N20" s="396">
        <f t="shared" si="2"/>
        <v>11</v>
      </c>
      <c r="O20" s="396">
        <v>10</v>
      </c>
      <c r="P20" s="396">
        <f t="shared" si="3"/>
        <v>21</v>
      </c>
      <c r="Q20" s="568" t="str">
        <f t="shared" si="4"/>
        <v>TOTAL</v>
      </c>
      <c r="R20" s="762">
        <f t="shared" si="5"/>
        <v>31.761040657086077</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5">
      <c r="A21" s="331"/>
      <c r="B21" s="763" t="s">
        <v>2</v>
      </c>
      <c r="C21" s="756"/>
      <c r="D21" s="764">
        <v>1054681</v>
      </c>
      <c r="E21" s="684">
        <v>2.1692464339811264</v>
      </c>
      <c r="F21" s="350"/>
      <c r="G21" s="765">
        <v>151399</v>
      </c>
      <c r="H21" s="766">
        <v>2.3206628494525177</v>
      </c>
      <c r="I21" s="756"/>
      <c r="J21" s="767">
        <v>57458</v>
      </c>
      <c r="K21" s="448">
        <f t="shared" si="0"/>
        <v>5.4479032048553071</v>
      </c>
      <c r="L21" s="766">
        <f t="shared" si="1"/>
        <v>37.951373522942689</v>
      </c>
      <c r="M21" s="396"/>
      <c r="N21" s="396">
        <f t="shared" si="2"/>
        <v>1</v>
      </c>
      <c r="O21" s="396">
        <v>11</v>
      </c>
      <c r="P21" s="396">
        <f t="shared" si="3"/>
        <v>10</v>
      </c>
      <c r="Q21" s="568" t="str">
        <f t="shared" si="4"/>
        <v>Comunitat Valenciana</v>
      </c>
      <c r="R21" s="762">
        <f t="shared" si="5"/>
        <v>31.357610593158967</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5">
      <c r="A22" s="331"/>
      <c r="B22" s="763" t="s">
        <v>35</v>
      </c>
      <c r="C22" s="756"/>
      <c r="D22" s="764">
        <v>2705833</v>
      </c>
      <c r="E22" s="684">
        <v>5.5653022915919159</v>
      </c>
      <c r="F22" s="350"/>
      <c r="G22" s="765">
        <v>482428</v>
      </c>
      <c r="H22" s="766">
        <v>7.3947168550365534</v>
      </c>
      <c r="I22" s="756"/>
      <c r="J22" s="767">
        <v>85801</v>
      </c>
      <c r="K22" s="448">
        <f t="shared" si="0"/>
        <v>3.1709643573716484</v>
      </c>
      <c r="L22" s="766">
        <f t="shared" si="1"/>
        <v>17.785244637541769</v>
      </c>
      <c r="M22" s="396"/>
      <c r="N22" s="396">
        <f t="shared" si="2"/>
        <v>19</v>
      </c>
      <c r="O22" s="396">
        <v>12</v>
      </c>
      <c r="P22" s="396">
        <f t="shared" si="3"/>
        <v>14</v>
      </c>
      <c r="Q22" s="568" t="str">
        <f t="shared" si="4"/>
        <v>Murcia, Región de</v>
      </c>
      <c r="R22" s="762">
        <f t="shared" si="5"/>
        <v>30.326158907187128</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5">
      <c r="A23" s="331"/>
      <c r="B23" s="763" t="s">
        <v>42</v>
      </c>
      <c r="C23" s="756"/>
      <c r="D23" s="764">
        <v>7009268</v>
      </c>
      <c r="E23" s="684">
        <v>14.416519889727814</v>
      </c>
      <c r="F23" s="350"/>
      <c r="G23" s="765">
        <v>834941</v>
      </c>
      <c r="H23" s="766">
        <v>12.798080305581507</v>
      </c>
      <c r="I23" s="756"/>
      <c r="J23" s="767">
        <v>265236</v>
      </c>
      <c r="K23" s="448">
        <f t="shared" si="0"/>
        <v>3.7840755981937058</v>
      </c>
      <c r="L23" s="766">
        <f t="shared" si="1"/>
        <v>31.767035036008533</v>
      </c>
      <c r="M23" s="396"/>
      <c r="N23" s="396">
        <f t="shared" si="2"/>
        <v>9</v>
      </c>
      <c r="O23" s="396">
        <v>13</v>
      </c>
      <c r="P23" s="396">
        <f t="shared" si="3"/>
        <v>2</v>
      </c>
      <c r="Q23" s="568" t="str">
        <f t="shared" si="4"/>
        <v>Aragón</v>
      </c>
      <c r="R23" s="762">
        <f t="shared" si="5"/>
        <v>28.879419344772113</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5">
      <c r="A24" s="331"/>
      <c r="B24" s="763" t="s">
        <v>43</v>
      </c>
      <c r="C24" s="756"/>
      <c r="D24" s="764">
        <v>1568492</v>
      </c>
      <c r="E24" s="684">
        <v>3.226042450492542</v>
      </c>
      <c r="F24" s="350"/>
      <c r="G24" s="765">
        <v>199412</v>
      </c>
      <c r="H24" s="766">
        <v>3.0566121317513688</v>
      </c>
      <c r="I24" s="756"/>
      <c r="J24" s="767">
        <v>60474</v>
      </c>
      <c r="K24" s="448">
        <f t="shared" si="0"/>
        <v>3.8555504267793523</v>
      </c>
      <c r="L24" s="766">
        <f>J24*100/G24</f>
        <v>30.326158907187128</v>
      </c>
      <c r="M24" s="396"/>
      <c r="N24" s="396">
        <f t="shared" si="2"/>
        <v>12</v>
      </c>
      <c r="O24" s="396">
        <v>14</v>
      </c>
      <c r="P24" s="396">
        <f t="shared" si="3"/>
        <v>18</v>
      </c>
      <c r="Q24" s="568" t="str">
        <f t="shared" si="4"/>
        <v>Ceuta y Melilla</v>
      </c>
      <c r="R24" s="762">
        <f t="shared" si="5"/>
        <v>25.720020538673388</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5">
      <c r="A25" s="331"/>
      <c r="B25" s="763" t="s">
        <v>44</v>
      </c>
      <c r="C25" s="756"/>
      <c r="D25" s="768">
        <v>678333</v>
      </c>
      <c r="E25" s="684">
        <v>1.3951815205751497</v>
      </c>
      <c r="F25" s="350"/>
      <c r="G25" s="769">
        <v>84373</v>
      </c>
      <c r="H25" s="766">
        <v>1.2932799199258731</v>
      </c>
      <c r="I25" s="756"/>
      <c r="J25" s="767">
        <v>20708</v>
      </c>
      <c r="K25" s="448">
        <f t="shared" si="0"/>
        <v>3.0527779129129793</v>
      </c>
      <c r="L25" s="766">
        <f t="shared" si="1"/>
        <v>24.54339658421533</v>
      </c>
      <c r="M25" s="396"/>
      <c r="N25" s="396">
        <f t="shared" si="2"/>
        <v>16</v>
      </c>
      <c r="O25" s="396">
        <v>15</v>
      </c>
      <c r="P25" s="396">
        <f t="shared" si="3"/>
        <v>5</v>
      </c>
      <c r="Q25" s="568" t="str">
        <f t="shared" si="4"/>
        <v>Canarias</v>
      </c>
      <c r="R25" s="770">
        <f t="shared" si="5"/>
        <v>24.882930124454724</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5">
      <c r="A26" s="331"/>
      <c r="B26" s="763" t="s">
        <v>45</v>
      </c>
      <c r="C26" s="756"/>
      <c r="D26" s="768">
        <v>2227684</v>
      </c>
      <c r="E26" s="684">
        <v>4.5818551514977628</v>
      </c>
      <c r="F26" s="350"/>
      <c r="G26" s="769">
        <v>337108</v>
      </c>
      <c r="H26" s="766">
        <v>5.1672336795701383</v>
      </c>
      <c r="I26" s="756"/>
      <c r="J26" s="767">
        <v>117998</v>
      </c>
      <c r="K26" s="448">
        <f t="shared" si="0"/>
        <v>5.2968913005614802</v>
      </c>
      <c r="L26" s="766">
        <f t="shared" si="1"/>
        <v>35.003025736559202</v>
      </c>
      <c r="M26" s="396"/>
      <c r="N26" s="396">
        <f t="shared" si="2"/>
        <v>5</v>
      </c>
      <c r="O26" s="396">
        <v>16</v>
      </c>
      <c r="P26" s="396">
        <f t="shared" si="3"/>
        <v>15</v>
      </c>
      <c r="Q26" s="568" t="str">
        <f t="shared" si="4"/>
        <v>Navarra, Comunidad Foral de</v>
      </c>
      <c r="R26" s="762">
        <f t="shared" si="5"/>
        <v>24.54339658421533</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5">
      <c r="A27" s="331"/>
      <c r="B27" s="763" t="s">
        <v>46</v>
      </c>
      <c r="C27" s="756"/>
      <c r="D27" s="768">
        <v>324184</v>
      </c>
      <c r="E27" s="686">
        <v>0.6667750589550181</v>
      </c>
      <c r="F27" s="350"/>
      <c r="G27" s="769">
        <v>43810</v>
      </c>
      <c r="H27" s="775">
        <v>0.67152517146424218</v>
      </c>
      <c r="I27" s="756"/>
      <c r="J27" s="767">
        <v>14805</v>
      </c>
      <c r="K27" s="448">
        <f t="shared" si="0"/>
        <v>4.5668509241665225</v>
      </c>
      <c r="L27" s="775">
        <f t="shared" si="1"/>
        <v>33.793654416799818</v>
      </c>
      <c r="M27" s="396"/>
      <c r="N27" s="396">
        <f t="shared" si="2"/>
        <v>7</v>
      </c>
      <c r="O27" s="396">
        <v>17</v>
      </c>
      <c r="P27" s="396">
        <f t="shared" si="3"/>
        <v>3</v>
      </c>
      <c r="Q27" s="568" t="str">
        <f t="shared" si="4"/>
        <v>Asturias, Principado de</v>
      </c>
      <c r="R27" s="762">
        <f t="shared" si="5"/>
        <v>23.387500399331252</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5">
      <c r="A28" s="331"/>
      <c r="B28" s="763" t="s">
        <v>1</v>
      </c>
      <c r="C28" s="756"/>
      <c r="D28" s="769">
        <v>169164</v>
      </c>
      <c r="E28" s="775">
        <v>0.34793307526918876</v>
      </c>
      <c r="F28" s="328"/>
      <c r="G28" s="769">
        <v>21423</v>
      </c>
      <c r="H28" s="775">
        <v>0.32837442931473315</v>
      </c>
      <c r="I28" s="756"/>
      <c r="J28" s="767">
        <v>5510</v>
      </c>
      <c r="K28" s="448">
        <f t="shared" si="0"/>
        <v>3.257194202076092</v>
      </c>
      <c r="L28" s="775">
        <f t="shared" si="1"/>
        <v>25.720020538673388</v>
      </c>
      <c r="M28" s="396"/>
      <c r="N28" s="396">
        <f t="shared" si="2"/>
        <v>14</v>
      </c>
      <c r="O28" s="396">
        <v>18</v>
      </c>
      <c r="P28" s="396">
        <f t="shared" si="3"/>
        <v>6</v>
      </c>
      <c r="Q28" s="568" t="str">
        <f t="shared" si="4"/>
        <v>Cantabria</v>
      </c>
      <c r="R28" s="762">
        <f t="shared" si="5"/>
        <v>22.454703594394388</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5">
      <c r="A29" s="331"/>
      <c r="B29" s="743"/>
      <c r="C29" s="331"/>
      <c r="D29" s="776"/>
      <c r="E29" s="777"/>
      <c r="F29" s="322"/>
      <c r="G29" s="776"/>
      <c r="H29" s="777"/>
      <c r="I29" s="331"/>
      <c r="J29" s="776"/>
      <c r="K29" s="778"/>
      <c r="L29" s="777"/>
      <c r="M29" s="396"/>
      <c r="N29" s="396"/>
      <c r="O29" s="396">
        <v>19</v>
      </c>
      <c r="P29" s="396">
        <f t="shared" si="3"/>
        <v>12</v>
      </c>
      <c r="Q29" s="568" t="str">
        <f t="shared" si="4"/>
        <v>Galicia</v>
      </c>
      <c r="R29" s="762">
        <f t="shared" si="5"/>
        <v>17.785244637541769</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5">
      <c r="A30" s="331"/>
      <c r="B30" s="779"/>
      <c r="C30" s="779"/>
      <c r="D30" s="327"/>
      <c r="E30" s="438"/>
      <c r="F30" s="449"/>
      <c r="G30" s="779"/>
      <c r="H30" s="780"/>
      <c r="I30" s="779"/>
      <c r="J30" s="328"/>
      <c r="K30" s="328"/>
      <c r="L30" s="781"/>
      <c r="M30" s="782"/>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8" customFormat="1" ht="15.75" customHeight="1" x14ac:dyDescent="0.25">
      <c r="A31" s="329"/>
      <c r="B31" s="1256" t="s">
        <v>0</v>
      </c>
      <c r="C31" s="320"/>
      <c r="D31" s="1257">
        <f>SUM(D11:D28)</f>
        <v>48619695</v>
      </c>
      <c r="E31" s="1258">
        <f>SUM(E11:E28)</f>
        <v>99.999999999999986</v>
      </c>
      <c r="F31" s="591"/>
      <c r="G31" s="1257">
        <f>SUM(G11:G28)</f>
        <v>6523955</v>
      </c>
      <c r="H31" s="1258">
        <f>SUM(H11:H28)</f>
        <v>100</v>
      </c>
      <c r="I31" s="320"/>
      <c r="J31" s="1257">
        <f>SUM(J11:J30)</f>
        <v>2072076</v>
      </c>
      <c r="K31" s="1259">
        <f>J31*100/D31</f>
        <v>4.2618037813688465</v>
      </c>
      <c r="L31" s="1258">
        <f>J31*100/G31</f>
        <v>31.761040657086077</v>
      </c>
      <c r="M31" s="329"/>
      <c r="N31" s="329">
        <f t="shared" si="2"/>
        <v>10</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5">
      <c r="A32" s="328"/>
      <c r="B32" s="783"/>
      <c r="C32" s="322"/>
      <c r="D32" s="451"/>
      <c r="E32" s="451"/>
      <c r="F32" s="322"/>
      <c r="G32" s="746"/>
      <c r="H32" s="747"/>
      <c r="I32" s="322"/>
      <c r="J32" s="746"/>
      <c r="K32" s="746"/>
      <c r="L32" s="747"/>
      <c r="M32" s="784"/>
      <c r="N32" s="784"/>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5" customFormat="1" ht="15" customHeight="1" x14ac:dyDescent="0.35">
      <c r="A33" s="496"/>
      <c r="B33" s="1475" t="str">
        <f>'22solcasaadpot'!B32:M32</f>
        <v>(1) Cifras INE de población referidas al 01/01/2024. Real Decreto 1210/2024, de 28 de noviembre BOE 12.12.24.</v>
      </c>
      <c r="C33" s="1475"/>
      <c r="D33" s="1475"/>
      <c r="E33" s="1475"/>
      <c r="F33" s="1475"/>
      <c r="G33" s="1475"/>
      <c r="H33" s="1475"/>
      <c r="I33" s="1475"/>
      <c r="J33" s="1475"/>
      <c r="K33" s="1475"/>
      <c r="L33" s="1475"/>
      <c r="M33" s="1223"/>
      <c r="N33" s="1223"/>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5">
      <c r="B34" s="1476" t="str">
        <f>'22solcasaadpot'!B33:Q33</f>
        <v>(2) Cifras de Población Potencialmente Dependiente calculadas según lo explicado en la metodología</v>
      </c>
      <c r="C34" s="1476"/>
      <c r="D34" s="1476"/>
      <c r="E34" s="1476"/>
      <c r="F34" s="1476"/>
      <c r="G34" s="1476"/>
      <c r="H34" s="1476"/>
      <c r="I34" s="1476"/>
      <c r="J34" s="1476"/>
      <c r="K34" s="1476"/>
      <c r="L34" s="1476"/>
      <c r="P34" s="785"/>
      <c r="Q34" s="785"/>
      <c r="R34" s="785"/>
    </row>
    <row r="35" spans="1:260" ht="15" customHeight="1" x14ac:dyDescent="0.35">
      <c r="B35" s="397" t="s">
        <v>47</v>
      </c>
      <c r="M35" s="447"/>
      <c r="N35" s="360"/>
      <c r="O35" s="360"/>
      <c r="P35" s="360"/>
      <c r="Q35" s="361"/>
      <c r="R35" s="786"/>
      <c r="S35" s="329"/>
    </row>
    <row r="36" spans="1:260" x14ac:dyDescent="0.35">
      <c r="M36" s="447"/>
      <c r="N36" s="360"/>
      <c r="O36" s="360"/>
      <c r="P36" s="360"/>
      <c r="Q36" s="361"/>
      <c r="R36" s="786"/>
      <c r="S36" s="329"/>
    </row>
    <row r="37" spans="1:260" x14ac:dyDescent="0.35">
      <c r="M37" s="447"/>
      <c r="N37" s="360"/>
      <c r="O37" s="360"/>
      <c r="P37" s="360"/>
      <c r="Q37" s="361"/>
      <c r="R37" s="787"/>
      <c r="S37" s="329"/>
    </row>
    <row r="38" spans="1:260" x14ac:dyDescent="0.35">
      <c r="M38" s="447"/>
      <c r="N38" s="360"/>
      <c r="O38" s="360"/>
      <c r="P38" s="360"/>
      <c r="Q38" s="361"/>
      <c r="R38" s="786"/>
      <c r="S38" s="329"/>
    </row>
    <row r="39" spans="1:260" x14ac:dyDescent="0.35">
      <c r="M39" s="447"/>
      <c r="N39" s="360"/>
      <c r="O39" s="360"/>
      <c r="P39" s="360"/>
      <c r="Q39" s="361"/>
      <c r="R39" s="786"/>
      <c r="S39" s="329"/>
    </row>
    <row r="40" spans="1:260" x14ac:dyDescent="0.35">
      <c r="M40" s="447"/>
      <c r="N40" s="360"/>
      <c r="O40" s="360"/>
      <c r="P40" s="360"/>
      <c r="Q40" s="361"/>
      <c r="R40" s="786"/>
      <c r="S40" s="329"/>
    </row>
    <row r="41" spans="1:260" x14ac:dyDescent="0.35">
      <c r="M41" s="447"/>
      <c r="N41" s="360"/>
      <c r="O41" s="360"/>
      <c r="P41" s="360"/>
      <c r="Q41" s="361"/>
      <c r="R41" s="786"/>
      <c r="S41" s="329"/>
    </row>
    <row r="42" spans="1:260" x14ac:dyDescent="0.35">
      <c r="M42" s="447"/>
      <c r="N42" s="360"/>
      <c r="O42" s="360"/>
      <c r="P42" s="360"/>
      <c r="Q42" s="361"/>
      <c r="R42" s="786"/>
      <c r="S42" s="329"/>
    </row>
    <row r="43" spans="1:260" x14ac:dyDescent="0.35">
      <c r="M43" s="447"/>
      <c r="N43" s="360"/>
      <c r="O43" s="360"/>
      <c r="P43" s="360"/>
      <c r="Q43" s="361"/>
      <c r="R43" s="786"/>
      <c r="S43" s="329"/>
    </row>
    <row r="44" spans="1:260" x14ac:dyDescent="0.35">
      <c r="M44" s="447"/>
      <c r="N44" s="360"/>
      <c r="O44" s="360"/>
      <c r="P44" s="360"/>
      <c r="Q44" s="361"/>
      <c r="R44" s="787"/>
      <c r="S44" s="329"/>
    </row>
    <row r="45" spans="1:260" x14ac:dyDescent="0.35">
      <c r="M45" s="447"/>
      <c r="N45" s="360"/>
      <c r="O45" s="360"/>
      <c r="P45" s="360"/>
      <c r="Q45" s="361"/>
      <c r="R45" s="786"/>
      <c r="S45" s="329"/>
    </row>
    <row r="46" spans="1:260" x14ac:dyDescent="0.35">
      <c r="M46" s="447"/>
      <c r="N46" s="360"/>
      <c r="O46" s="360"/>
      <c r="P46" s="360"/>
      <c r="Q46" s="361"/>
      <c r="R46" s="786"/>
      <c r="S46" s="329"/>
    </row>
    <row r="47" spans="1:260" x14ac:dyDescent="0.35">
      <c r="M47" s="447"/>
      <c r="N47" s="360"/>
      <c r="O47" s="360"/>
      <c r="P47" s="360"/>
      <c r="Q47" s="361"/>
      <c r="R47" s="786"/>
      <c r="S47" s="329"/>
    </row>
    <row r="48" spans="1:260" x14ac:dyDescent="0.35">
      <c r="M48" s="447"/>
      <c r="N48" s="360"/>
      <c r="O48" s="360"/>
      <c r="P48" s="360"/>
      <c r="Q48" s="361"/>
      <c r="R48" s="786"/>
      <c r="S48" s="329"/>
    </row>
    <row r="49" spans="13:19" x14ac:dyDescent="0.35">
      <c r="M49" s="447"/>
      <c r="N49" s="360"/>
      <c r="O49" s="360"/>
      <c r="P49" s="360"/>
      <c r="Q49" s="361"/>
      <c r="R49" s="786"/>
      <c r="S49" s="329"/>
    </row>
    <row r="50" spans="13:19" x14ac:dyDescent="0.35">
      <c r="M50" s="447"/>
      <c r="N50" s="360"/>
      <c r="O50" s="360"/>
      <c r="P50" s="360"/>
      <c r="Q50" s="361"/>
      <c r="R50" s="787"/>
      <c r="S50" s="329"/>
    </row>
    <row r="51" spans="13:19" x14ac:dyDescent="0.35">
      <c r="M51" s="447"/>
      <c r="N51" s="360"/>
      <c r="O51" s="360"/>
      <c r="P51" s="360"/>
      <c r="Q51" s="361"/>
      <c r="R51" s="786"/>
      <c r="S51" s="329"/>
    </row>
    <row r="52" spans="13:19" x14ac:dyDescent="0.35">
      <c r="M52" s="447"/>
      <c r="N52" s="360"/>
      <c r="O52" s="360"/>
      <c r="P52" s="360"/>
      <c r="Q52" s="361"/>
      <c r="R52" s="786"/>
      <c r="S52" s="329"/>
    </row>
    <row r="53" spans="13:19" x14ac:dyDescent="0.35">
      <c r="M53" s="447"/>
      <c r="N53" s="329"/>
      <c r="O53" s="329"/>
      <c r="P53" s="360"/>
      <c r="Q53" s="361"/>
      <c r="R53" s="786"/>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402</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243</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175</v>
      </c>
      <c r="K8" s="1457"/>
      <c r="L8" s="1457"/>
      <c r="M8" s="1457"/>
      <c r="N8" s="1457"/>
      <c r="O8" s="1458"/>
      <c r="P8" s="317"/>
      <c r="Q8" s="1456" t="s">
        <v>176</v>
      </c>
      <c r="R8" s="1457"/>
      <c r="S8" s="1457"/>
      <c r="T8" s="1457"/>
      <c r="U8" s="1457"/>
      <c r="V8" s="1458"/>
      <c r="W8" s="317"/>
      <c r="X8" s="1456" t="s">
        <v>177</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219</v>
      </c>
      <c r="G10" s="406" t="s">
        <v>9</v>
      </c>
      <c r="H10" s="886"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394924</v>
      </c>
      <c r="E12" s="352">
        <f>L12+S12+Z12</f>
        <v>246104</v>
      </c>
      <c r="F12" s="353">
        <f>E12/$D12*100</f>
        <v>62.316800194467788</v>
      </c>
      <c r="G12" s="352">
        <f>N12+U12+AB12</f>
        <v>148820</v>
      </c>
      <c r="H12" s="354">
        <f>G12/$D12*100</f>
        <v>37.683199805532205</v>
      </c>
      <c r="I12" s="350"/>
      <c r="J12" s="355">
        <v>114044</v>
      </c>
      <c r="K12" s="356">
        <v>28.87745490271546</v>
      </c>
      <c r="L12" s="357">
        <v>47872</v>
      </c>
      <c r="M12" s="353">
        <v>41.976780891585705</v>
      </c>
      <c r="N12" s="357">
        <v>66172</v>
      </c>
      <c r="O12" s="358">
        <v>58.023219108414295</v>
      </c>
      <c r="P12" s="350"/>
      <c r="Q12" s="355">
        <v>93054</v>
      </c>
      <c r="R12" s="356">
        <v>23.562508229431486</v>
      </c>
      <c r="S12" s="357">
        <v>61589</v>
      </c>
      <c r="T12" s="353">
        <v>66.186300427708645</v>
      </c>
      <c r="U12" s="357">
        <v>31465</v>
      </c>
      <c r="V12" s="358">
        <v>33.813699572291355</v>
      </c>
      <c r="W12" s="350"/>
      <c r="X12" s="355">
        <v>187826</v>
      </c>
      <c r="Y12" s="356">
        <v>47.560036867853057</v>
      </c>
      <c r="Z12" s="357">
        <v>136643</v>
      </c>
      <c r="AA12" s="353">
        <v>72.749779050823633</v>
      </c>
      <c r="AB12" s="357">
        <v>51183</v>
      </c>
      <c r="AC12" s="358">
        <f t="shared" ref="AC12:AC29" si="0">AB12/$X12*100</f>
        <v>27.250220949176367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53675</v>
      </c>
      <c r="E13" s="365">
        <f t="shared" ref="E13:E29" si="2">L13+S13+Z13</f>
        <v>34421</v>
      </c>
      <c r="F13" s="366">
        <f t="shared" ref="F13:H29" si="3">E13/$D13*100</f>
        <v>64.12855146716349</v>
      </c>
      <c r="G13" s="365">
        <f t="shared" ref="G13:G29" si="4">N13+U13+AB13</f>
        <v>19254</v>
      </c>
      <c r="H13" s="367">
        <f t="shared" si="3"/>
        <v>35.871448532836517</v>
      </c>
      <c r="I13" s="350"/>
      <c r="J13" s="368">
        <v>10594</v>
      </c>
      <c r="K13" s="369">
        <v>19.737307871448532</v>
      </c>
      <c r="L13" s="370">
        <v>4516</v>
      </c>
      <c r="M13" s="371">
        <v>42.627902586369643</v>
      </c>
      <c r="N13" s="370">
        <v>6078</v>
      </c>
      <c r="O13" s="372">
        <v>57.37209741363035</v>
      </c>
      <c r="P13" s="350"/>
      <c r="Q13" s="368">
        <v>10365</v>
      </c>
      <c r="R13" s="369">
        <v>19.310666045645085</v>
      </c>
      <c r="S13" s="370">
        <v>6360</v>
      </c>
      <c r="T13" s="371">
        <v>61.360347322720699</v>
      </c>
      <c r="U13" s="370">
        <v>4005</v>
      </c>
      <c r="V13" s="372">
        <v>38.639652677279308</v>
      </c>
      <c r="W13" s="350"/>
      <c r="X13" s="368">
        <v>32716</v>
      </c>
      <c r="Y13" s="369">
        <v>60.952026082906386</v>
      </c>
      <c r="Z13" s="370">
        <v>23545</v>
      </c>
      <c r="AA13" s="371">
        <v>71.967844479765247</v>
      </c>
      <c r="AB13" s="370">
        <v>9171</v>
      </c>
      <c r="AC13" s="372">
        <f t="shared" si="0"/>
        <v>28.032155520234745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43925</v>
      </c>
      <c r="E14" s="365">
        <f t="shared" si="2"/>
        <v>28239</v>
      </c>
      <c r="F14" s="366">
        <f t="shared" si="3"/>
        <v>64.289129197495726</v>
      </c>
      <c r="G14" s="365">
        <f t="shared" si="4"/>
        <v>15686</v>
      </c>
      <c r="H14" s="367">
        <f t="shared" si="3"/>
        <v>35.710870802504267</v>
      </c>
      <c r="I14" s="350"/>
      <c r="J14" s="368">
        <v>9987</v>
      </c>
      <c r="K14" s="369">
        <v>22.736482640865109</v>
      </c>
      <c r="L14" s="370">
        <v>4175</v>
      </c>
      <c r="M14" s="371">
        <v>41.80434564934415</v>
      </c>
      <c r="N14" s="370">
        <v>5812</v>
      </c>
      <c r="O14" s="372">
        <v>58.195654350655857</v>
      </c>
      <c r="P14" s="350"/>
      <c r="Q14" s="368">
        <v>9720</v>
      </c>
      <c r="R14" s="369">
        <v>22.128628343767787</v>
      </c>
      <c r="S14" s="370">
        <v>5879</v>
      </c>
      <c r="T14" s="371">
        <v>60.483539094650205</v>
      </c>
      <c r="U14" s="370">
        <v>3841</v>
      </c>
      <c r="V14" s="372">
        <v>39.516460905349795</v>
      </c>
      <c r="W14" s="350"/>
      <c r="X14" s="368">
        <v>24218</v>
      </c>
      <c r="Y14" s="369">
        <v>55.134889015367108</v>
      </c>
      <c r="Z14" s="370">
        <v>18185</v>
      </c>
      <c r="AA14" s="371">
        <v>75.08877694276984</v>
      </c>
      <c r="AB14" s="370">
        <v>6033</v>
      </c>
      <c r="AC14" s="372">
        <f t="shared" si="0"/>
        <v>24.91122305723016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44108</v>
      </c>
      <c r="E15" s="365">
        <f t="shared" si="2"/>
        <v>26757</v>
      </c>
      <c r="F15" s="366">
        <f t="shared" si="3"/>
        <v>60.662464858982503</v>
      </c>
      <c r="G15" s="365">
        <f t="shared" si="4"/>
        <v>17351</v>
      </c>
      <c r="H15" s="367">
        <f t="shared" si="3"/>
        <v>39.337535141017504</v>
      </c>
      <c r="I15" s="350"/>
      <c r="J15" s="368">
        <v>12727</v>
      </c>
      <c r="K15" s="369">
        <v>28.854176113176749</v>
      </c>
      <c r="L15" s="370">
        <v>5511</v>
      </c>
      <c r="M15" s="371">
        <v>43.30164217804667</v>
      </c>
      <c r="N15" s="370">
        <v>7216</v>
      </c>
      <c r="O15" s="372">
        <v>56.69835782195333</v>
      </c>
      <c r="P15" s="350"/>
      <c r="Q15" s="368">
        <v>10255</v>
      </c>
      <c r="R15" s="369">
        <v>23.249750612133855</v>
      </c>
      <c r="S15" s="370">
        <v>6130</v>
      </c>
      <c r="T15" s="371">
        <v>59.775719161384686</v>
      </c>
      <c r="U15" s="370">
        <v>4125</v>
      </c>
      <c r="V15" s="372">
        <v>40.224280838615314</v>
      </c>
      <c r="W15" s="350"/>
      <c r="X15" s="368">
        <v>21126</v>
      </c>
      <c r="Y15" s="369">
        <v>47.8960732746894</v>
      </c>
      <c r="Z15" s="370">
        <v>15116</v>
      </c>
      <c r="AA15" s="371">
        <v>71.551642525797604</v>
      </c>
      <c r="AB15" s="370">
        <v>6010</v>
      </c>
      <c r="AC15" s="372">
        <f t="shared" si="0"/>
        <v>28.448357474202407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65199</v>
      </c>
      <c r="E16" s="365">
        <f t="shared" si="2"/>
        <v>38094</v>
      </c>
      <c r="F16" s="366">
        <f t="shared" si="3"/>
        <v>58.427276491970737</v>
      </c>
      <c r="G16" s="365">
        <f t="shared" si="4"/>
        <v>27105</v>
      </c>
      <c r="H16" s="367">
        <f t="shared" si="3"/>
        <v>41.572723508029263</v>
      </c>
      <c r="I16" s="350"/>
      <c r="J16" s="368">
        <v>23384</v>
      </c>
      <c r="K16" s="369">
        <v>35.865580760441112</v>
      </c>
      <c r="L16" s="370">
        <v>9576</v>
      </c>
      <c r="M16" s="371">
        <v>40.95107765993842</v>
      </c>
      <c r="N16" s="370">
        <v>13808</v>
      </c>
      <c r="O16" s="372">
        <v>59.04892234006158</v>
      </c>
      <c r="P16" s="350"/>
      <c r="Q16" s="368">
        <v>14641</v>
      </c>
      <c r="R16" s="369">
        <v>22.455865887513614</v>
      </c>
      <c r="S16" s="370">
        <v>8872</v>
      </c>
      <c r="T16" s="371">
        <v>60.59695375998907</v>
      </c>
      <c r="U16" s="370">
        <v>5769</v>
      </c>
      <c r="V16" s="372">
        <v>39.40304624001093</v>
      </c>
      <c r="W16" s="350"/>
      <c r="X16" s="368">
        <v>27174</v>
      </c>
      <c r="Y16" s="369">
        <v>41.678553352045277</v>
      </c>
      <c r="Z16" s="370">
        <v>19646</v>
      </c>
      <c r="AA16" s="371">
        <v>72.297048649444321</v>
      </c>
      <c r="AB16" s="370">
        <v>7528</v>
      </c>
      <c r="AC16" s="372">
        <f t="shared" si="0"/>
        <v>27.702951350555676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22977</v>
      </c>
      <c r="E17" s="375">
        <f t="shared" si="2"/>
        <v>14174</v>
      </c>
      <c r="F17" s="376">
        <f t="shared" si="3"/>
        <v>61.687774731252986</v>
      </c>
      <c r="G17" s="375">
        <f t="shared" si="4"/>
        <v>8803</v>
      </c>
      <c r="H17" s="367">
        <f t="shared" si="3"/>
        <v>38.312225268747007</v>
      </c>
      <c r="I17" s="350"/>
      <c r="J17" s="377">
        <v>6426</v>
      </c>
      <c r="K17" s="378">
        <v>27.967097532314924</v>
      </c>
      <c r="L17" s="375">
        <v>2727</v>
      </c>
      <c r="M17" s="376">
        <v>42.436974789915965</v>
      </c>
      <c r="N17" s="375">
        <v>3699</v>
      </c>
      <c r="O17" s="372">
        <v>57.563025210084028</v>
      </c>
      <c r="P17" s="350"/>
      <c r="Q17" s="377">
        <v>4877</v>
      </c>
      <c r="R17" s="378">
        <v>21.225573399486443</v>
      </c>
      <c r="S17" s="375">
        <v>2781</v>
      </c>
      <c r="T17" s="376">
        <v>57.022759893377071</v>
      </c>
      <c r="U17" s="375">
        <v>2096</v>
      </c>
      <c r="V17" s="372">
        <v>42.977240106622922</v>
      </c>
      <c r="W17" s="350"/>
      <c r="X17" s="377">
        <v>11674</v>
      </c>
      <c r="Y17" s="378">
        <v>50.807329068198634</v>
      </c>
      <c r="Z17" s="375">
        <v>8666</v>
      </c>
      <c r="AA17" s="376">
        <v>74.233339044029464</v>
      </c>
      <c r="AB17" s="375">
        <v>3008</v>
      </c>
      <c r="AC17" s="372">
        <f t="shared" si="0"/>
        <v>25.766660955970533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157559</v>
      </c>
      <c r="E18" s="365">
        <f t="shared" si="2"/>
        <v>98267</v>
      </c>
      <c r="F18" s="366">
        <f t="shared" si="3"/>
        <v>62.368382637615113</v>
      </c>
      <c r="G18" s="365">
        <f t="shared" si="4"/>
        <v>59292</v>
      </c>
      <c r="H18" s="367">
        <f t="shared" si="3"/>
        <v>37.631617362384887</v>
      </c>
      <c r="I18" s="350"/>
      <c r="J18" s="368">
        <v>32218</v>
      </c>
      <c r="K18" s="369">
        <v>20.448213050349391</v>
      </c>
      <c r="L18" s="370">
        <v>13604</v>
      </c>
      <c r="M18" s="371">
        <v>42.224843255323115</v>
      </c>
      <c r="N18" s="370">
        <v>18614</v>
      </c>
      <c r="O18" s="372">
        <v>57.775156744676892</v>
      </c>
      <c r="P18" s="350"/>
      <c r="Q18" s="368">
        <v>28390</v>
      </c>
      <c r="R18" s="369">
        <v>18.018646983034927</v>
      </c>
      <c r="S18" s="370">
        <v>16307</v>
      </c>
      <c r="T18" s="371">
        <v>57.439239168721379</v>
      </c>
      <c r="U18" s="370">
        <v>12083</v>
      </c>
      <c r="V18" s="372">
        <v>42.560760831278621</v>
      </c>
      <c r="W18" s="350"/>
      <c r="X18" s="368">
        <v>96951</v>
      </c>
      <c r="Y18" s="369">
        <v>61.533139966615678</v>
      </c>
      <c r="Z18" s="370">
        <v>68356</v>
      </c>
      <c r="AA18" s="371">
        <v>70.505719384018732</v>
      </c>
      <c r="AB18" s="370">
        <v>28595</v>
      </c>
      <c r="AC18" s="372">
        <f t="shared" si="0"/>
        <v>29.494280615981268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98062</v>
      </c>
      <c r="E19" s="365">
        <f t="shared" si="2"/>
        <v>61275</v>
      </c>
      <c r="F19" s="366">
        <f t="shared" si="3"/>
        <v>62.485978258652686</v>
      </c>
      <c r="G19" s="365">
        <f t="shared" si="4"/>
        <v>36787</v>
      </c>
      <c r="H19" s="367">
        <f t="shared" si="3"/>
        <v>37.514021741347307</v>
      </c>
      <c r="I19" s="350"/>
      <c r="J19" s="368">
        <v>22995</v>
      </c>
      <c r="K19" s="369">
        <v>23.449450347739184</v>
      </c>
      <c r="L19" s="370">
        <v>9674</v>
      </c>
      <c r="M19" s="371">
        <v>42.070015220700149</v>
      </c>
      <c r="N19" s="370">
        <v>13321</v>
      </c>
      <c r="O19" s="372">
        <v>57.929984779299851</v>
      </c>
      <c r="P19" s="350"/>
      <c r="Q19" s="368">
        <v>19326</v>
      </c>
      <c r="R19" s="369">
        <v>19.707939874773103</v>
      </c>
      <c r="S19" s="370">
        <v>12035</v>
      </c>
      <c r="T19" s="371">
        <v>62.273621028666049</v>
      </c>
      <c r="U19" s="370">
        <v>7291</v>
      </c>
      <c r="V19" s="372">
        <v>37.726378971333958</v>
      </c>
      <c r="W19" s="350"/>
      <c r="X19" s="368">
        <v>55741</v>
      </c>
      <c r="Y19" s="369">
        <v>56.842609777487709</v>
      </c>
      <c r="Z19" s="370">
        <v>39566</v>
      </c>
      <c r="AA19" s="371">
        <v>70.981862542832033</v>
      </c>
      <c r="AB19" s="370">
        <v>16175</v>
      </c>
      <c r="AC19" s="372">
        <f t="shared" si="0"/>
        <v>29.018137457167974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357984</v>
      </c>
      <c r="E20" s="365">
        <f t="shared" si="2"/>
        <v>224654</v>
      </c>
      <c r="F20" s="366">
        <f t="shared" si="3"/>
        <v>62.755318673460266</v>
      </c>
      <c r="G20" s="365">
        <f t="shared" si="4"/>
        <v>133330</v>
      </c>
      <c r="H20" s="367">
        <f t="shared" si="3"/>
        <v>37.244681326539734</v>
      </c>
      <c r="I20" s="350"/>
      <c r="J20" s="368">
        <v>90877</v>
      </c>
      <c r="K20" s="369">
        <v>25.385771431125413</v>
      </c>
      <c r="L20" s="370">
        <v>39857</v>
      </c>
      <c r="M20" s="371">
        <v>43.858181938224192</v>
      </c>
      <c r="N20" s="370">
        <v>51020</v>
      </c>
      <c r="O20" s="372">
        <v>56.141818061775808</v>
      </c>
      <c r="P20" s="350"/>
      <c r="Q20" s="368">
        <v>80525</v>
      </c>
      <c r="R20" s="369">
        <v>22.49402207919907</v>
      </c>
      <c r="S20" s="370">
        <v>50589</v>
      </c>
      <c r="T20" s="371">
        <v>62.823967711890717</v>
      </c>
      <c r="U20" s="370">
        <v>29936</v>
      </c>
      <c r="V20" s="372">
        <v>37.176032288109283</v>
      </c>
      <c r="W20" s="350"/>
      <c r="X20" s="368">
        <v>186582</v>
      </c>
      <c r="Y20" s="369">
        <v>52.12020648967551</v>
      </c>
      <c r="Z20" s="370">
        <v>134208</v>
      </c>
      <c r="AA20" s="371">
        <v>71.929768144837126</v>
      </c>
      <c r="AB20" s="370">
        <v>52374</v>
      </c>
      <c r="AC20" s="372">
        <f t="shared" si="0"/>
        <v>28.070231855162874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205673</v>
      </c>
      <c r="E21" s="365">
        <f t="shared" si="2"/>
        <v>126874</v>
      </c>
      <c r="F21" s="366">
        <f t="shared" si="3"/>
        <v>61.687241397752743</v>
      </c>
      <c r="G21" s="365">
        <f t="shared" si="4"/>
        <v>78799</v>
      </c>
      <c r="H21" s="367">
        <f t="shared" si="3"/>
        <v>38.312758602247257</v>
      </c>
      <c r="I21" s="350"/>
      <c r="J21" s="368">
        <v>55587</v>
      </c>
      <c r="K21" s="369">
        <v>27.02688247849742</v>
      </c>
      <c r="L21" s="370">
        <v>22586</v>
      </c>
      <c r="M21" s="371">
        <v>40.631802399841689</v>
      </c>
      <c r="N21" s="370">
        <v>33001</v>
      </c>
      <c r="O21" s="372">
        <v>59.368197600158311</v>
      </c>
      <c r="P21" s="350"/>
      <c r="Q21" s="368">
        <v>44285</v>
      </c>
      <c r="R21" s="369">
        <v>21.531751858532719</v>
      </c>
      <c r="S21" s="370">
        <v>27274</v>
      </c>
      <c r="T21" s="371">
        <v>61.587444958789661</v>
      </c>
      <c r="U21" s="370">
        <v>17011</v>
      </c>
      <c r="V21" s="372">
        <v>38.412555041210346</v>
      </c>
      <c r="W21" s="350"/>
      <c r="X21" s="368">
        <v>105801</v>
      </c>
      <c r="Y21" s="369">
        <v>51.441365662969865</v>
      </c>
      <c r="Z21" s="370">
        <v>77014</v>
      </c>
      <c r="AA21" s="371">
        <v>72.791372482301682</v>
      </c>
      <c r="AB21" s="370">
        <v>28787</v>
      </c>
      <c r="AC21" s="372">
        <f t="shared" si="0"/>
        <v>27.208627517698318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57458</v>
      </c>
      <c r="E22" s="365">
        <f t="shared" si="2"/>
        <v>36385</v>
      </c>
      <c r="F22" s="366">
        <f t="shared" si="3"/>
        <v>63.324515298130812</v>
      </c>
      <c r="G22" s="365">
        <f t="shared" si="4"/>
        <v>21073</v>
      </c>
      <c r="H22" s="367">
        <f t="shared" si="3"/>
        <v>36.675484701869195</v>
      </c>
      <c r="I22" s="350"/>
      <c r="J22" s="368">
        <v>13507</v>
      </c>
      <c r="K22" s="369">
        <v>23.507605555362176</v>
      </c>
      <c r="L22" s="370">
        <v>5930</v>
      </c>
      <c r="M22" s="371">
        <v>43.903161323758049</v>
      </c>
      <c r="N22" s="370">
        <v>7577</v>
      </c>
      <c r="O22" s="372">
        <v>56.096838676241944</v>
      </c>
      <c r="P22" s="350"/>
      <c r="Q22" s="368">
        <v>12223</v>
      </c>
      <c r="R22" s="369">
        <v>21.272929792196038</v>
      </c>
      <c r="S22" s="370">
        <v>7694</v>
      </c>
      <c r="T22" s="371">
        <v>62.946903378875888</v>
      </c>
      <c r="U22" s="370">
        <v>4529</v>
      </c>
      <c r="V22" s="372">
        <v>37.053096621124112</v>
      </c>
      <c r="W22" s="350"/>
      <c r="X22" s="368">
        <v>31728</v>
      </c>
      <c r="Y22" s="369">
        <v>55.219464652441786</v>
      </c>
      <c r="Z22" s="370">
        <v>22761</v>
      </c>
      <c r="AA22" s="371">
        <v>71.737897125567315</v>
      </c>
      <c r="AB22" s="370">
        <v>8967</v>
      </c>
      <c r="AC22" s="372">
        <f t="shared" si="0"/>
        <v>28.262102874432678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85801</v>
      </c>
      <c r="E23" s="365">
        <f t="shared" si="2"/>
        <v>52947</v>
      </c>
      <c r="F23" s="366">
        <f t="shared" si="3"/>
        <v>61.709070989848605</v>
      </c>
      <c r="G23" s="365">
        <f t="shared" si="4"/>
        <v>32854</v>
      </c>
      <c r="H23" s="367">
        <f t="shared" si="3"/>
        <v>38.290929010151395</v>
      </c>
      <c r="I23" s="350"/>
      <c r="J23" s="368">
        <v>25364</v>
      </c>
      <c r="K23" s="369">
        <v>29.561427022995069</v>
      </c>
      <c r="L23" s="370">
        <v>9924</v>
      </c>
      <c r="M23" s="371">
        <v>39.126320769594699</v>
      </c>
      <c r="N23" s="370">
        <v>15440</v>
      </c>
      <c r="O23" s="372">
        <v>60.873679230405301</v>
      </c>
      <c r="P23" s="350"/>
      <c r="Q23" s="368">
        <v>14919</v>
      </c>
      <c r="R23" s="369">
        <v>17.387909231827134</v>
      </c>
      <c r="S23" s="370">
        <v>8649</v>
      </c>
      <c r="T23" s="371">
        <v>57.97305449426905</v>
      </c>
      <c r="U23" s="370">
        <v>6270</v>
      </c>
      <c r="V23" s="372">
        <v>42.026945505730943</v>
      </c>
      <c r="W23" s="350"/>
      <c r="X23" s="368">
        <v>45518</v>
      </c>
      <c r="Y23" s="369">
        <v>53.050663745177793</v>
      </c>
      <c r="Z23" s="370">
        <v>34374</v>
      </c>
      <c r="AA23" s="371">
        <v>75.517377740674021</v>
      </c>
      <c r="AB23" s="370">
        <v>11144</v>
      </c>
      <c r="AC23" s="372">
        <f t="shared" si="0"/>
        <v>24.482622259325982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265236</v>
      </c>
      <c r="E24" s="365">
        <f t="shared" si="2"/>
        <v>173768</v>
      </c>
      <c r="F24" s="366">
        <f t="shared" si="3"/>
        <v>65.514485213168655</v>
      </c>
      <c r="G24" s="365">
        <f t="shared" si="4"/>
        <v>91468</v>
      </c>
      <c r="H24" s="367">
        <f t="shared" si="3"/>
        <v>34.485514786831352</v>
      </c>
      <c r="I24" s="350"/>
      <c r="J24" s="368">
        <v>62150</v>
      </c>
      <c r="K24" s="369">
        <v>23.431962478698214</v>
      </c>
      <c r="L24" s="370">
        <v>28941</v>
      </c>
      <c r="M24" s="371">
        <v>46.56637168141593</v>
      </c>
      <c r="N24" s="370">
        <v>33209</v>
      </c>
      <c r="O24" s="372">
        <v>53.43362831858407</v>
      </c>
      <c r="P24" s="350"/>
      <c r="Q24" s="368">
        <v>52041</v>
      </c>
      <c r="R24" s="369">
        <v>19.620639732163056</v>
      </c>
      <c r="S24" s="370">
        <v>33980</v>
      </c>
      <c r="T24" s="371">
        <v>65.294671509002526</v>
      </c>
      <c r="U24" s="370">
        <v>18061</v>
      </c>
      <c r="V24" s="372">
        <v>34.705328490997481</v>
      </c>
      <c r="W24" s="350"/>
      <c r="X24" s="368">
        <v>151045</v>
      </c>
      <c r="Y24" s="369">
        <v>56.947397789138734</v>
      </c>
      <c r="Z24" s="370">
        <v>110847</v>
      </c>
      <c r="AA24" s="371">
        <v>73.386739051276109</v>
      </c>
      <c r="AB24" s="370">
        <v>40198</v>
      </c>
      <c r="AC24" s="372">
        <f t="shared" si="0"/>
        <v>26.613260948723887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60474</v>
      </c>
      <c r="E25" s="365">
        <f t="shared" si="2"/>
        <v>34834</v>
      </c>
      <c r="F25" s="366">
        <f t="shared" si="3"/>
        <v>57.601613916724546</v>
      </c>
      <c r="G25" s="365">
        <f t="shared" si="4"/>
        <v>25640</v>
      </c>
      <c r="H25" s="367">
        <f t="shared" si="3"/>
        <v>42.398386083275454</v>
      </c>
      <c r="I25" s="350"/>
      <c r="J25" s="368">
        <v>21312</v>
      </c>
      <c r="K25" s="369">
        <v>35.241591427721005</v>
      </c>
      <c r="L25" s="370">
        <v>8109</v>
      </c>
      <c r="M25" s="371">
        <v>38.048986486486484</v>
      </c>
      <c r="N25" s="370">
        <v>13203</v>
      </c>
      <c r="O25" s="372">
        <v>61.951013513513509</v>
      </c>
      <c r="P25" s="350"/>
      <c r="Q25" s="368">
        <v>13534</v>
      </c>
      <c r="R25" s="369">
        <v>22.379865727420047</v>
      </c>
      <c r="S25" s="370">
        <v>8450</v>
      </c>
      <c r="T25" s="371">
        <v>62.435348012413186</v>
      </c>
      <c r="U25" s="370">
        <v>5084</v>
      </c>
      <c r="V25" s="372">
        <v>37.564651987586814</v>
      </c>
      <c r="W25" s="350"/>
      <c r="X25" s="368">
        <v>25628</v>
      </c>
      <c r="Y25" s="369">
        <v>42.378542844858949</v>
      </c>
      <c r="Z25" s="370">
        <v>18275</v>
      </c>
      <c r="AA25" s="371">
        <v>71.308724832214764</v>
      </c>
      <c r="AB25" s="370">
        <v>7353</v>
      </c>
      <c r="AC25" s="372">
        <f t="shared" si="0"/>
        <v>28.691275167785236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20708</v>
      </c>
      <c r="E26" s="380">
        <f t="shared" si="2"/>
        <v>12905</v>
      </c>
      <c r="F26" s="381">
        <f t="shared" si="3"/>
        <v>62.318910565964849</v>
      </c>
      <c r="G26" s="380">
        <f t="shared" si="4"/>
        <v>7803</v>
      </c>
      <c r="H26" s="367">
        <f t="shared" si="3"/>
        <v>37.681089434035151</v>
      </c>
      <c r="I26" s="350"/>
      <c r="J26" s="377">
        <v>5107</v>
      </c>
      <c r="K26" s="378">
        <v>24.661966389801044</v>
      </c>
      <c r="L26" s="375">
        <v>2231</v>
      </c>
      <c r="M26" s="376">
        <v>43.685138045819464</v>
      </c>
      <c r="N26" s="375">
        <v>2876</v>
      </c>
      <c r="O26" s="372">
        <v>56.314861954180543</v>
      </c>
      <c r="P26" s="350"/>
      <c r="Q26" s="377">
        <v>3763</v>
      </c>
      <c r="R26" s="378">
        <v>18.171721073981072</v>
      </c>
      <c r="S26" s="375">
        <v>2072</v>
      </c>
      <c r="T26" s="376">
        <v>55.062450172734522</v>
      </c>
      <c r="U26" s="375">
        <v>1691</v>
      </c>
      <c r="V26" s="372">
        <v>44.937549827265478</v>
      </c>
      <c r="W26" s="350"/>
      <c r="X26" s="377">
        <v>11838</v>
      </c>
      <c r="Y26" s="378">
        <v>57.166312536217887</v>
      </c>
      <c r="Z26" s="375">
        <v>8602</v>
      </c>
      <c r="AA26" s="376">
        <v>72.664301402263902</v>
      </c>
      <c r="AB26" s="375">
        <v>3236</v>
      </c>
      <c r="AC26" s="372">
        <f t="shared" si="0"/>
        <v>27.335698597736101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117998</v>
      </c>
      <c r="E27" s="380">
        <f t="shared" si="2"/>
        <v>71338</v>
      </c>
      <c r="F27" s="381">
        <f t="shared" si="3"/>
        <v>60.456956897574528</v>
      </c>
      <c r="G27" s="380">
        <f t="shared" si="4"/>
        <v>46660</v>
      </c>
      <c r="H27" s="367">
        <f t="shared" si="3"/>
        <v>39.543043102425464</v>
      </c>
      <c r="I27" s="350"/>
      <c r="J27" s="377">
        <v>31113</v>
      </c>
      <c r="K27" s="378">
        <v>26.367396057560299</v>
      </c>
      <c r="L27" s="375">
        <v>12782</v>
      </c>
      <c r="M27" s="376">
        <v>41.082505705010767</v>
      </c>
      <c r="N27" s="375">
        <v>18331</v>
      </c>
      <c r="O27" s="372">
        <v>58.91749429498924</v>
      </c>
      <c r="P27" s="350"/>
      <c r="Q27" s="377">
        <v>23744</v>
      </c>
      <c r="R27" s="378">
        <v>20.12237495550772</v>
      </c>
      <c r="S27" s="375">
        <v>13464</v>
      </c>
      <c r="T27" s="376">
        <v>56.704851752021568</v>
      </c>
      <c r="U27" s="375">
        <v>10280</v>
      </c>
      <c r="V27" s="372">
        <v>43.295148247978439</v>
      </c>
      <c r="W27" s="350"/>
      <c r="X27" s="377">
        <v>63141</v>
      </c>
      <c r="Y27" s="378">
        <v>53.510228986931985</v>
      </c>
      <c r="Z27" s="375">
        <v>45092</v>
      </c>
      <c r="AA27" s="376">
        <v>71.414770117673143</v>
      </c>
      <c r="AB27" s="375">
        <v>18049</v>
      </c>
      <c r="AC27" s="372">
        <f t="shared" si="0"/>
        <v>28.585229882326857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14805</v>
      </c>
      <c r="E28" s="380">
        <f t="shared" si="2"/>
        <v>9166</v>
      </c>
      <c r="F28" s="381">
        <f t="shared" si="3"/>
        <v>61.91151637960148</v>
      </c>
      <c r="G28" s="380">
        <f t="shared" si="4"/>
        <v>5639</v>
      </c>
      <c r="H28" s="382">
        <f t="shared" si="3"/>
        <v>38.08848362039852</v>
      </c>
      <c r="I28" s="350"/>
      <c r="J28" s="377">
        <v>3425</v>
      </c>
      <c r="K28" s="378">
        <v>23.134076325565687</v>
      </c>
      <c r="L28" s="375">
        <v>1408</v>
      </c>
      <c r="M28" s="376">
        <v>41.10948905109489</v>
      </c>
      <c r="N28" s="375">
        <v>2017</v>
      </c>
      <c r="O28" s="383">
        <v>58.890510948905103</v>
      </c>
      <c r="P28" s="350"/>
      <c r="Q28" s="377">
        <v>2788</v>
      </c>
      <c r="R28" s="378">
        <v>18.831475852752451</v>
      </c>
      <c r="S28" s="375">
        <v>1646</v>
      </c>
      <c r="T28" s="376">
        <v>59.038737446197985</v>
      </c>
      <c r="U28" s="375">
        <v>1142</v>
      </c>
      <c r="V28" s="383">
        <v>40.961262553802008</v>
      </c>
      <c r="W28" s="350"/>
      <c r="X28" s="377">
        <v>8592</v>
      </c>
      <c r="Y28" s="378">
        <v>58.034447821681866</v>
      </c>
      <c r="Z28" s="375">
        <v>6112</v>
      </c>
      <c r="AA28" s="376">
        <v>71.135940409683428</v>
      </c>
      <c r="AB28" s="375">
        <v>2480</v>
      </c>
      <c r="AC28" s="383">
        <f t="shared" si="0"/>
        <v>28.864059590316572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5510</v>
      </c>
      <c r="E29" s="386">
        <f t="shared" si="2"/>
        <v>3029</v>
      </c>
      <c r="F29" s="387">
        <f t="shared" si="3"/>
        <v>54.972776769509977</v>
      </c>
      <c r="G29" s="386">
        <f t="shared" si="4"/>
        <v>2481</v>
      </c>
      <c r="H29" s="388">
        <f t="shared" si="3"/>
        <v>45.027223230490016</v>
      </c>
      <c r="I29" s="350"/>
      <c r="J29" s="389">
        <v>2956</v>
      </c>
      <c r="K29" s="390">
        <v>53.647912885662429</v>
      </c>
      <c r="L29" s="391">
        <v>1148</v>
      </c>
      <c r="M29" s="392">
        <v>38.836265223274694</v>
      </c>
      <c r="N29" s="391">
        <v>1808</v>
      </c>
      <c r="O29" s="393">
        <v>61.163734776725306</v>
      </c>
      <c r="P29" s="350"/>
      <c r="Q29" s="389">
        <v>1000</v>
      </c>
      <c r="R29" s="390">
        <v>18.148820326678766</v>
      </c>
      <c r="S29" s="391">
        <v>692</v>
      </c>
      <c r="T29" s="392">
        <v>69.199999999999989</v>
      </c>
      <c r="U29" s="391">
        <v>308</v>
      </c>
      <c r="V29" s="393">
        <v>30.8</v>
      </c>
      <c r="W29" s="350"/>
      <c r="X29" s="389">
        <v>1554</v>
      </c>
      <c r="Y29" s="390">
        <v>28.203266787658805</v>
      </c>
      <c r="Z29" s="391">
        <v>1189</v>
      </c>
      <c r="AA29" s="392">
        <v>76.512226512226505</v>
      </c>
      <c r="AB29" s="391">
        <v>365</v>
      </c>
      <c r="AC29" s="393">
        <f t="shared" si="0"/>
        <v>23.487773487773488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2072076</v>
      </c>
      <c r="E31" s="1230">
        <f>L31+S31+Z31</f>
        <v>1293231</v>
      </c>
      <c r="F31" s="1231">
        <f>E31/$D31*100</f>
        <v>62.412334296618468</v>
      </c>
      <c r="G31" s="1230">
        <f>N31+U31+AB31</f>
        <v>778845</v>
      </c>
      <c r="H31" s="1232">
        <f>G31/$D31*100</f>
        <v>37.587665703381532</v>
      </c>
      <c r="I31" s="320"/>
      <c r="J31" s="1233">
        <f>SUM(J12:J29)</f>
        <v>543773</v>
      </c>
      <c r="K31" s="1234">
        <f>J31/$D31*100</f>
        <v>26.242908078661209</v>
      </c>
      <c r="L31" s="1230">
        <f>SUM(L12:L29)</f>
        <v>230571</v>
      </c>
      <c r="M31" s="1231">
        <f>L31/$J31*100</f>
        <v>42.402068510205545</v>
      </c>
      <c r="N31" s="1230">
        <f>SUM(N12:N29)</f>
        <v>313202</v>
      </c>
      <c r="O31" s="1235">
        <f>N31/$J31*100</f>
        <v>57.597931489794455</v>
      </c>
      <c r="P31" s="320"/>
      <c r="Q31" s="1233">
        <f>SUM(Q12:Q29)</f>
        <v>439450</v>
      </c>
      <c r="R31" s="1234">
        <f>Q31/$D31*100</f>
        <v>21.208198927066384</v>
      </c>
      <c r="S31" s="1230">
        <f>SUM(S12:S29)</f>
        <v>274463</v>
      </c>
      <c r="T31" s="1231">
        <f>S31/$Q31*100</f>
        <v>62.456024576174762</v>
      </c>
      <c r="U31" s="1230">
        <f>SUM(U12:U29)</f>
        <v>164987</v>
      </c>
      <c r="V31" s="1235">
        <f>U31/$Q31*100</f>
        <v>37.543975423825238</v>
      </c>
      <c r="W31" s="320"/>
      <c r="X31" s="1233">
        <f>SUM(X12:X29)</f>
        <v>1088853</v>
      </c>
      <c r="Y31" s="1234">
        <f>X31/$D31*100</f>
        <v>52.548892994272414</v>
      </c>
      <c r="Z31" s="1230">
        <f>SUM(Z12:Z29)</f>
        <v>788197</v>
      </c>
      <c r="AA31" s="1231">
        <f>Z31/$X31*100</f>
        <v>72.387824619117552</v>
      </c>
      <c r="AB31" s="1230">
        <f>SUM(AB12:AB29)</f>
        <v>300656</v>
      </c>
      <c r="AC31" s="1235">
        <f>AB31/$X31*100</f>
        <v>27.612175380882455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6" customFormat="1" ht="13.5" customHeight="1" x14ac:dyDescent="0.25">
      <c r="B34" s="1478"/>
      <c r="C34" s="1478"/>
      <c r="D34" s="1478"/>
      <c r="E34" s="1478"/>
      <c r="F34" s="1478"/>
      <c r="G34" s="1478"/>
      <c r="H34" s="1478"/>
      <c r="I34" s="1478"/>
      <c r="J34" s="1478"/>
      <c r="K34" s="1478"/>
      <c r="L34" s="1478"/>
      <c r="M34" s="1478"/>
      <c r="N34" s="1478"/>
      <c r="O34" s="1478"/>
    </row>
    <row r="35" spans="2:15" s="396" customFormat="1" ht="29.25" customHeight="1" x14ac:dyDescent="0.25">
      <c r="B35" s="1478"/>
      <c r="C35" s="1478"/>
      <c r="D35" s="1478"/>
      <c r="E35" s="1478"/>
      <c r="F35" s="1478"/>
      <c r="G35" s="1478"/>
      <c r="H35" s="1478"/>
      <c r="I35" s="1478"/>
      <c r="J35" s="1478"/>
      <c r="K35" s="1478"/>
      <c r="L35" s="1478"/>
      <c r="M35" s="1478"/>
    </row>
    <row r="36" spans="2:15" s="396" customFormat="1" ht="4.5" customHeight="1" x14ac:dyDescent="0.25">
      <c r="B36" s="1477"/>
      <c r="C36" s="1477"/>
      <c r="D36" s="1477"/>
      <c r="E36" s="1326"/>
      <c r="F36" s="1326"/>
      <c r="G36" s="1326"/>
    </row>
    <row r="37" spans="2:15" s="396" customFormat="1" x14ac:dyDescent="0.25"/>
    <row r="38" spans="2:15" s="396" customFormat="1" x14ac:dyDescent="0.25"/>
    <row r="39" spans="2:15" s="396" customFormat="1" x14ac:dyDescent="0.25"/>
    <row r="40" spans="2:15" s="396" customFormat="1" x14ac:dyDescent="0.25"/>
    <row r="41" spans="2:15" s="396" customFormat="1" x14ac:dyDescent="0.25"/>
    <row r="42" spans="2:15" s="396"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224</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225</v>
      </c>
      <c r="K8" s="1457"/>
      <c r="L8" s="1457"/>
      <c r="M8" s="1457"/>
      <c r="N8" s="1457"/>
      <c r="O8" s="1458"/>
      <c r="P8" s="317"/>
      <c r="Q8" s="1456" t="s">
        <v>226</v>
      </c>
      <c r="R8" s="1457"/>
      <c r="S8" s="1457"/>
      <c r="T8" s="1457"/>
      <c r="U8" s="1457"/>
      <c r="V8" s="1458"/>
      <c r="W8" s="317"/>
      <c r="X8" s="1456" t="s">
        <v>227</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219</v>
      </c>
      <c r="G10" s="406" t="s">
        <v>9</v>
      </c>
      <c r="H10" s="886"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75089</v>
      </c>
      <c r="E12" s="352">
        <f>L12+S12+Z12</f>
        <v>43808</v>
      </c>
      <c r="F12" s="353">
        <f>E12/$D12*100</f>
        <v>58.341434830667602</v>
      </c>
      <c r="G12" s="352">
        <f>N12+U12+AB12</f>
        <v>31281</v>
      </c>
      <c r="H12" s="354">
        <f>G12/$D12*100</f>
        <v>41.658565169332391</v>
      </c>
      <c r="I12" s="350"/>
      <c r="J12" s="355">
        <f>L12+N12</f>
        <v>28859</v>
      </c>
      <c r="K12" s="356">
        <f>J12/$D12*100</f>
        <v>38.433059436135785</v>
      </c>
      <c r="L12" s="357">
        <v>11214</v>
      </c>
      <c r="M12" s="353">
        <v>38.857895283966876</v>
      </c>
      <c r="N12" s="357">
        <v>17645</v>
      </c>
      <c r="O12" s="358">
        <v>61.142104716033131</v>
      </c>
      <c r="P12" s="350"/>
      <c r="Q12" s="355">
        <v>12949</v>
      </c>
      <c r="R12" s="356">
        <v>17.244869421619676</v>
      </c>
      <c r="S12" s="357">
        <v>7345</v>
      </c>
      <c r="T12" s="353">
        <v>56.722526836049113</v>
      </c>
      <c r="U12" s="357">
        <v>5604</v>
      </c>
      <c r="V12" s="358">
        <v>43.277473163950887</v>
      </c>
      <c r="W12" s="350"/>
      <c r="X12" s="355">
        <v>33281</v>
      </c>
      <c r="Y12" s="356">
        <v>44.322071142244532</v>
      </c>
      <c r="Z12" s="357">
        <v>25249</v>
      </c>
      <c r="AA12" s="353">
        <v>75.866109792374033</v>
      </c>
      <c r="AB12" s="357">
        <v>8032</v>
      </c>
      <c r="AC12" s="358">
        <f t="shared" ref="AC12:AC29" si="0">AB12/$X12*100</f>
        <v>24.133890207625971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13390</v>
      </c>
      <c r="E13" s="365">
        <f t="shared" ref="E13:E29" si="2">L13+S13+Z13</f>
        <v>8898</v>
      </c>
      <c r="F13" s="366">
        <f t="shared" ref="F13:H29" si="3">E13/$D13*100</f>
        <v>66.452576549663931</v>
      </c>
      <c r="G13" s="365">
        <f t="shared" ref="G13:G29" si="4">N13+U13+AB13</f>
        <v>4492</v>
      </c>
      <c r="H13" s="367">
        <f t="shared" si="3"/>
        <v>33.547423450336069</v>
      </c>
      <c r="I13" s="350"/>
      <c r="J13" s="368">
        <f t="shared" ref="J13:J29" si="5">L13+N13</f>
        <v>2456</v>
      </c>
      <c r="K13" s="369">
        <f t="shared" ref="K13:K29" si="6">J13/$D13*100</f>
        <v>18.342046303211351</v>
      </c>
      <c r="L13" s="370">
        <v>995</v>
      </c>
      <c r="M13" s="371">
        <v>40.513029315960914</v>
      </c>
      <c r="N13" s="370">
        <v>1461</v>
      </c>
      <c r="O13" s="372">
        <v>59.486970684039086</v>
      </c>
      <c r="P13" s="350"/>
      <c r="Q13" s="368">
        <v>2036</v>
      </c>
      <c r="R13" s="369">
        <v>15.205377147124722</v>
      </c>
      <c r="S13" s="370">
        <v>1177</v>
      </c>
      <c r="T13" s="371">
        <v>57.809430255402752</v>
      </c>
      <c r="U13" s="370">
        <v>859</v>
      </c>
      <c r="V13" s="372">
        <v>42.190569744597248</v>
      </c>
      <c r="W13" s="350"/>
      <c r="X13" s="368">
        <v>8898</v>
      </c>
      <c r="Y13" s="369">
        <v>66.452576549663931</v>
      </c>
      <c r="Z13" s="370">
        <v>6726</v>
      </c>
      <c r="AA13" s="371">
        <v>75.590020229264994</v>
      </c>
      <c r="AB13" s="370">
        <v>2172</v>
      </c>
      <c r="AC13" s="372">
        <f t="shared" si="0"/>
        <v>24.409979770734996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8184</v>
      </c>
      <c r="E14" s="365">
        <f t="shared" si="2"/>
        <v>5432</v>
      </c>
      <c r="F14" s="366">
        <f t="shared" si="3"/>
        <v>66.373411534701859</v>
      </c>
      <c r="G14" s="365">
        <f t="shared" si="4"/>
        <v>2752</v>
      </c>
      <c r="H14" s="367">
        <f t="shared" si="3"/>
        <v>33.626588465298141</v>
      </c>
      <c r="I14" s="350"/>
      <c r="J14" s="368">
        <f t="shared" si="5"/>
        <v>1868</v>
      </c>
      <c r="K14" s="369">
        <f t="shared" si="6"/>
        <v>22.825024437927663</v>
      </c>
      <c r="L14" s="370">
        <v>756</v>
      </c>
      <c r="M14" s="371">
        <v>40.471092077087796</v>
      </c>
      <c r="N14" s="370">
        <v>1112</v>
      </c>
      <c r="O14" s="372">
        <v>59.528907922912211</v>
      </c>
      <c r="P14" s="350"/>
      <c r="Q14" s="368">
        <v>1494</v>
      </c>
      <c r="R14" s="369">
        <v>18.255131964809383</v>
      </c>
      <c r="S14" s="370">
        <v>862</v>
      </c>
      <c r="T14" s="371">
        <v>57.697456492637208</v>
      </c>
      <c r="U14" s="370">
        <v>632</v>
      </c>
      <c r="V14" s="372">
        <v>42.302543507362785</v>
      </c>
      <c r="W14" s="350"/>
      <c r="X14" s="368">
        <v>4822</v>
      </c>
      <c r="Y14" s="369">
        <v>58.919843597262954</v>
      </c>
      <c r="Z14" s="370">
        <v>3814</v>
      </c>
      <c r="AA14" s="371">
        <v>79.095810866860234</v>
      </c>
      <c r="AB14" s="370">
        <v>1008</v>
      </c>
      <c r="AC14" s="372">
        <f t="shared" si="0"/>
        <v>20.904189133139774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8446</v>
      </c>
      <c r="E15" s="365">
        <f t="shared" si="2"/>
        <v>5350</v>
      </c>
      <c r="F15" s="366">
        <f t="shared" si="3"/>
        <v>63.343594600994557</v>
      </c>
      <c r="G15" s="365">
        <f t="shared" si="4"/>
        <v>3096</v>
      </c>
      <c r="H15" s="367">
        <f t="shared" si="3"/>
        <v>36.65640539900545</v>
      </c>
      <c r="I15" s="350"/>
      <c r="J15" s="368">
        <f t="shared" si="5"/>
        <v>2007</v>
      </c>
      <c r="K15" s="369">
        <f t="shared" si="6"/>
        <v>23.762727918541319</v>
      </c>
      <c r="L15" s="370">
        <v>772</v>
      </c>
      <c r="M15" s="371">
        <v>38.465371200797208</v>
      </c>
      <c r="N15" s="370">
        <v>1235</v>
      </c>
      <c r="O15" s="372">
        <v>61.534628799202792</v>
      </c>
      <c r="P15" s="350"/>
      <c r="Q15" s="368">
        <v>1481</v>
      </c>
      <c r="R15" s="369">
        <v>17.534927776462229</v>
      </c>
      <c r="S15" s="370">
        <v>850</v>
      </c>
      <c r="T15" s="371">
        <v>57.393652937204585</v>
      </c>
      <c r="U15" s="370">
        <v>631</v>
      </c>
      <c r="V15" s="372">
        <v>42.606347062795408</v>
      </c>
      <c r="W15" s="350"/>
      <c r="X15" s="368">
        <v>4958</v>
      </c>
      <c r="Y15" s="369">
        <v>58.702344304996444</v>
      </c>
      <c r="Z15" s="370">
        <v>3728</v>
      </c>
      <c r="AA15" s="371">
        <v>75.191609519967727</v>
      </c>
      <c r="AB15" s="370">
        <v>1230</v>
      </c>
      <c r="AC15" s="372">
        <f t="shared" si="0"/>
        <v>24.808390480032273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19647</v>
      </c>
      <c r="E16" s="365">
        <f t="shared" si="2"/>
        <v>11938</v>
      </c>
      <c r="F16" s="366">
        <f t="shared" si="3"/>
        <v>60.762457372626869</v>
      </c>
      <c r="G16" s="365">
        <f t="shared" si="4"/>
        <v>7709</v>
      </c>
      <c r="H16" s="367">
        <f t="shared" si="3"/>
        <v>39.237542627373131</v>
      </c>
      <c r="I16" s="350"/>
      <c r="J16" s="368">
        <f t="shared" si="5"/>
        <v>6136</v>
      </c>
      <c r="K16" s="369">
        <f t="shared" si="6"/>
        <v>31.231231231231231</v>
      </c>
      <c r="L16" s="370">
        <v>2485</v>
      </c>
      <c r="M16" s="371">
        <v>40.498696219035203</v>
      </c>
      <c r="N16" s="370">
        <v>3651</v>
      </c>
      <c r="O16" s="372">
        <v>59.501303780964797</v>
      </c>
      <c r="P16" s="350"/>
      <c r="Q16" s="368">
        <v>3763</v>
      </c>
      <c r="R16" s="369">
        <v>19.153051356441186</v>
      </c>
      <c r="S16" s="370">
        <v>2170</v>
      </c>
      <c r="T16" s="371">
        <v>57.666755248471965</v>
      </c>
      <c r="U16" s="370">
        <v>1593</v>
      </c>
      <c r="V16" s="372">
        <v>42.333244751528035</v>
      </c>
      <c r="W16" s="350"/>
      <c r="X16" s="368">
        <v>9748</v>
      </c>
      <c r="Y16" s="369">
        <v>49.615717412327584</v>
      </c>
      <c r="Z16" s="370">
        <v>7283</v>
      </c>
      <c r="AA16" s="371">
        <v>74.712761592121453</v>
      </c>
      <c r="AB16" s="370">
        <v>2465</v>
      </c>
      <c r="AC16" s="372">
        <f t="shared" si="0"/>
        <v>25.287238407878537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5287</v>
      </c>
      <c r="E17" s="375">
        <f t="shared" si="2"/>
        <v>3385</v>
      </c>
      <c r="F17" s="376">
        <f t="shared" si="3"/>
        <v>64.024966899943252</v>
      </c>
      <c r="G17" s="375">
        <f t="shared" si="4"/>
        <v>1902</v>
      </c>
      <c r="H17" s="367">
        <f t="shared" si="3"/>
        <v>35.975033100056741</v>
      </c>
      <c r="I17" s="350"/>
      <c r="J17" s="377">
        <f t="shared" si="5"/>
        <v>1325</v>
      </c>
      <c r="K17" s="378">
        <f t="shared" si="6"/>
        <v>25.061471533951202</v>
      </c>
      <c r="L17" s="375">
        <v>536</v>
      </c>
      <c r="M17" s="376">
        <v>40.452830188679243</v>
      </c>
      <c r="N17" s="375">
        <v>789</v>
      </c>
      <c r="O17" s="372">
        <v>59.547169811320757</v>
      </c>
      <c r="P17" s="350"/>
      <c r="Q17" s="377">
        <v>993</v>
      </c>
      <c r="R17" s="378">
        <v>18.781917911859278</v>
      </c>
      <c r="S17" s="375">
        <v>550</v>
      </c>
      <c r="T17" s="376">
        <v>55.387713997985898</v>
      </c>
      <c r="U17" s="375">
        <v>443</v>
      </c>
      <c r="V17" s="372">
        <v>44.612286002014102</v>
      </c>
      <c r="W17" s="350"/>
      <c r="X17" s="377">
        <v>2969</v>
      </c>
      <c r="Y17" s="378">
        <v>56.156610554189527</v>
      </c>
      <c r="Z17" s="375">
        <v>2299</v>
      </c>
      <c r="AA17" s="376">
        <v>77.43347928595486</v>
      </c>
      <c r="AB17" s="375">
        <v>670</v>
      </c>
      <c r="AC17" s="372">
        <f t="shared" si="0"/>
        <v>22.566520714045133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34940</v>
      </c>
      <c r="E18" s="365">
        <f t="shared" si="2"/>
        <v>22842</v>
      </c>
      <c r="F18" s="366">
        <f t="shared" si="3"/>
        <v>65.374928448769325</v>
      </c>
      <c r="G18" s="365">
        <f t="shared" si="4"/>
        <v>12098</v>
      </c>
      <c r="H18" s="367">
        <f t="shared" si="3"/>
        <v>34.625071551230683</v>
      </c>
      <c r="I18" s="350"/>
      <c r="J18" s="368">
        <f t="shared" si="5"/>
        <v>6780</v>
      </c>
      <c r="K18" s="369">
        <f t="shared" si="6"/>
        <v>19.404693760732687</v>
      </c>
      <c r="L18" s="370">
        <v>2792</v>
      </c>
      <c r="M18" s="371">
        <v>41.179941002949853</v>
      </c>
      <c r="N18" s="370">
        <v>3988</v>
      </c>
      <c r="O18" s="372">
        <v>58.820058997050154</v>
      </c>
      <c r="P18" s="350"/>
      <c r="Q18" s="368">
        <v>5125</v>
      </c>
      <c r="R18" s="369">
        <v>14.668002289639382</v>
      </c>
      <c r="S18" s="370">
        <v>2823</v>
      </c>
      <c r="T18" s="371">
        <v>55.082926829268295</v>
      </c>
      <c r="U18" s="370">
        <v>2302</v>
      </c>
      <c r="V18" s="372">
        <v>44.917073170731712</v>
      </c>
      <c r="W18" s="350"/>
      <c r="X18" s="368">
        <v>23035</v>
      </c>
      <c r="Y18" s="369">
        <v>65.927303949627941</v>
      </c>
      <c r="Z18" s="370">
        <v>17227</v>
      </c>
      <c r="AA18" s="371">
        <v>74.786194920772743</v>
      </c>
      <c r="AB18" s="370">
        <v>5808</v>
      </c>
      <c r="AC18" s="372">
        <f t="shared" si="0"/>
        <v>25.213805079227264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23913</v>
      </c>
      <c r="E19" s="365">
        <f t="shared" si="2"/>
        <v>15232</v>
      </c>
      <c r="F19" s="366">
        <f t="shared" si="3"/>
        <v>63.697570359218837</v>
      </c>
      <c r="G19" s="365">
        <f t="shared" si="4"/>
        <v>8681</v>
      </c>
      <c r="H19" s="367">
        <f t="shared" si="3"/>
        <v>36.302429640781163</v>
      </c>
      <c r="I19" s="350"/>
      <c r="J19" s="368">
        <f t="shared" si="5"/>
        <v>5490</v>
      </c>
      <c r="K19" s="369">
        <f t="shared" si="6"/>
        <v>22.958223560406473</v>
      </c>
      <c r="L19" s="370">
        <v>2124</v>
      </c>
      <c r="M19" s="371">
        <v>38.688524590163937</v>
      </c>
      <c r="N19" s="370">
        <v>3366</v>
      </c>
      <c r="O19" s="372">
        <v>61.311475409836071</v>
      </c>
      <c r="P19" s="350"/>
      <c r="Q19" s="368">
        <v>3427</v>
      </c>
      <c r="R19" s="369">
        <v>14.33111696566721</v>
      </c>
      <c r="S19" s="370">
        <v>1997</v>
      </c>
      <c r="T19" s="371">
        <v>58.272541581558215</v>
      </c>
      <c r="U19" s="370">
        <v>1430</v>
      </c>
      <c r="V19" s="372">
        <v>41.727458418441785</v>
      </c>
      <c r="W19" s="350"/>
      <c r="X19" s="368">
        <v>14996</v>
      </c>
      <c r="Y19" s="369">
        <v>62.710659473926313</v>
      </c>
      <c r="Z19" s="370">
        <v>11111</v>
      </c>
      <c r="AA19" s="371">
        <v>74.093091491064285</v>
      </c>
      <c r="AB19" s="370">
        <v>3885</v>
      </c>
      <c r="AC19" s="372">
        <f t="shared" si="0"/>
        <v>25.906908508935718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49579</v>
      </c>
      <c r="E20" s="365">
        <f t="shared" si="2"/>
        <v>31190</v>
      </c>
      <c r="F20" s="366">
        <f t="shared" si="3"/>
        <v>62.909699671231763</v>
      </c>
      <c r="G20" s="365">
        <f t="shared" si="4"/>
        <v>18389</v>
      </c>
      <c r="H20" s="367">
        <f t="shared" si="3"/>
        <v>37.09030032876823</v>
      </c>
      <c r="I20" s="350"/>
      <c r="J20" s="368">
        <f t="shared" si="5"/>
        <v>13720</v>
      </c>
      <c r="K20" s="369">
        <f t="shared" si="6"/>
        <v>27.673006716553378</v>
      </c>
      <c r="L20" s="370">
        <v>5612</v>
      </c>
      <c r="M20" s="371">
        <v>40.903790087463562</v>
      </c>
      <c r="N20" s="370">
        <v>8108</v>
      </c>
      <c r="O20" s="372">
        <v>59.096209912536445</v>
      </c>
      <c r="P20" s="350"/>
      <c r="Q20" s="368">
        <v>8009</v>
      </c>
      <c r="R20" s="369">
        <v>16.154016821638191</v>
      </c>
      <c r="S20" s="370">
        <v>4560</v>
      </c>
      <c r="T20" s="371">
        <v>56.935947059558004</v>
      </c>
      <c r="U20" s="370">
        <v>3449</v>
      </c>
      <c r="V20" s="372">
        <v>43.064052940442004</v>
      </c>
      <c r="W20" s="350"/>
      <c r="X20" s="368">
        <v>27850</v>
      </c>
      <c r="Y20" s="369">
        <v>56.172976461808425</v>
      </c>
      <c r="Z20" s="370">
        <v>21018</v>
      </c>
      <c r="AA20" s="371">
        <v>75.468581687612215</v>
      </c>
      <c r="AB20" s="370">
        <v>6832</v>
      </c>
      <c r="AC20" s="372">
        <f t="shared" si="0"/>
        <v>24.531418312387792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47889</v>
      </c>
      <c r="E21" s="365">
        <f t="shared" si="2"/>
        <v>31082</v>
      </c>
      <c r="F21" s="366">
        <f t="shared" si="3"/>
        <v>64.904257762743015</v>
      </c>
      <c r="G21" s="365">
        <f t="shared" si="4"/>
        <v>16807</v>
      </c>
      <c r="H21" s="367">
        <f t="shared" si="3"/>
        <v>35.095742237256985</v>
      </c>
      <c r="I21" s="350"/>
      <c r="J21" s="368">
        <f t="shared" si="5"/>
        <v>10236</v>
      </c>
      <c r="K21" s="369">
        <f t="shared" si="6"/>
        <v>21.374428365595438</v>
      </c>
      <c r="L21" s="370">
        <v>4180</v>
      </c>
      <c r="M21" s="371">
        <v>40.83626416568972</v>
      </c>
      <c r="N21" s="370">
        <v>6056</v>
      </c>
      <c r="O21" s="372">
        <v>59.16373583431028</v>
      </c>
      <c r="P21" s="350"/>
      <c r="Q21" s="368">
        <v>8476</v>
      </c>
      <c r="R21" s="369">
        <v>17.69926287874042</v>
      </c>
      <c r="S21" s="370">
        <v>4840</v>
      </c>
      <c r="T21" s="371">
        <v>57.102406795658332</v>
      </c>
      <c r="U21" s="370">
        <v>3636</v>
      </c>
      <c r="V21" s="372">
        <v>42.897593204341675</v>
      </c>
      <c r="W21" s="350"/>
      <c r="X21" s="368">
        <v>29177</v>
      </c>
      <c r="Y21" s="369">
        <v>60.926308755664138</v>
      </c>
      <c r="Z21" s="370">
        <v>22062</v>
      </c>
      <c r="AA21" s="371">
        <v>75.614353771806563</v>
      </c>
      <c r="AB21" s="370">
        <v>7115</v>
      </c>
      <c r="AC21" s="372">
        <f t="shared" si="0"/>
        <v>24.385646228193441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13340</v>
      </c>
      <c r="E22" s="365">
        <f t="shared" si="2"/>
        <v>8690</v>
      </c>
      <c r="F22" s="366">
        <f t="shared" si="3"/>
        <v>65.142428785607194</v>
      </c>
      <c r="G22" s="365">
        <f t="shared" si="4"/>
        <v>4650</v>
      </c>
      <c r="H22" s="367">
        <f t="shared" si="3"/>
        <v>34.857571214392799</v>
      </c>
      <c r="I22" s="350"/>
      <c r="J22" s="368">
        <f t="shared" si="5"/>
        <v>2777</v>
      </c>
      <c r="K22" s="369">
        <f t="shared" si="6"/>
        <v>20.817091454272862</v>
      </c>
      <c r="L22" s="370">
        <v>1131</v>
      </c>
      <c r="M22" s="371">
        <v>40.727403673028448</v>
      </c>
      <c r="N22" s="370">
        <v>1646</v>
      </c>
      <c r="O22" s="372">
        <v>59.272596326971552</v>
      </c>
      <c r="P22" s="350"/>
      <c r="Q22" s="368">
        <v>2079</v>
      </c>
      <c r="R22" s="369">
        <v>15.584707646176913</v>
      </c>
      <c r="S22" s="370">
        <v>1172</v>
      </c>
      <c r="T22" s="371">
        <v>56.373256373256375</v>
      </c>
      <c r="U22" s="370">
        <v>907</v>
      </c>
      <c r="V22" s="372">
        <v>43.626743626743625</v>
      </c>
      <c r="W22" s="350"/>
      <c r="X22" s="368">
        <v>8484</v>
      </c>
      <c r="Y22" s="369">
        <v>63.598200899550228</v>
      </c>
      <c r="Z22" s="370">
        <v>6387</v>
      </c>
      <c r="AA22" s="371">
        <v>75.282885431400288</v>
      </c>
      <c r="AB22" s="370">
        <v>2097</v>
      </c>
      <c r="AC22" s="372">
        <f t="shared" si="0"/>
        <v>24.717114568599719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25826</v>
      </c>
      <c r="E23" s="365">
        <f t="shared" si="2"/>
        <v>17276</v>
      </c>
      <c r="F23" s="366">
        <f t="shared" si="3"/>
        <v>66.893827925346557</v>
      </c>
      <c r="G23" s="365">
        <f t="shared" si="4"/>
        <v>8550</v>
      </c>
      <c r="H23" s="367">
        <f t="shared" si="3"/>
        <v>33.10617207465345</v>
      </c>
      <c r="I23" s="350"/>
      <c r="J23" s="368">
        <f t="shared" si="5"/>
        <v>5229</v>
      </c>
      <c r="K23" s="369">
        <f t="shared" si="6"/>
        <v>20.247037868814374</v>
      </c>
      <c r="L23" s="370">
        <v>2233</v>
      </c>
      <c r="M23" s="371">
        <v>42.704149933065594</v>
      </c>
      <c r="N23" s="370">
        <v>2996</v>
      </c>
      <c r="O23" s="372">
        <v>57.295850066934406</v>
      </c>
      <c r="P23" s="350"/>
      <c r="Q23" s="368">
        <v>4113</v>
      </c>
      <c r="R23" s="369">
        <v>15.925811198017501</v>
      </c>
      <c r="S23" s="370">
        <v>2326</v>
      </c>
      <c r="T23" s="371">
        <v>56.552394845611474</v>
      </c>
      <c r="U23" s="370">
        <v>1787</v>
      </c>
      <c r="V23" s="372">
        <v>43.447605154388526</v>
      </c>
      <c r="W23" s="350"/>
      <c r="X23" s="368">
        <v>16484</v>
      </c>
      <c r="Y23" s="369">
        <v>63.82715093316812</v>
      </c>
      <c r="Z23" s="370">
        <v>12717</v>
      </c>
      <c r="AA23" s="371">
        <v>77.147537005581171</v>
      </c>
      <c r="AB23" s="370">
        <v>3767</v>
      </c>
      <c r="AC23" s="372">
        <f t="shared" si="0"/>
        <v>22.852462994418829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66085</v>
      </c>
      <c r="E24" s="365">
        <f t="shared" si="2"/>
        <v>43810</v>
      </c>
      <c r="F24" s="366">
        <f t="shared" si="3"/>
        <v>66.293410002269809</v>
      </c>
      <c r="G24" s="365">
        <f t="shared" si="4"/>
        <v>22275</v>
      </c>
      <c r="H24" s="367">
        <f t="shared" si="3"/>
        <v>33.706589997730198</v>
      </c>
      <c r="I24" s="350"/>
      <c r="J24" s="368">
        <f t="shared" si="5"/>
        <v>16210</v>
      </c>
      <c r="K24" s="369">
        <f t="shared" si="6"/>
        <v>24.529015661647875</v>
      </c>
      <c r="L24" s="370">
        <v>7761</v>
      </c>
      <c r="M24" s="371">
        <v>47.877853177051207</v>
      </c>
      <c r="N24" s="370">
        <v>8449</v>
      </c>
      <c r="O24" s="372">
        <v>52.1221468229488</v>
      </c>
      <c r="P24" s="350"/>
      <c r="Q24" s="368">
        <v>9965</v>
      </c>
      <c r="R24" s="369">
        <v>15.079064840735418</v>
      </c>
      <c r="S24" s="370">
        <v>5824</v>
      </c>
      <c r="T24" s="371">
        <v>58.444555945810336</v>
      </c>
      <c r="U24" s="370">
        <v>4141</v>
      </c>
      <c r="V24" s="372">
        <v>41.555444054189664</v>
      </c>
      <c r="W24" s="350"/>
      <c r="X24" s="368">
        <v>39910</v>
      </c>
      <c r="Y24" s="369">
        <v>60.391919497616712</v>
      </c>
      <c r="Z24" s="370">
        <v>30225</v>
      </c>
      <c r="AA24" s="371">
        <v>75.732899022801305</v>
      </c>
      <c r="AB24" s="370">
        <v>9685</v>
      </c>
      <c r="AC24" s="372">
        <f t="shared" si="0"/>
        <v>24.267100977198698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15130</v>
      </c>
      <c r="E25" s="365">
        <f t="shared" si="2"/>
        <v>8436</v>
      </c>
      <c r="F25" s="366">
        <f t="shared" si="3"/>
        <v>55.756774619960346</v>
      </c>
      <c r="G25" s="365">
        <f t="shared" si="4"/>
        <v>6694</v>
      </c>
      <c r="H25" s="367">
        <f t="shared" si="3"/>
        <v>44.243225380039661</v>
      </c>
      <c r="I25" s="350"/>
      <c r="J25" s="368">
        <f t="shared" si="5"/>
        <v>5585</v>
      </c>
      <c r="K25" s="369">
        <f t="shared" si="6"/>
        <v>36.913417052214143</v>
      </c>
      <c r="L25" s="370">
        <v>1965</v>
      </c>
      <c r="M25" s="371">
        <v>35.183527305282006</v>
      </c>
      <c r="N25" s="370">
        <v>3620</v>
      </c>
      <c r="O25" s="372">
        <v>64.816472694718001</v>
      </c>
      <c r="P25" s="350"/>
      <c r="Q25" s="368">
        <v>2331</v>
      </c>
      <c r="R25" s="369">
        <v>15.406477197620621</v>
      </c>
      <c r="S25" s="370">
        <v>1224</v>
      </c>
      <c r="T25" s="371">
        <v>52.509652509652504</v>
      </c>
      <c r="U25" s="370">
        <v>1107</v>
      </c>
      <c r="V25" s="372">
        <v>47.490347490347489</v>
      </c>
      <c r="W25" s="350"/>
      <c r="X25" s="368">
        <v>7214</v>
      </c>
      <c r="Y25" s="369">
        <v>47.680105750165239</v>
      </c>
      <c r="Z25" s="370">
        <v>5247</v>
      </c>
      <c r="AA25" s="371">
        <v>72.733573606875524</v>
      </c>
      <c r="AB25" s="370">
        <v>1967</v>
      </c>
      <c r="AC25" s="372">
        <f t="shared" si="0"/>
        <v>27.266426393124483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3380</v>
      </c>
      <c r="E26" s="380">
        <f t="shared" si="2"/>
        <v>2276</v>
      </c>
      <c r="F26" s="381">
        <f t="shared" si="3"/>
        <v>67.337278106508876</v>
      </c>
      <c r="G26" s="380">
        <f t="shared" si="4"/>
        <v>1104</v>
      </c>
      <c r="H26" s="367">
        <f t="shared" si="3"/>
        <v>32.662721893491124</v>
      </c>
      <c r="I26" s="350"/>
      <c r="J26" s="377">
        <f t="shared" si="5"/>
        <v>661</v>
      </c>
      <c r="K26" s="378">
        <f t="shared" si="6"/>
        <v>19.556213017751478</v>
      </c>
      <c r="L26" s="375">
        <v>312</v>
      </c>
      <c r="M26" s="376">
        <v>47.201210287443267</v>
      </c>
      <c r="N26" s="375">
        <v>349</v>
      </c>
      <c r="O26" s="372">
        <v>52.79878971255674</v>
      </c>
      <c r="P26" s="350"/>
      <c r="Q26" s="377">
        <v>510</v>
      </c>
      <c r="R26" s="378">
        <v>15.088757396449704</v>
      </c>
      <c r="S26" s="375">
        <v>290</v>
      </c>
      <c r="T26" s="376">
        <v>56.862745098039213</v>
      </c>
      <c r="U26" s="375">
        <v>220</v>
      </c>
      <c r="V26" s="372">
        <v>43.137254901960787</v>
      </c>
      <c r="W26" s="350"/>
      <c r="X26" s="377">
        <v>2209</v>
      </c>
      <c r="Y26" s="378">
        <v>65.355029585798817</v>
      </c>
      <c r="Z26" s="375">
        <v>1674</v>
      </c>
      <c r="AA26" s="376">
        <v>75.78089633318244</v>
      </c>
      <c r="AB26" s="375">
        <v>535</v>
      </c>
      <c r="AC26" s="372">
        <f t="shared" si="0"/>
        <v>24.219103666817567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19653</v>
      </c>
      <c r="E27" s="380">
        <f t="shared" si="2"/>
        <v>13126</v>
      </c>
      <c r="F27" s="381">
        <f t="shared" si="3"/>
        <v>66.788785427161244</v>
      </c>
      <c r="G27" s="380">
        <f t="shared" si="4"/>
        <v>6527</v>
      </c>
      <c r="H27" s="367">
        <f t="shared" si="3"/>
        <v>33.211214572838756</v>
      </c>
      <c r="I27" s="350"/>
      <c r="J27" s="377">
        <f t="shared" si="5"/>
        <v>3568</v>
      </c>
      <c r="K27" s="378">
        <f t="shared" si="6"/>
        <v>18.154989060194374</v>
      </c>
      <c r="L27" s="375">
        <v>1473</v>
      </c>
      <c r="M27" s="376">
        <v>41.283632286995513</v>
      </c>
      <c r="N27" s="375">
        <v>2095</v>
      </c>
      <c r="O27" s="372">
        <v>58.71636771300448</v>
      </c>
      <c r="P27" s="350"/>
      <c r="Q27" s="377">
        <v>2989</v>
      </c>
      <c r="R27" s="378">
        <v>15.208873963262606</v>
      </c>
      <c r="S27" s="375">
        <v>1680</v>
      </c>
      <c r="T27" s="376">
        <v>56.206088992974237</v>
      </c>
      <c r="U27" s="375">
        <v>1309</v>
      </c>
      <c r="V27" s="372">
        <v>43.793911007025763</v>
      </c>
      <c r="W27" s="350"/>
      <c r="X27" s="377">
        <v>13096</v>
      </c>
      <c r="Y27" s="378">
        <v>66.636136976543028</v>
      </c>
      <c r="Z27" s="375">
        <v>9973</v>
      </c>
      <c r="AA27" s="376">
        <v>76.153023824068427</v>
      </c>
      <c r="AB27" s="375">
        <v>3123</v>
      </c>
      <c r="AC27" s="372">
        <f t="shared" si="0"/>
        <v>23.846976175931584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2414</v>
      </c>
      <c r="E28" s="380">
        <f t="shared" si="2"/>
        <v>1547</v>
      </c>
      <c r="F28" s="381">
        <f t="shared" si="3"/>
        <v>64.08450704225352</v>
      </c>
      <c r="G28" s="380">
        <f t="shared" si="4"/>
        <v>867</v>
      </c>
      <c r="H28" s="382">
        <f t="shared" si="3"/>
        <v>35.91549295774648</v>
      </c>
      <c r="I28" s="350"/>
      <c r="J28" s="377">
        <f t="shared" si="5"/>
        <v>526</v>
      </c>
      <c r="K28" s="378">
        <f t="shared" si="6"/>
        <v>21.789560894780447</v>
      </c>
      <c r="L28" s="375">
        <v>223</v>
      </c>
      <c r="M28" s="376">
        <v>42.395437262357419</v>
      </c>
      <c r="N28" s="375">
        <v>303</v>
      </c>
      <c r="O28" s="383">
        <v>57.604562737642581</v>
      </c>
      <c r="P28" s="350"/>
      <c r="Q28" s="377">
        <v>370</v>
      </c>
      <c r="R28" s="378">
        <v>15.327257663628831</v>
      </c>
      <c r="S28" s="375">
        <v>211</v>
      </c>
      <c r="T28" s="376">
        <v>57.027027027027025</v>
      </c>
      <c r="U28" s="375">
        <v>159</v>
      </c>
      <c r="V28" s="383">
        <v>42.972972972972975</v>
      </c>
      <c r="W28" s="350"/>
      <c r="X28" s="377">
        <v>1518</v>
      </c>
      <c r="Y28" s="378">
        <v>62.883181441590722</v>
      </c>
      <c r="Z28" s="375">
        <v>1113</v>
      </c>
      <c r="AA28" s="376">
        <v>73.320158102766797</v>
      </c>
      <c r="AB28" s="375">
        <v>405</v>
      </c>
      <c r="AC28" s="383">
        <f t="shared" si="0"/>
        <v>26.679841897233203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1244</v>
      </c>
      <c r="E29" s="386">
        <f t="shared" si="2"/>
        <v>662</v>
      </c>
      <c r="F29" s="387">
        <f t="shared" si="3"/>
        <v>53.215434083601288</v>
      </c>
      <c r="G29" s="386">
        <f t="shared" si="4"/>
        <v>582</v>
      </c>
      <c r="H29" s="388">
        <f t="shared" si="3"/>
        <v>46.784565916398712</v>
      </c>
      <c r="I29" s="350"/>
      <c r="J29" s="389">
        <f t="shared" si="5"/>
        <v>665</v>
      </c>
      <c r="K29" s="390">
        <f t="shared" si="6"/>
        <v>53.456591639871384</v>
      </c>
      <c r="L29" s="391">
        <v>257</v>
      </c>
      <c r="M29" s="392">
        <v>38.646616541353382</v>
      </c>
      <c r="N29" s="391">
        <v>408</v>
      </c>
      <c r="O29" s="393">
        <v>61.353383458646618</v>
      </c>
      <c r="P29" s="350"/>
      <c r="Q29" s="389">
        <v>183</v>
      </c>
      <c r="R29" s="390">
        <v>14.710610932475884</v>
      </c>
      <c r="S29" s="391">
        <v>108</v>
      </c>
      <c r="T29" s="392">
        <v>59.016393442622949</v>
      </c>
      <c r="U29" s="391">
        <v>75</v>
      </c>
      <c r="V29" s="393">
        <v>40.983606557377051</v>
      </c>
      <c r="W29" s="350"/>
      <c r="X29" s="389">
        <v>396</v>
      </c>
      <c r="Y29" s="390">
        <v>31.832797427652732</v>
      </c>
      <c r="Z29" s="391">
        <v>297</v>
      </c>
      <c r="AA29" s="392">
        <v>75</v>
      </c>
      <c r="AB29" s="391">
        <v>99</v>
      </c>
      <c r="AC29" s="393">
        <f t="shared" si="0"/>
        <v>25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433436</v>
      </c>
      <c r="E31" s="1230">
        <f>L31+S31+Z31</f>
        <v>274980</v>
      </c>
      <c r="F31" s="1231">
        <f>E31/$D31*100</f>
        <v>63.441892228610456</v>
      </c>
      <c r="G31" s="1230">
        <f>N31+U31+AB31</f>
        <v>158456</v>
      </c>
      <c r="H31" s="1232">
        <f>G31/$D31*100</f>
        <v>36.558107771389544</v>
      </c>
      <c r="I31" s="320"/>
      <c r="J31" s="1233">
        <f>SUM(J12:J29)</f>
        <v>114098</v>
      </c>
      <c r="K31" s="1234">
        <f>J31/$D31*100</f>
        <v>26.324070912429974</v>
      </c>
      <c r="L31" s="1230">
        <f>SUM(L12:L29)</f>
        <v>46821</v>
      </c>
      <c r="M31" s="1231">
        <f>L31/$J31*100</f>
        <v>41.035776262511177</v>
      </c>
      <c r="N31" s="1230">
        <f>SUM(N12:N29)</f>
        <v>67277</v>
      </c>
      <c r="O31" s="1235">
        <f>N31/$J31*100</f>
        <v>58.96422373748883</v>
      </c>
      <c r="P31" s="320"/>
      <c r="Q31" s="1233">
        <f>SUM(Q12:Q29)</f>
        <v>70293</v>
      </c>
      <c r="R31" s="1234">
        <f>Q31/$D31*100</f>
        <v>16.217619210217887</v>
      </c>
      <c r="S31" s="1230">
        <f>SUM(S12:S29)</f>
        <v>40009</v>
      </c>
      <c r="T31" s="1231">
        <f>S31/$Q31*100</f>
        <v>56.917474001678691</v>
      </c>
      <c r="U31" s="1230">
        <f>SUM(U12:U29)</f>
        <v>30284</v>
      </c>
      <c r="V31" s="1235">
        <f>U31/$Q31*100</f>
        <v>43.082525998321316</v>
      </c>
      <c r="W31" s="320"/>
      <c r="X31" s="1233">
        <f>SUM(X12:X29)</f>
        <v>249045</v>
      </c>
      <c r="Y31" s="1234">
        <f>X31/$D31*100</f>
        <v>57.458309877352129</v>
      </c>
      <c r="Z31" s="1230">
        <f>SUM(Z12:Z29)</f>
        <v>188150</v>
      </c>
      <c r="AA31" s="1231">
        <f>Z31/$X31*100</f>
        <v>75.548595635326947</v>
      </c>
      <c r="AB31" s="1230">
        <f>SUM(AB12:AB29)</f>
        <v>60895</v>
      </c>
      <c r="AC31" s="1235">
        <f>AB31/$X31*100</f>
        <v>24.451404364673053</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1"/>
      <c r="C34" s="1441"/>
      <c r="D34" s="1441"/>
      <c r="E34" s="1441"/>
      <c r="F34" s="1441"/>
      <c r="G34" s="1441"/>
      <c r="H34" s="1441"/>
      <c r="I34" s="1441"/>
      <c r="J34" s="1441"/>
      <c r="K34" s="1441"/>
      <c r="L34" s="1441"/>
      <c r="M34" s="1441"/>
      <c r="N34" s="1441"/>
      <c r="O34" s="1441"/>
    </row>
    <row r="35" spans="2:15" s="329" customFormat="1" ht="29.25" customHeight="1" x14ac:dyDescent="0.25">
      <c r="B35" s="1442"/>
      <c r="C35" s="1442"/>
      <c r="D35" s="1442"/>
      <c r="E35" s="1442"/>
      <c r="F35" s="1442"/>
      <c r="G35" s="1442"/>
      <c r="H35" s="1442"/>
      <c r="I35" s="1442"/>
      <c r="J35" s="1442"/>
      <c r="K35" s="1442"/>
      <c r="L35" s="1442"/>
      <c r="M35" s="1442"/>
    </row>
    <row r="36" spans="2:15" s="329" customFormat="1" ht="4.5" customHeight="1" x14ac:dyDescent="0.25">
      <c r="B36" s="1432"/>
      <c r="C36" s="1432"/>
      <c r="D36" s="143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404</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228</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229</v>
      </c>
      <c r="K8" s="1457"/>
      <c r="L8" s="1457"/>
      <c r="M8" s="1457"/>
      <c r="N8" s="1457"/>
      <c r="O8" s="1458"/>
      <c r="P8" s="317"/>
      <c r="Q8" s="1456" t="s">
        <v>230</v>
      </c>
      <c r="R8" s="1457"/>
      <c r="S8" s="1457"/>
      <c r="T8" s="1457"/>
      <c r="U8" s="1457"/>
      <c r="V8" s="1458"/>
      <c r="W8" s="317"/>
      <c r="X8" s="1456" t="s">
        <v>231</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219</v>
      </c>
      <c r="G10" s="406" t="s">
        <v>9</v>
      </c>
      <c r="H10" s="886"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137707</v>
      </c>
      <c r="E12" s="352">
        <f>L12+S12+Z12</f>
        <v>86098</v>
      </c>
      <c r="F12" s="353">
        <f>E12/$D12*100</f>
        <v>62.522602336845623</v>
      </c>
      <c r="G12" s="352">
        <f>N12+U12+AB12</f>
        <v>51609</v>
      </c>
      <c r="H12" s="354">
        <f>G12/$D12*100</f>
        <v>37.477397663154377</v>
      </c>
      <c r="I12" s="350"/>
      <c r="J12" s="355">
        <f>L12+N12</f>
        <v>42441</v>
      </c>
      <c r="K12" s="356">
        <f>J12/$D12*100</f>
        <v>30.81978403421758</v>
      </c>
      <c r="L12" s="357">
        <v>17011</v>
      </c>
      <c r="M12" s="353">
        <v>40.081524940505645</v>
      </c>
      <c r="N12" s="357">
        <v>25430</v>
      </c>
      <c r="O12" s="358">
        <v>59.918475059494355</v>
      </c>
      <c r="P12" s="350"/>
      <c r="Q12" s="355">
        <v>27590</v>
      </c>
      <c r="R12" s="356">
        <v>20.035292323556536</v>
      </c>
      <c r="S12" s="357">
        <v>17416</v>
      </c>
      <c r="T12" s="353">
        <v>63.124320405944175</v>
      </c>
      <c r="U12" s="357">
        <v>10174</v>
      </c>
      <c r="V12" s="358">
        <v>36.875679594055818</v>
      </c>
      <c r="W12" s="350"/>
      <c r="X12" s="355">
        <v>67676</v>
      </c>
      <c r="Y12" s="356">
        <v>49.144923642225883</v>
      </c>
      <c r="Z12" s="357">
        <v>51671</v>
      </c>
      <c r="AA12" s="353">
        <v>76.350552633134356</v>
      </c>
      <c r="AB12" s="357">
        <v>16005</v>
      </c>
      <c r="AC12" s="358">
        <f t="shared" ref="AC12:AC29" si="0">AB12/$X12*100</f>
        <v>23.649447366865655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16365</v>
      </c>
      <c r="E13" s="365">
        <f t="shared" ref="E13:E29" si="2">L13+S13+Z13</f>
        <v>10302</v>
      </c>
      <c r="F13" s="366">
        <f t="shared" ref="F13:H29" si="3">E13/$D13*100</f>
        <v>62.951420714940419</v>
      </c>
      <c r="G13" s="365">
        <f t="shared" ref="G13:G29" si="4">N13+U13+AB13</f>
        <v>6063</v>
      </c>
      <c r="H13" s="367">
        <f t="shared" si="3"/>
        <v>37.048579285059581</v>
      </c>
      <c r="I13" s="350"/>
      <c r="J13" s="368">
        <f t="shared" ref="J13:J29" si="5">L13+N13</f>
        <v>3476</v>
      </c>
      <c r="K13" s="369">
        <f t="shared" ref="K13:K29" si="6">J13/$D13*100</f>
        <v>21.240452184540175</v>
      </c>
      <c r="L13" s="370">
        <v>1412</v>
      </c>
      <c r="M13" s="371">
        <v>40.621403912543151</v>
      </c>
      <c r="N13" s="370">
        <v>2064</v>
      </c>
      <c r="O13" s="372">
        <v>59.378596087456849</v>
      </c>
      <c r="P13" s="350"/>
      <c r="Q13" s="368">
        <v>2852</v>
      </c>
      <c r="R13" s="369">
        <v>17.427436602505349</v>
      </c>
      <c r="S13" s="370">
        <v>1676</v>
      </c>
      <c r="T13" s="371">
        <v>58.765778401122013</v>
      </c>
      <c r="U13" s="370">
        <v>1176</v>
      </c>
      <c r="V13" s="372">
        <v>41.23422159887798</v>
      </c>
      <c r="W13" s="350"/>
      <c r="X13" s="368">
        <v>10037</v>
      </c>
      <c r="Y13" s="369">
        <v>61.332111212954473</v>
      </c>
      <c r="Z13" s="370">
        <v>7214</v>
      </c>
      <c r="AA13" s="371">
        <v>71.874065955962934</v>
      </c>
      <c r="AB13" s="370">
        <v>2823</v>
      </c>
      <c r="AC13" s="372">
        <f t="shared" si="0"/>
        <v>28.125934044037066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11496</v>
      </c>
      <c r="E14" s="365">
        <f t="shared" si="2"/>
        <v>7380</v>
      </c>
      <c r="F14" s="366">
        <f t="shared" si="3"/>
        <v>64.196242171189979</v>
      </c>
      <c r="G14" s="365">
        <f t="shared" si="4"/>
        <v>4116</v>
      </c>
      <c r="H14" s="367">
        <f t="shared" si="3"/>
        <v>35.803757828810021</v>
      </c>
      <c r="I14" s="350"/>
      <c r="J14" s="368">
        <f t="shared" si="5"/>
        <v>2789</v>
      </c>
      <c r="K14" s="369">
        <f t="shared" si="6"/>
        <v>24.260612386917188</v>
      </c>
      <c r="L14" s="370">
        <v>1078</v>
      </c>
      <c r="M14" s="371">
        <v>38.651846539978486</v>
      </c>
      <c r="N14" s="370">
        <v>1711</v>
      </c>
      <c r="O14" s="372">
        <v>61.348153460021514</v>
      </c>
      <c r="P14" s="350"/>
      <c r="Q14" s="368">
        <v>2339</v>
      </c>
      <c r="R14" s="369">
        <v>20.346207376478777</v>
      </c>
      <c r="S14" s="370">
        <v>1404</v>
      </c>
      <c r="T14" s="371">
        <v>60.025651988029068</v>
      </c>
      <c r="U14" s="370">
        <v>935</v>
      </c>
      <c r="V14" s="372">
        <v>39.974348011970932</v>
      </c>
      <c r="W14" s="350"/>
      <c r="X14" s="368">
        <v>6368</v>
      </c>
      <c r="Y14" s="369">
        <v>55.393180236604032</v>
      </c>
      <c r="Z14" s="370">
        <v>4898</v>
      </c>
      <c r="AA14" s="371">
        <v>76.915829145728637</v>
      </c>
      <c r="AB14" s="370">
        <v>1470</v>
      </c>
      <c r="AC14" s="372">
        <f t="shared" si="0"/>
        <v>23.084170854271356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11441</v>
      </c>
      <c r="E15" s="365">
        <f t="shared" si="2"/>
        <v>6722</v>
      </c>
      <c r="F15" s="366">
        <f t="shared" si="3"/>
        <v>58.753605454068705</v>
      </c>
      <c r="G15" s="365">
        <f t="shared" si="4"/>
        <v>4719</v>
      </c>
      <c r="H15" s="367">
        <f t="shared" si="3"/>
        <v>41.246394545931295</v>
      </c>
      <c r="I15" s="350"/>
      <c r="J15" s="368">
        <f t="shared" si="5"/>
        <v>3432</v>
      </c>
      <c r="K15" s="369">
        <f t="shared" si="6"/>
        <v>29.9973778515864</v>
      </c>
      <c r="L15" s="370">
        <v>1337</v>
      </c>
      <c r="M15" s="371">
        <v>38.956876456876458</v>
      </c>
      <c r="N15" s="370">
        <v>2095</v>
      </c>
      <c r="O15" s="372">
        <v>61.043123543123542</v>
      </c>
      <c r="P15" s="350"/>
      <c r="Q15" s="368">
        <v>2405</v>
      </c>
      <c r="R15" s="369">
        <v>21.020889782361682</v>
      </c>
      <c r="S15" s="370">
        <v>1315</v>
      </c>
      <c r="T15" s="371">
        <v>54.677754677754677</v>
      </c>
      <c r="U15" s="370">
        <v>1090</v>
      </c>
      <c r="V15" s="372">
        <v>45.322245322245323</v>
      </c>
      <c r="W15" s="350"/>
      <c r="X15" s="368">
        <v>5604</v>
      </c>
      <c r="Y15" s="369">
        <v>48.981732366051915</v>
      </c>
      <c r="Z15" s="370">
        <v>4070</v>
      </c>
      <c r="AA15" s="371">
        <v>72.626695217701638</v>
      </c>
      <c r="AB15" s="370">
        <v>1534</v>
      </c>
      <c r="AC15" s="372">
        <f t="shared" si="0"/>
        <v>27.373304782298359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20553</v>
      </c>
      <c r="E16" s="365">
        <f t="shared" si="2"/>
        <v>11835</v>
      </c>
      <c r="F16" s="366">
        <f t="shared" si="3"/>
        <v>57.582834622682824</v>
      </c>
      <c r="G16" s="365">
        <f t="shared" si="4"/>
        <v>8718</v>
      </c>
      <c r="H16" s="367">
        <f t="shared" si="3"/>
        <v>42.417165377317176</v>
      </c>
      <c r="I16" s="350"/>
      <c r="J16" s="368">
        <f t="shared" si="5"/>
        <v>7890</v>
      </c>
      <c r="K16" s="369">
        <f t="shared" si="6"/>
        <v>38.388556415121883</v>
      </c>
      <c r="L16" s="370">
        <v>3160</v>
      </c>
      <c r="M16" s="371">
        <v>40.050697084917616</v>
      </c>
      <c r="N16" s="370">
        <v>4730</v>
      </c>
      <c r="O16" s="372">
        <v>59.949302915082384</v>
      </c>
      <c r="P16" s="350"/>
      <c r="Q16" s="368">
        <v>4453</v>
      </c>
      <c r="R16" s="369">
        <v>21.665936846202502</v>
      </c>
      <c r="S16" s="370">
        <v>2665</v>
      </c>
      <c r="T16" s="371">
        <v>59.847293959128677</v>
      </c>
      <c r="U16" s="370">
        <v>1788</v>
      </c>
      <c r="V16" s="372">
        <v>40.152706040871323</v>
      </c>
      <c r="W16" s="350"/>
      <c r="X16" s="368">
        <v>8210</v>
      </c>
      <c r="Y16" s="369">
        <v>39.945506738675618</v>
      </c>
      <c r="Z16" s="370">
        <v>6010</v>
      </c>
      <c r="AA16" s="371">
        <v>73.203410475030452</v>
      </c>
      <c r="AB16" s="370">
        <v>2200</v>
      </c>
      <c r="AC16" s="372">
        <f t="shared" si="0"/>
        <v>26.796589524969548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7906</v>
      </c>
      <c r="E17" s="375">
        <f t="shared" si="2"/>
        <v>5004</v>
      </c>
      <c r="F17" s="376">
        <f t="shared" si="3"/>
        <v>63.293700986592462</v>
      </c>
      <c r="G17" s="375">
        <f t="shared" si="4"/>
        <v>2902</v>
      </c>
      <c r="H17" s="367">
        <f t="shared" si="3"/>
        <v>36.706299013407538</v>
      </c>
      <c r="I17" s="350"/>
      <c r="J17" s="377">
        <f t="shared" si="5"/>
        <v>1904</v>
      </c>
      <c r="K17" s="378">
        <f t="shared" si="6"/>
        <v>24.082974955729824</v>
      </c>
      <c r="L17" s="375">
        <v>763</v>
      </c>
      <c r="M17" s="376">
        <v>40.07352941176471</v>
      </c>
      <c r="N17" s="375">
        <v>1141</v>
      </c>
      <c r="O17" s="372">
        <v>59.92647058823529</v>
      </c>
      <c r="P17" s="350"/>
      <c r="Q17" s="377">
        <v>1653</v>
      </c>
      <c r="R17" s="378">
        <v>20.908171009359979</v>
      </c>
      <c r="S17" s="375">
        <v>918</v>
      </c>
      <c r="T17" s="376">
        <v>55.535390199637021</v>
      </c>
      <c r="U17" s="375">
        <v>735</v>
      </c>
      <c r="V17" s="372">
        <v>44.464609800362979</v>
      </c>
      <c r="W17" s="350"/>
      <c r="X17" s="377">
        <v>4349</v>
      </c>
      <c r="Y17" s="378">
        <v>55.008854034910193</v>
      </c>
      <c r="Z17" s="375">
        <v>3323</v>
      </c>
      <c r="AA17" s="376">
        <v>76.408369740170158</v>
      </c>
      <c r="AB17" s="375">
        <v>1026</v>
      </c>
      <c r="AC17" s="372">
        <f t="shared" si="0"/>
        <v>23.591630259829845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41670</v>
      </c>
      <c r="E18" s="365">
        <f t="shared" si="2"/>
        <v>26278</v>
      </c>
      <c r="F18" s="366">
        <f t="shared" si="3"/>
        <v>63.06215502759779</v>
      </c>
      <c r="G18" s="365">
        <f t="shared" si="4"/>
        <v>15392</v>
      </c>
      <c r="H18" s="367">
        <f t="shared" si="3"/>
        <v>36.937844972402203</v>
      </c>
      <c r="I18" s="350"/>
      <c r="J18" s="368">
        <f t="shared" si="5"/>
        <v>9712</v>
      </c>
      <c r="K18" s="369">
        <f t="shared" si="6"/>
        <v>23.306935445164388</v>
      </c>
      <c r="L18" s="370">
        <v>4030</v>
      </c>
      <c r="M18" s="371">
        <v>41.495057660626031</v>
      </c>
      <c r="N18" s="370">
        <v>5682</v>
      </c>
      <c r="O18" s="372">
        <v>58.504942339373969</v>
      </c>
      <c r="P18" s="350"/>
      <c r="Q18" s="368">
        <v>7005</v>
      </c>
      <c r="R18" s="369">
        <v>16.810655147588193</v>
      </c>
      <c r="S18" s="370">
        <v>3979</v>
      </c>
      <c r="T18" s="371">
        <v>56.802284082798003</v>
      </c>
      <c r="U18" s="370">
        <v>3026</v>
      </c>
      <c r="V18" s="372">
        <v>43.197715917202004</v>
      </c>
      <c r="W18" s="350"/>
      <c r="X18" s="368">
        <v>24953</v>
      </c>
      <c r="Y18" s="369">
        <v>59.882409407247415</v>
      </c>
      <c r="Z18" s="370">
        <v>18269</v>
      </c>
      <c r="AA18" s="371">
        <v>73.213641646295031</v>
      </c>
      <c r="AB18" s="370">
        <v>6684</v>
      </c>
      <c r="AC18" s="372">
        <f t="shared" si="0"/>
        <v>26.786358353704966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26502</v>
      </c>
      <c r="E19" s="365">
        <f t="shared" si="2"/>
        <v>16147</v>
      </c>
      <c r="F19" s="366">
        <f t="shared" si="3"/>
        <v>60.927477171534228</v>
      </c>
      <c r="G19" s="365">
        <f t="shared" si="4"/>
        <v>10355</v>
      </c>
      <c r="H19" s="367">
        <f t="shared" si="3"/>
        <v>39.072522828465779</v>
      </c>
      <c r="I19" s="350"/>
      <c r="J19" s="368">
        <f t="shared" si="5"/>
        <v>6846</v>
      </c>
      <c r="K19" s="369">
        <f t="shared" si="6"/>
        <v>25.832012678288429</v>
      </c>
      <c r="L19" s="370">
        <v>2745</v>
      </c>
      <c r="M19" s="371">
        <v>40.096406660823838</v>
      </c>
      <c r="N19" s="370">
        <v>4101</v>
      </c>
      <c r="O19" s="372">
        <v>59.903593339176162</v>
      </c>
      <c r="P19" s="350"/>
      <c r="Q19" s="368">
        <v>4749</v>
      </c>
      <c r="R19" s="369">
        <v>17.919402309259677</v>
      </c>
      <c r="S19" s="370">
        <v>2731</v>
      </c>
      <c r="T19" s="371">
        <v>57.506843546009691</v>
      </c>
      <c r="U19" s="370">
        <v>2018</v>
      </c>
      <c r="V19" s="372">
        <v>42.493156453990316</v>
      </c>
      <c r="W19" s="350"/>
      <c r="X19" s="368">
        <v>14907</v>
      </c>
      <c r="Y19" s="369">
        <v>56.24858501245189</v>
      </c>
      <c r="Z19" s="370">
        <v>10671</v>
      </c>
      <c r="AA19" s="371">
        <v>71.583819682028576</v>
      </c>
      <c r="AB19" s="370">
        <v>4236</v>
      </c>
      <c r="AC19" s="372">
        <f t="shared" si="0"/>
        <v>28.416180317971424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102907</v>
      </c>
      <c r="E20" s="365">
        <f t="shared" si="2"/>
        <v>65029</v>
      </c>
      <c r="F20" s="366">
        <f t="shared" si="3"/>
        <v>63.192008318190204</v>
      </c>
      <c r="G20" s="365">
        <f t="shared" si="4"/>
        <v>37878</v>
      </c>
      <c r="H20" s="367">
        <f t="shared" si="3"/>
        <v>36.807991681809789</v>
      </c>
      <c r="I20" s="350"/>
      <c r="J20" s="368">
        <f t="shared" si="5"/>
        <v>22985</v>
      </c>
      <c r="K20" s="369">
        <f t="shared" si="6"/>
        <v>22.335701167073182</v>
      </c>
      <c r="L20" s="370">
        <v>9172</v>
      </c>
      <c r="M20" s="371">
        <v>39.904285403524035</v>
      </c>
      <c r="N20" s="370">
        <v>13813</v>
      </c>
      <c r="O20" s="372">
        <v>60.095714596475958</v>
      </c>
      <c r="P20" s="350"/>
      <c r="Q20" s="368">
        <v>19488</v>
      </c>
      <c r="R20" s="369">
        <v>18.937487245765595</v>
      </c>
      <c r="S20" s="370">
        <v>11188</v>
      </c>
      <c r="T20" s="371">
        <v>57.409688013136282</v>
      </c>
      <c r="U20" s="370">
        <v>8300</v>
      </c>
      <c r="V20" s="372">
        <v>42.590311986863711</v>
      </c>
      <c r="W20" s="350"/>
      <c r="X20" s="368">
        <v>60434</v>
      </c>
      <c r="Y20" s="369">
        <v>58.726811587161222</v>
      </c>
      <c r="Z20" s="370">
        <v>44669</v>
      </c>
      <c r="AA20" s="371">
        <v>73.913690968660035</v>
      </c>
      <c r="AB20" s="370">
        <v>15765</v>
      </c>
      <c r="AC20" s="372">
        <f t="shared" si="0"/>
        <v>26.086309031339972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65888</v>
      </c>
      <c r="E21" s="365">
        <f t="shared" si="2"/>
        <v>40910</v>
      </c>
      <c r="F21" s="366">
        <f t="shared" si="3"/>
        <v>62.09021369596892</v>
      </c>
      <c r="G21" s="365">
        <f t="shared" si="4"/>
        <v>24978</v>
      </c>
      <c r="H21" s="367">
        <f t="shared" si="3"/>
        <v>37.909786304031087</v>
      </c>
      <c r="I21" s="350"/>
      <c r="J21" s="368">
        <f t="shared" si="5"/>
        <v>16761</v>
      </c>
      <c r="K21" s="369">
        <f t="shared" si="6"/>
        <v>25.438623118018455</v>
      </c>
      <c r="L21" s="370">
        <v>6824</v>
      </c>
      <c r="M21" s="371">
        <v>40.71356124336257</v>
      </c>
      <c r="N21" s="370">
        <v>9937</v>
      </c>
      <c r="O21" s="372">
        <v>59.28643875663743</v>
      </c>
      <c r="P21" s="350"/>
      <c r="Q21" s="368">
        <v>13591</v>
      </c>
      <c r="R21" s="369">
        <v>20.627428363283148</v>
      </c>
      <c r="S21" s="370">
        <v>8015</v>
      </c>
      <c r="T21" s="371">
        <v>58.972849679935244</v>
      </c>
      <c r="U21" s="370">
        <v>5576</v>
      </c>
      <c r="V21" s="372">
        <v>41.027150320064749</v>
      </c>
      <c r="W21" s="350"/>
      <c r="X21" s="368">
        <v>35536</v>
      </c>
      <c r="Y21" s="369">
        <v>53.933948518698394</v>
      </c>
      <c r="Z21" s="370">
        <v>26071</v>
      </c>
      <c r="AA21" s="371">
        <v>73.365038271049073</v>
      </c>
      <c r="AB21" s="370">
        <v>9465</v>
      </c>
      <c r="AC21" s="372">
        <f t="shared" si="0"/>
        <v>26.634961728950923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13785</v>
      </c>
      <c r="E22" s="365">
        <f t="shared" si="2"/>
        <v>8726</v>
      </c>
      <c r="F22" s="366">
        <f t="shared" si="3"/>
        <v>63.300689154878484</v>
      </c>
      <c r="G22" s="365">
        <f t="shared" si="4"/>
        <v>5059</v>
      </c>
      <c r="H22" s="367">
        <f t="shared" si="3"/>
        <v>36.699310845121509</v>
      </c>
      <c r="I22" s="350"/>
      <c r="J22" s="368">
        <f t="shared" si="5"/>
        <v>3500</v>
      </c>
      <c r="K22" s="369">
        <f t="shared" si="6"/>
        <v>25.389916575988391</v>
      </c>
      <c r="L22" s="370">
        <v>1464</v>
      </c>
      <c r="M22" s="371">
        <v>41.828571428571429</v>
      </c>
      <c r="N22" s="370">
        <v>2036</v>
      </c>
      <c r="O22" s="372">
        <v>58.171428571428571</v>
      </c>
      <c r="P22" s="350"/>
      <c r="Q22" s="368">
        <v>2557</v>
      </c>
      <c r="R22" s="369">
        <v>18.549147624229235</v>
      </c>
      <c r="S22" s="370">
        <v>1538</v>
      </c>
      <c r="T22" s="371">
        <v>60.148611654282355</v>
      </c>
      <c r="U22" s="370">
        <v>1019</v>
      </c>
      <c r="V22" s="372">
        <v>39.851388345717638</v>
      </c>
      <c r="W22" s="350"/>
      <c r="X22" s="368">
        <v>7728</v>
      </c>
      <c r="Y22" s="369">
        <v>56.060935799782371</v>
      </c>
      <c r="Z22" s="370">
        <v>5724</v>
      </c>
      <c r="AA22" s="371">
        <v>74.068322981366464</v>
      </c>
      <c r="AB22" s="370">
        <v>2004</v>
      </c>
      <c r="AC22" s="372">
        <f t="shared" si="0"/>
        <v>25.931677018633543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27106</v>
      </c>
      <c r="E23" s="365">
        <f t="shared" si="2"/>
        <v>16667</v>
      </c>
      <c r="F23" s="366">
        <f t="shared" si="3"/>
        <v>61.488231387884603</v>
      </c>
      <c r="G23" s="365">
        <f t="shared" si="4"/>
        <v>10439</v>
      </c>
      <c r="H23" s="367">
        <f t="shared" si="3"/>
        <v>38.511768612115397</v>
      </c>
      <c r="I23" s="350"/>
      <c r="J23" s="368">
        <f t="shared" si="5"/>
        <v>8027</v>
      </c>
      <c r="K23" s="369">
        <f t="shared" si="6"/>
        <v>29.613369733638308</v>
      </c>
      <c r="L23" s="370">
        <v>3090</v>
      </c>
      <c r="M23" s="371">
        <v>38.495079108010465</v>
      </c>
      <c r="N23" s="370">
        <v>4937</v>
      </c>
      <c r="O23" s="372">
        <v>61.504920891989535</v>
      </c>
      <c r="P23" s="350"/>
      <c r="Q23" s="368">
        <v>4892</v>
      </c>
      <c r="R23" s="369">
        <v>18.047664723677414</v>
      </c>
      <c r="S23" s="370">
        <v>2837</v>
      </c>
      <c r="T23" s="371">
        <v>57.992641046606707</v>
      </c>
      <c r="U23" s="370">
        <v>2055</v>
      </c>
      <c r="V23" s="372">
        <v>42.0073589533933</v>
      </c>
      <c r="W23" s="350"/>
      <c r="X23" s="368">
        <v>14187</v>
      </c>
      <c r="Y23" s="369">
        <v>52.338965542684278</v>
      </c>
      <c r="Z23" s="370">
        <v>10740</v>
      </c>
      <c r="AA23" s="371">
        <v>75.703108479593993</v>
      </c>
      <c r="AB23" s="370">
        <v>3447</v>
      </c>
      <c r="AC23" s="372">
        <f t="shared" si="0"/>
        <v>24.296891520406007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78167</v>
      </c>
      <c r="E24" s="365">
        <f t="shared" si="2"/>
        <v>49718</v>
      </c>
      <c r="F24" s="366">
        <f t="shared" si="3"/>
        <v>63.604846034771711</v>
      </c>
      <c r="G24" s="365">
        <f t="shared" si="4"/>
        <v>28449</v>
      </c>
      <c r="H24" s="367">
        <f t="shared" si="3"/>
        <v>36.395153965228296</v>
      </c>
      <c r="I24" s="350"/>
      <c r="J24" s="368">
        <f t="shared" si="5"/>
        <v>22066</v>
      </c>
      <c r="K24" s="369">
        <f t="shared" si="6"/>
        <v>28.229303926209269</v>
      </c>
      <c r="L24" s="370">
        <v>9771</v>
      </c>
      <c r="M24" s="371">
        <v>44.280793981691289</v>
      </c>
      <c r="N24" s="370">
        <v>12295</v>
      </c>
      <c r="O24" s="372">
        <v>55.719206018308711</v>
      </c>
      <c r="P24" s="350"/>
      <c r="Q24" s="368">
        <v>13849</v>
      </c>
      <c r="R24" s="369">
        <v>17.717195235841213</v>
      </c>
      <c r="S24" s="370">
        <v>8446</v>
      </c>
      <c r="T24" s="371">
        <v>60.986352805256693</v>
      </c>
      <c r="U24" s="370">
        <v>5403</v>
      </c>
      <c r="V24" s="372">
        <v>39.013647194743299</v>
      </c>
      <c r="W24" s="350"/>
      <c r="X24" s="368">
        <v>42252</v>
      </c>
      <c r="Y24" s="369">
        <v>54.053500837949521</v>
      </c>
      <c r="Z24" s="370">
        <v>31501</v>
      </c>
      <c r="AA24" s="371">
        <v>74.555050648490024</v>
      </c>
      <c r="AB24" s="370">
        <v>10751</v>
      </c>
      <c r="AC24" s="372">
        <f t="shared" si="0"/>
        <v>25.444949351509987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19495</v>
      </c>
      <c r="E25" s="365">
        <f t="shared" si="2"/>
        <v>10547</v>
      </c>
      <c r="F25" s="366">
        <f t="shared" si="3"/>
        <v>54.101051551679916</v>
      </c>
      <c r="G25" s="365">
        <f t="shared" si="4"/>
        <v>8948</v>
      </c>
      <c r="H25" s="367">
        <f t="shared" si="3"/>
        <v>45.898948448320084</v>
      </c>
      <c r="I25" s="350"/>
      <c r="J25" s="368">
        <f t="shared" si="5"/>
        <v>8016</v>
      </c>
      <c r="K25" s="369">
        <f t="shared" si="6"/>
        <v>41.118235444985899</v>
      </c>
      <c r="L25" s="370">
        <v>2887</v>
      </c>
      <c r="M25" s="371">
        <v>36.015469061876246</v>
      </c>
      <c r="N25" s="370">
        <v>5129</v>
      </c>
      <c r="O25" s="372">
        <v>63.984530938123754</v>
      </c>
      <c r="P25" s="350"/>
      <c r="Q25" s="368">
        <v>3632</v>
      </c>
      <c r="R25" s="369">
        <v>18.630418055911772</v>
      </c>
      <c r="S25" s="370">
        <v>1979</v>
      </c>
      <c r="T25" s="371">
        <v>54.487885462555063</v>
      </c>
      <c r="U25" s="370">
        <v>1653</v>
      </c>
      <c r="V25" s="372">
        <v>45.512114537444937</v>
      </c>
      <c r="W25" s="350"/>
      <c r="X25" s="368">
        <v>7847</v>
      </c>
      <c r="Y25" s="369">
        <v>40.25134649910234</v>
      </c>
      <c r="Z25" s="370">
        <v>5681</v>
      </c>
      <c r="AA25" s="371">
        <v>72.397094430992738</v>
      </c>
      <c r="AB25" s="370">
        <v>2166</v>
      </c>
      <c r="AC25" s="372">
        <f t="shared" si="0"/>
        <v>27.602905569007262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6493</v>
      </c>
      <c r="E26" s="380">
        <f t="shared" si="2"/>
        <v>4129</v>
      </c>
      <c r="F26" s="381">
        <f t="shared" si="3"/>
        <v>63.591560141691048</v>
      </c>
      <c r="G26" s="380">
        <f t="shared" si="4"/>
        <v>2364</v>
      </c>
      <c r="H26" s="367">
        <f t="shared" si="3"/>
        <v>36.408439858308952</v>
      </c>
      <c r="I26" s="350"/>
      <c r="J26" s="377">
        <f t="shared" si="5"/>
        <v>1178</v>
      </c>
      <c r="K26" s="378">
        <f t="shared" si="6"/>
        <v>18.14261512397967</v>
      </c>
      <c r="L26" s="375">
        <v>453</v>
      </c>
      <c r="M26" s="376">
        <v>38.455008488964346</v>
      </c>
      <c r="N26" s="375">
        <v>725</v>
      </c>
      <c r="O26" s="372">
        <v>61.544991511035654</v>
      </c>
      <c r="P26" s="350"/>
      <c r="Q26" s="377">
        <v>933</v>
      </c>
      <c r="R26" s="378">
        <v>14.369320807022948</v>
      </c>
      <c r="S26" s="375">
        <v>490</v>
      </c>
      <c r="T26" s="376">
        <v>52.518756698821015</v>
      </c>
      <c r="U26" s="375">
        <v>443</v>
      </c>
      <c r="V26" s="372">
        <v>47.481243301178992</v>
      </c>
      <c r="W26" s="350"/>
      <c r="X26" s="377">
        <v>4382</v>
      </c>
      <c r="Y26" s="378">
        <v>67.488064068997375</v>
      </c>
      <c r="Z26" s="375">
        <v>3186</v>
      </c>
      <c r="AA26" s="376">
        <v>72.706526700136919</v>
      </c>
      <c r="AB26" s="375">
        <v>1196</v>
      </c>
      <c r="AC26" s="372">
        <f t="shared" si="0"/>
        <v>27.293473299863074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27161</v>
      </c>
      <c r="E27" s="380">
        <f t="shared" si="2"/>
        <v>16543</v>
      </c>
      <c r="F27" s="381">
        <f t="shared" si="3"/>
        <v>60.907183093405983</v>
      </c>
      <c r="G27" s="380">
        <f t="shared" si="4"/>
        <v>10618</v>
      </c>
      <c r="H27" s="367">
        <f t="shared" si="3"/>
        <v>39.092816906594017</v>
      </c>
      <c r="I27" s="350"/>
      <c r="J27" s="377">
        <f t="shared" si="5"/>
        <v>6607</v>
      </c>
      <c r="K27" s="378">
        <f t="shared" si="6"/>
        <v>24.325319391774972</v>
      </c>
      <c r="L27" s="375">
        <v>2585</v>
      </c>
      <c r="M27" s="376">
        <v>39.125170273951873</v>
      </c>
      <c r="N27" s="375">
        <v>4022</v>
      </c>
      <c r="O27" s="372">
        <v>60.874829726048127</v>
      </c>
      <c r="P27" s="350"/>
      <c r="Q27" s="377">
        <v>5005</v>
      </c>
      <c r="R27" s="378">
        <v>18.427156584809101</v>
      </c>
      <c r="S27" s="375">
        <v>2687</v>
      </c>
      <c r="T27" s="376">
        <v>53.686313686313689</v>
      </c>
      <c r="U27" s="375">
        <v>2318</v>
      </c>
      <c r="V27" s="372">
        <v>46.313686313686311</v>
      </c>
      <c r="W27" s="350"/>
      <c r="X27" s="377">
        <v>15549</v>
      </c>
      <c r="Y27" s="378">
        <v>57.247524023415927</v>
      </c>
      <c r="Z27" s="375">
        <v>11271</v>
      </c>
      <c r="AA27" s="376">
        <v>72.486976654447233</v>
      </c>
      <c r="AB27" s="375">
        <v>4278</v>
      </c>
      <c r="AC27" s="372">
        <f t="shared" si="0"/>
        <v>27.513023345552767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4407</v>
      </c>
      <c r="E28" s="380">
        <f t="shared" si="2"/>
        <v>2818</v>
      </c>
      <c r="F28" s="381">
        <f t="shared" si="3"/>
        <v>63.943725890628542</v>
      </c>
      <c r="G28" s="380">
        <f t="shared" si="4"/>
        <v>1589</v>
      </c>
      <c r="H28" s="382">
        <f t="shared" si="3"/>
        <v>36.056274109371458</v>
      </c>
      <c r="I28" s="350"/>
      <c r="J28" s="377">
        <f t="shared" si="5"/>
        <v>735</v>
      </c>
      <c r="K28" s="378">
        <f t="shared" si="6"/>
        <v>16.678012253233494</v>
      </c>
      <c r="L28" s="375">
        <v>293</v>
      </c>
      <c r="M28" s="376">
        <v>39.863945578231288</v>
      </c>
      <c r="N28" s="375">
        <v>442</v>
      </c>
      <c r="O28" s="383">
        <v>60.136054421768705</v>
      </c>
      <c r="P28" s="350"/>
      <c r="Q28" s="377">
        <v>770</v>
      </c>
      <c r="R28" s="378">
        <v>17.472203312911276</v>
      </c>
      <c r="S28" s="375">
        <v>416</v>
      </c>
      <c r="T28" s="376">
        <v>54.025974025974023</v>
      </c>
      <c r="U28" s="375">
        <v>354</v>
      </c>
      <c r="V28" s="383">
        <v>45.97402597402597</v>
      </c>
      <c r="W28" s="350"/>
      <c r="X28" s="377">
        <v>2902</v>
      </c>
      <c r="Y28" s="378">
        <v>65.849784433855234</v>
      </c>
      <c r="Z28" s="375">
        <v>2109</v>
      </c>
      <c r="AA28" s="376">
        <v>72.674017918676768</v>
      </c>
      <c r="AB28" s="375">
        <v>793</v>
      </c>
      <c r="AC28" s="383">
        <f t="shared" si="0"/>
        <v>27.325982081323225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1507</v>
      </c>
      <c r="E29" s="386">
        <f t="shared" si="2"/>
        <v>795</v>
      </c>
      <c r="F29" s="387">
        <f t="shared" si="3"/>
        <v>52.753815527538151</v>
      </c>
      <c r="G29" s="386">
        <f t="shared" si="4"/>
        <v>712</v>
      </c>
      <c r="H29" s="388">
        <f t="shared" si="3"/>
        <v>47.246184472461842</v>
      </c>
      <c r="I29" s="350"/>
      <c r="J29" s="389">
        <f t="shared" si="5"/>
        <v>849</v>
      </c>
      <c r="K29" s="390">
        <f t="shared" si="6"/>
        <v>56.337093563370935</v>
      </c>
      <c r="L29" s="391">
        <v>299</v>
      </c>
      <c r="M29" s="392">
        <v>35.217903415783276</v>
      </c>
      <c r="N29" s="391">
        <v>550</v>
      </c>
      <c r="O29" s="393">
        <v>64.782096584216731</v>
      </c>
      <c r="P29" s="350"/>
      <c r="Q29" s="389">
        <v>236</v>
      </c>
      <c r="R29" s="390">
        <v>15.660252156602523</v>
      </c>
      <c r="S29" s="391">
        <v>170</v>
      </c>
      <c r="T29" s="392">
        <v>72.033898305084747</v>
      </c>
      <c r="U29" s="391">
        <v>66</v>
      </c>
      <c r="V29" s="393">
        <v>27.966101694915253</v>
      </c>
      <c r="W29" s="350"/>
      <c r="X29" s="389">
        <v>422</v>
      </c>
      <c r="Y29" s="390">
        <v>28.002654280026544</v>
      </c>
      <c r="Z29" s="391">
        <v>326</v>
      </c>
      <c r="AA29" s="392">
        <v>77.251184834123222</v>
      </c>
      <c r="AB29" s="391">
        <v>96</v>
      </c>
      <c r="AC29" s="393">
        <f t="shared" si="0"/>
        <v>22.748815165876778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620556</v>
      </c>
      <c r="E31" s="1230">
        <f>L31+S31+Z31</f>
        <v>385648</v>
      </c>
      <c r="F31" s="1231">
        <f>E31/$D31*100</f>
        <v>62.145559788318863</v>
      </c>
      <c r="G31" s="1230">
        <f>N31+U31+AB31</f>
        <v>234908</v>
      </c>
      <c r="H31" s="1232">
        <f>G31/$D31*100</f>
        <v>37.854440211681137</v>
      </c>
      <c r="I31" s="320"/>
      <c r="J31" s="1233">
        <f>SUM(J12:J29)</f>
        <v>169214</v>
      </c>
      <c r="K31" s="1234">
        <f>J31/$D31*100</f>
        <v>27.268127292299166</v>
      </c>
      <c r="L31" s="1230">
        <f>SUM(L12:L29)</f>
        <v>68374</v>
      </c>
      <c r="M31" s="1231">
        <f>L31/$J31*100</f>
        <v>40.406822130556577</v>
      </c>
      <c r="N31" s="1230">
        <f>SUM(N12:N29)</f>
        <v>100840</v>
      </c>
      <c r="O31" s="1235">
        <f>N31/$J31*100</f>
        <v>59.593177869443423</v>
      </c>
      <c r="P31" s="320"/>
      <c r="Q31" s="1233">
        <f>SUM(Q12:Q29)</f>
        <v>117999</v>
      </c>
      <c r="R31" s="1234">
        <f>Q31/$D31*100</f>
        <v>19.015044572931373</v>
      </c>
      <c r="S31" s="1230">
        <f>SUM(S12:S29)</f>
        <v>69870</v>
      </c>
      <c r="T31" s="1231">
        <f>S31/$Q31*100</f>
        <v>59.212366206493272</v>
      </c>
      <c r="U31" s="1230">
        <f>SUM(U12:U29)</f>
        <v>48129</v>
      </c>
      <c r="V31" s="1235">
        <f>U31/$Q31*100</f>
        <v>40.787633793506721</v>
      </c>
      <c r="W31" s="320"/>
      <c r="X31" s="1233">
        <f>SUM(X12:X29)</f>
        <v>333343</v>
      </c>
      <c r="Y31" s="1234">
        <f>X31/$D31*100</f>
        <v>53.716828134769464</v>
      </c>
      <c r="Z31" s="1230">
        <f>SUM(Z12:Z29)</f>
        <v>247404</v>
      </c>
      <c r="AA31" s="1231">
        <f>Z31/$X31*100</f>
        <v>74.219047647618225</v>
      </c>
      <c r="AB31" s="1230">
        <f>SUM(AB12:AB29)</f>
        <v>85939</v>
      </c>
      <c r="AC31" s="1235">
        <f>AB31/$X31*100</f>
        <v>25.780952352381782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1"/>
      <c r="C34" s="1441"/>
      <c r="D34" s="1441"/>
      <c r="E34" s="1441"/>
      <c r="F34" s="1441"/>
      <c r="G34" s="1441"/>
      <c r="H34" s="1441"/>
      <c r="I34" s="1441"/>
      <c r="J34" s="1441"/>
      <c r="K34" s="1441"/>
      <c r="L34" s="1441"/>
      <c r="M34" s="1441"/>
      <c r="N34" s="1441"/>
      <c r="O34" s="1441"/>
    </row>
    <row r="35" spans="2:15" s="329" customFormat="1" ht="29.25" customHeight="1" x14ac:dyDescent="0.25">
      <c r="B35" s="1442"/>
      <c r="C35" s="1442"/>
      <c r="D35" s="1442"/>
      <c r="E35" s="1442"/>
      <c r="F35" s="1442"/>
      <c r="G35" s="1442"/>
      <c r="H35" s="1442"/>
      <c r="I35" s="1442"/>
      <c r="J35" s="1442"/>
      <c r="K35" s="1442"/>
      <c r="L35" s="1442"/>
      <c r="M35" s="1442"/>
    </row>
    <row r="36" spans="2:15" s="329" customFormat="1" ht="4.5" customHeight="1" x14ac:dyDescent="0.25">
      <c r="B36" s="1432"/>
      <c r="C36" s="1432"/>
      <c r="D36" s="143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405</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232</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233</v>
      </c>
      <c r="K8" s="1457"/>
      <c r="L8" s="1457"/>
      <c r="M8" s="1457"/>
      <c r="N8" s="1457"/>
      <c r="O8" s="1458"/>
      <c r="P8" s="317"/>
      <c r="Q8" s="1456" t="s">
        <v>234</v>
      </c>
      <c r="R8" s="1457"/>
      <c r="S8" s="1457"/>
      <c r="T8" s="1457"/>
      <c r="U8" s="1457"/>
      <c r="V8" s="1458"/>
      <c r="W8" s="317"/>
      <c r="X8" s="1456" t="s">
        <v>235</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219</v>
      </c>
      <c r="G10" s="406" t="s">
        <v>9</v>
      </c>
      <c r="H10" s="886"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102208</v>
      </c>
      <c r="E12" s="352">
        <f>L12+S12+Z12</f>
        <v>66934</v>
      </c>
      <c r="F12" s="353">
        <f>E12/$D12*100</f>
        <v>65.488024420788975</v>
      </c>
      <c r="G12" s="352">
        <f>N12+U12+AB12</f>
        <v>35274</v>
      </c>
      <c r="H12" s="354">
        <f>G12/$D12*100</f>
        <v>34.511975579211018</v>
      </c>
      <c r="I12" s="350"/>
      <c r="J12" s="355">
        <f>L12+N12</f>
        <v>23306</v>
      </c>
      <c r="K12" s="356">
        <f>J12/$D12*100</f>
        <v>22.802520350657481</v>
      </c>
      <c r="L12" s="357">
        <v>10147</v>
      </c>
      <c r="M12" s="353">
        <v>43.538144683772416</v>
      </c>
      <c r="N12" s="357">
        <v>13159</v>
      </c>
      <c r="O12" s="358">
        <v>56.461855316227584</v>
      </c>
      <c r="P12" s="350"/>
      <c r="Q12" s="355">
        <v>26024</v>
      </c>
      <c r="R12" s="356">
        <v>25.461803381340015</v>
      </c>
      <c r="S12" s="357">
        <v>18731</v>
      </c>
      <c r="T12" s="353">
        <v>71.975868429142338</v>
      </c>
      <c r="U12" s="357">
        <v>7293</v>
      </c>
      <c r="V12" s="358">
        <v>28.024131570857669</v>
      </c>
      <c r="W12" s="350"/>
      <c r="X12" s="355">
        <v>52878</v>
      </c>
      <c r="Y12" s="356">
        <v>51.735676268002507</v>
      </c>
      <c r="Z12" s="357">
        <v>38056</v>
      </c>
      <c r="AA12" s="353">
        <v>71.96943908619842</v>
      </c>
      <c r="AB12" s="357">
        <v>14822</v>
      </c>
      <c r="AC12" s="358">
        <f t="shared" ref="AC12:AC29" si="0">AB12/$X12*100</f>
        <v>28.030560913801583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16079</v>
      </c>
      <c r="E13" s="365">
        <f t="shared" ref="E13:E29" si="2">L13+S13+Z13</f>
        <v>10301</v>
      </c>
      <c r="F13" s="366">
        <f t="shared" ref="F13:H29" si="3">E13/$D13*100</f>
        <v>64.06492941103302</v>
      </c>
      <c r="G13" s="365">
        <f t="shared" ref="G13:G29" si="4">N13+U13+AB13</f>
        <v>5778</v>
      </c>
      <c r="H13" s="367">
        <f t="shared" si="3"/>
        <v>35.93507058896698</v>
      </c>
      <c r="I13" s="350"/>
      <c r="J13" s="368">
        <f t="shared" ref="J13:J29" si="5">L13+N13</f>
        <v>3087</v>
      </c>
      <c r="K13" s="369">
        <f t="shared" ref="K13:K29" si="6">J13/$D13*100</f>
        <v>19.198955158902915</v>
      </c>
      <c r="L13" s="370">
        <v>1371</v>
      </c>
      <c r="M13" s="371">
        <v>44.412050534499514</v>
      </c>
      <c r="N13" s="370">
        <v>1716</v>
      </c>
      <c r="O13" s="372">
        <v>55.587949465500486</v>
      </c>
      <c r="P13" s="350"/>
      <c r="Q13" s="368">
        <v>3543</v>
      </c>
      <c r="R13" s="369">
        <v>22.034952422414332</v>
      </c>
      <c r="S13" s="370">
        <v>2247</v>
      </c>
      <c r="T13" s="371">
        <v>63.420829805249788</v>
      </c>
      <c r="U13" s="370">
        <v>1296</v>
      </c>
      <c r="V13" s="372">
        <v>36.579170194750212</v>
      </c>
      <c r="W13" s="350"/>
      <c r="X13" s="368">
        <v>9449</v>
      </c>
      <c r="Y13" s="369">
        <v>58.76609241868276</v>
      </c>
      <c r="Z13" s="370">
        <v>6683</v>
      </c>
      <c r="AA13" s="371">
        <v>70.727061064662934</v>
      </c>
      <c r="AB13" s="370">
        <v>2766</v>
      </c>
      <c r="AC13" s="372">
        <f t="shared" si="0"/>
        <v>29.272938935337073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15175</v>
      </c>
      <c r="E14" s="365">
        <f t="shared" si="2"/>
        <v>9696</v>
      </c>
      <c r="F14" s="366">
        <f t="shared" si="3"/>
        <v>63.894563426688634</v>
      </c>
      <c r="G14" s="365">
        <f t="shared" si="4"/>
        <v>5479</v>
      </c>
      <c r="H14" s="367">
        <f t="shared" si="3"/>
        <v>36.105436573311366</v>
      </c>
      <c r="I14" s="350"/>
      <c r="J14" s="368">
        <f t="shared" si="5"/>
        <v>3526</v>
      </c>
      <c r="K14" s="369">
        <f t="shared" si="6"/>
        <v>23.235584843492589</v>
      </c>
      <c r="L14" s="370">
        <v>1518</v>
      </c>
      <c r="M14" s="371">
        <v>43.051616562677253</v>
      </c>
      <c r="N14" s="370">
        <v>2008</v>
      </c>
      <c r="O14" s="372">
        <v>56.948383437322747</v>
      </c>
      <c r="P14" s="350"/>
      <c r="Q14" s="368">
        <v>3482</v>
      </c>
      <c r="R14" s="369">
        <v>22.945634266886326</v>
      </c>
      <c r="S14" s="370">
        <v>2060</v>
      </c>
      <c r="T14" s="371">
        <v>59.161401493394607</v>
      </c>
      <c r="U14" s="370">
        <v>1422</v>
      </c>
      <c r="V14" s="372">
        <v>40.8385985066054</v>
      </c>
      <c r="W14" s="350"/>
      <c r="X14" s="368">
        <v>8167</v>
      </c>
      <c r="Y14" s="369">
        <v>53.818780889621088</v>
      </c>
      <c r="Z14" s="370">
        <v>6118</v>
      </c>
      <c r="AA14" s="371">
        <v>74.911228113138236</v>
      </c>
      <c r="AB14" s="370">
        <v>2049</v>
      </c>
      <c r="AC14" s="372">
        <f t="shared" si="0"/>
        <v>25.08877188686176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15593</v>
      </c>
      <c r="E15" s="365">
        <f t="shared" si="2"/>
        <v>9558</v>
      </c>
      <c r="F15" s="366">
        <f t="shared" si="3"/>
        <v>61.296735714743797</v>
      </c>
      <c r="G15" s="365">
        <f t="shared" si="4"/>
        <v>6035</v>
      </c>
      <c r="H15" s="367">
        <f t="shared" si="3"/>
        <v>38.703264285256203</v>
      </c>
      <c r="I15" s="350"/>
      <c r="J15" s="368">
        <f t="shared" si="5"/>
        <v>4320</v>
      </c>
      <c r="K15" s="369">
        <f t="shared" si="6"/>
        <v>27.70473930609889</v>
      </c>
      <c r="L15" s="370">
        <v>1976</v>
      </c>
      <c r="M15" s="371">
        <v>45.74074074074074</v>
      </c>
      <c r="N15" s="370">
        <v>2344</v>
      </c>
      <c r="O15" s="372">
        <v>54.25925925925926</v>
      </c>
      <c r="P15" s="350"/>
      <c r="Q15" s="368">
        <v>3978</v>
      </c>
      <c r="R15" s="369">
        <v>25.511447444366063</v>
      </c>
      <c r="S15" s="370">
        <v>2448</v>
      </c>
      <c r="T15" s="371">
        <v>61.53846153846154</v>
      </c>
      <c r="U15" s="370">
        <v>1530</v>
      </c>
      <c r="V15" s="372">
        <v>38.461538461538467</v>
      </c>
      <c r="W15" s="350"/>
      <c r="X15" s="368">
        <v>7295</v>
      </c>
      <c r="Y15" s="369">
        <v>46.783813249535051</v>
      </c>
      <c r="Z15" s="370">
        <v>5134</v>
      </c>
      <c r="AA15" s="371">
        <v>70.376970527758743</v>
      </c>
      <c r="AB15" s="370">
        <v>2161</v>
      </c>
      <c r="AC15" s="372">
        <f t="shared" si="0"/>
        <v>29.623029472241264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17729</v>
      </c>
      <c r="E16" s="365">
        <f t="shared" si="2"/>
        <v>10242</v>
      </c>
      <c r="F16" s="366">
        <f t="shared" si="3"/>
        <v>57.769755767386769</v>
      </c>
      <c r="G16" s="365">
        <f t="shared" si="4"/>
        <v>7487</v>
      </c>
      <c r="H16" s="367">
        <f t="shared" si="3"/>
        <v>42.230244232613231</v>
      </c>
      <c r="I16" s="350"/>
      <c r="J16" s="368">
        <f t="shared" si="5"/>
        <v>6995</v>
      </c>
      <c r="K16" s="369">
        <f t="shared" si="6"/>
        <v>39.455130012973093</v>
      </c>
      <c r="L16" s="370">
        <v>2937</v>
      </c>
      <c r="M16" s="371">
        <v>41.987133666904931</v>
      </c>
      <c r="N16" s="370">
        <v>4058</v>
      </c>
      <c r="O16" s="372">
        <v>58.012866333095069</v>
      </c>
      <c r="P16" s="350"/>
      <c r="Q16" s="368">
        <v>4331</v>
      </c>
      <c r="R16" s="369">
        <v>24.428901799311863</v>
      </c>
      <c r="S16" s="370">
        <v>2759</v>
      </c>
      <c r="T16" s="371">
        <v>63.703532671438467</v>
      </c>
      <c r="U16" s="370">
        <v>1572</v>
      </c>
      <c r="V16" s="372">
        <v>36.296467328561533</v>
      </c>
      <c r="W16" s="350"/>
      <c r="X16" s="368">
        <v>6403</v>
      </c>
      <c r="Y16" s="369">
        <v>36.11596818771504</v>
      </c>
      <c r="Z16" s="370">
        <v>4546</v>
      </c>
      <c r="AA16" s="371">
        <v>70.997969701702317</v>
      </c>
      <c r="AB16" s="370">
        <v>1857</v>
      </c>
      <c r="AC16" s="372">
        <f t="shared" si="0"/>
        <v>29.002030298297672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5126</v>
      </c>
      <c r="E17" s="375">
        <f t="shared" si="2"/>
        <v>3078</v>
      </c>
      <c r="F17" s="376">
        <f t="shared" si="3"/>
        <v>60.046820132657039</v>
      </c>
      <c r="G17" s="375">
        <f t="shared" si="4"/>
        <v>2048</v>
      </c>
      <c r="H17" s="367">
        <f t="shared" si="3"/>
        <v>39.953179867342961</v>
      </c>
      <c r="I17" s="350"/>
      <c r="J17" s="377">
        <f t="shared" si="5"/>
        <v>1461</v>
      </c>
      <c r="K17" s="378">
        <f t="shared" si="6"/>
        <v>28.501755754974639</v>
      </c>
      <c r="L17" s="375">
        <v>651</v>
      </c>
      <c r="M17" s="376">
        <v>44.558521560574945</v>
      </c>
      <c r="N17" s="375">
        <v>810</v>
      </c>
      <c r="O17" s="372">
        <v>55.441478439425055</v>
      </c>
      <c r="P17" s="350"/>
      <c r="Q17" s="377">
        <v>1281</v>
      </c>
      <c r="R17" s="378">
        <v>24.99024580569645</v>
      </c>
      <c r="S17" s="375">
        <v>740</v>
      </c>
      <c r="T17" s="376">
        <v>57.767369242779075</v>
      </c>
      <c r="U17" s="375">
        <v>541</v>
      </c>
      <c r="V17" s="372">
        <v>42.232630757220925</v>
      </c>
      <c r="W17" s="350"/>
      <c r="X17" s="377">
        <v>2384</v>
      </c>
      <c r="Y17" s="378">
        <v>46.507998439328915</v>
      </c>
      <c r="Z17" s="375">
        <v>1687</v>
      </c>
      <c r="AA17" s="376">
        <v>70.763422818791938</v>
      </c>
      <c r="AB17" s="375">
        <v>697</v>
      </c>
      <c r="AC17" s="372">
        <f t="shared" si="0"/>
        <v>29.236577181208052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49998</v>
      </c>
      <c r="E18" s="365">
        <f t="shared" si="2"/>
        <v>31104</v>
      </c>
      <c r="F18" s="366">
        <f t="shared" si="3"/>
        <v>62.21048841953678</v>
      </c>
      <c r="G18" s="365">
        <f t="shared" si="4"/>
        <v>18894</v>
      </c>
      <c r="H18" s="367">
        <f t="shared" si="3"/>
        <v>37.78951158046322</v>
      </c>
      <c r="I18" s="350"/>
      <c r="J18" s="368">
        <f t="shared" si="5"/>
        <v>9886</v>
      </c>
      <c r="K18" s="369">
        <f t="shared" si="6"/>
        <v>19.772790911636466</v>
      </c>
      <c r="L18" s="370">
        <v>4192</v>
      </c>
      <c r="M18" s="371">
        <v>42.40339874570099</v>
      </c>
      <c r="N18" s="370">
        <v>5694</v>
      </c>
      <c r="O18" s="372">
        <v>57.59660125429901</v>
      </c>
      <c r="P18" s="350"/>
      <c r="Q18" s="368">
        <v>9640</v>
      </c>
      <c r="R18" s="369">
        <v>19.280771230849233</v>
      </c>
      <c r="S18" s="370">
        <v>5586</v>
      </c>
      <c r="T18" s="371">
        <v>57.946058091286311</v>
      </c>
      <c r="U18" s="370">
        <v>4054</v>
      </c>
      <c r="V18" s="372">
        <v>42.053941908713696</v>
      </c>
      <c r="W18" s="350"/>
      <c r="X18" s="368">
        <v>30472</v>
      </c>
      <c r="Y18" s="369">
        <v>60.946437857514304</v>
      </c>
      <c r="Z18" s="370">
        <v>21326</v>
      </c>
      <c r="AA18" s="371">
        <v>69.98556051457075</v>
      </c>
      <c r="AB18" s="370">
        <v>9146</v>
      </c>
      <c r="AC18" s="372">
        <f t="shared" si="0"/>
        <v>30.014439485429246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30451</v>
      </c>
      <c r="E19" s="365">
        <f t="shared" si="2"/>
        <v>19639</v>
      </c>
      <c r="F19" s="366">
        <f t="shared" si="3"/>
        <v>64.493776887458537</v>
      </c>
      <c r="G19" s="365">
        <f t="shared" si="4"/>
        <v>10812</v>
      </c>
      <c r="H19" s="367">
        <f t="shared" si="3"/>
        <v>35.506223112541456</v>
      </c>
      <c r="I19" s="350"/>
      <c r="J19" s="368">
        <f t="shared" si="5"/>
        <v>6107</v>
      </c>
      <c r="K19" s="369">
        <f t="shared" si="6"/>
        <v>20.055170601950675</v>
      </c>
      <c r="L19" s="370">
        <v>2638</v>
      </c>
      <c r="M19" s="371">
        <v>43.196332077943346</v>
      </c>
      <c r="N19" s="370">
        <v>3469</v>
      </c>
      <c r="O19" s="372">
        <v>56.803667922056654</v>
      </c>
      <c r="P19" s="350"/>
      <c r="Q19" s="368">
        <v>6523</v>
      </c>
      <c r="R19" s="369">
        <v>21.421299793110244</v>
      </c>
      <c r="S19" s="370">
        <v>4285</v>
      </c>
      <c r="T19" s="371">
        <v>65.690633144258783</v>
      </c>
      <c r="U19" s="370">
        <v>2238</v>
      </c>
      <c r="V19" s="372">
        <v>34.309366855741224</v>
      </c>
      <c r="W19" s="350"/>
      <c r="X19" s="368">
        <v>17821</v>
      </c>
      <c r="Y19" s="369">
        <v>58.523529604939085</v>
      </c>
      <c r="Z19" s="370">
        <v>12716</v>
      </c>
      <c r="AA19" s="371">
        <v>71.354020537568047</v>
      </c>
      <c r="AB19" s="370">
        <v>5105</v>
      </c>
      <c r="AC19" s="372">
        <f t="shared" si="0"/>
        <v>28.645979462431963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120687</v>
      </c>
      <c r="E20" s="365">
        <f t="shared" si="2"/>
        <v>75633</v>
      </c>
      <c r="F20" s="366">
        <f t="shared" si="3"/>
        <v>62.668721569017372</v>
      </c>
      <c r="G20" s="365">
        <f t="shared" si="4"/>
        <v>45054</v>
      </c>
      <c r="H20" s="367">
        <f t="shared" si="3"/>
        <v>37.331278430982621</v>
      </c>
      <c r="I20" s="350"/>
      <c r="J20" s="368">
        <f t="shared" si="5"/>
        <v>31553</v>
      </c>
      <c r="K20" s="369">
        <f t="shared" si="6"/>
        <v>26.144489464482508</v>
      </c>
      <c r="L20" s="370">
        <v>14096</v>
      </c>
      <c r="M20" s="371">
        <v>44.674040503280196</v>
      </c>
      <c r="N20" s="370">
        <v>17457</v>
      </c>
      <c r="O20" s="372">
        <v>55.325959496719804</v>
      </c>
      <c r="P20" s="350"/>
      <c r="Q20" s="368">
        <v>28572</v>
      </c>
      <c r="R20" s="369">
        <v>23.674463695344155</v>
      </c>
      <c r="S20" s="370">
        <v>18351</v>
      </c>
      <c r="T20" s="371">
        <v>64.227215455690896</v>
      </c>
      <c r="U20" s="370">
        <v>10221</v>
      </c>
      <c r="V20" s="372">
        <v>35.772784544309118</v>
      </c>
      <c r="W20" s="350"/>
      <c r="X20" s="368">
        <v>60562</v>
      </c>
      <c r="Y20" s="369">
        <v>50.181046840173337</v>
      </c>
      <c r="Z20" s="370">
        <v>43186</v>
      </c>
      <c r="AA20" s="371">
        <v>71.308741455037818</v>
      </c>
      <c r="AB20" s="370">
        <v>17376</v>
      </c>
      <c r="AC20" s="372">
        <f t="shared" si="0"/>
        <v>28.691258544962189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62283</v>
      </c>
      <c r="E21" s="365">
        <f t="shared" si="2"/>
        <v>37577</v>
      </c>
      <c r="F21" s="366">
        <f t="shared" si="3"/>
        <v>60.332675047765839</v>
      </c>
      <c r="G21" s="365">
        <f t="shared" si="4"/>
        <v>24706</v>
      </c>
      <c r="H21" s="367">
        <f t="shared" si="3"/>
        <v>39.667324952234154</v>
      </c>
      <c r="I21" s="350"/>
      <c r="J21" s="368">
        <f t="shared" si="5"/>
        <v>19140</v>
      </c>
      <c r="K21" s="369">
        <f t="shared" si="6"/>
        <v>30.730696979914264</v>
      </c>
      <c r="L21" s="370">
        <v>7483</v>
      </c>
      <c r="M21" s="371">
        <v>39.096133751306169</v>
      </c>
      <c r="N21" s="370">
        <v>11657</v>
      </c>
      <c r="O21" s="372">
        <v>60.903866248693838</v>
      </c>
      <c r="P21" s="350"/>
      <c r="Q21" s="368">
        <v>14113</v>
      </c>
      <c r="R21" s="369">
        <v>22.659473692660921</v>
      </c>
      <c r="S21" s="370">
        <v>9143</v>
      </c>
      <c r="T21" s="371">
        <v>64.784241479486994</v>
      </c>
      <c r="U21" s="370">
        <v>4970</v>
      </c>
      <c r="V21" s="372">
        <v>35.215758520512999</v>
      </c>
      <c r="W21" s="350"/>
      <c r="X21" s="368">
        <v>29030</v>
      </c>
      <c r="Y21" s="369">
        <v>46.609829327424819</v>
      </c>
      <c r="Z21" s="370">
        <v>20951</v>
      </c>
      <c r="AA21" s="371">
        <v>72.170168790905961</v>
      </c>
      <c r="AB21" s="370">
        <v>8079</v>
      </c>
      <c r="AC21" s="372">
        <f t="shared" si="0"/>
        <v>27.829831209094042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14497</v>
      </c>
      <c r="E22" s="365">
        <f t="shared" si="2"/>
        <v>9279</v>
      </c>
      <c r="F22" s="366">
        <f t="shared" si="3"/>
        <v>64.006346140580803</v>
      </c>
      <c r="G22" s="365">
        <f t="shared" si="4"/>
        <v>5218</v>
      </c>
      <c r="H22" s="367">
        <f t="shared" si="3"/>
        <v>35.99365385941919</v>
      </c>
      <c r="I22" s="350"/>
      <c r="J22" s="368">
        <f t="shared" si="5"/>
        <v>3587</v>
      </c>
      <c r="K22" s="369">
        <f t="shared" si="6"/>
        <v>24.743050286266126</v>
      </c>
      <c r="L22" s="370">
        <v>1574</v>
      </c>
      <c r="M22" s="371">
        <v>43.880680234178982</v>
      </c>
      <c r="N22" s="370">
        <v>2013</v>
      </c>
      <c r="O22" s="372">
        <v>56.119319765821018</v>
      </c>
      <c r="P22" s="350"/>
      <c r="Q22" s="368">
        <v>3205</v>
      </c>
      <c r="R22" s="369">
        <v>22.108022349451613</v>
      </c>
      <c r="S22" s="370">
        <v>2122</v>
      </c>
      <c r="T22" s="371">
        <v>66.209048361934478</v>
      </c>
      <c r="U22" s="370">
        <v>1083</v>
      </c>
      <c r="V22" s="372">
        <v>33.790951638065522</v>
      </c>
      <c r="W22" s="350"/>
      <c r="X22" s="368">
        <v>7705</v>
      </c>
      <c r="Y22" s="369">
        <v>53.148927364282258</v>
      </c>
      <c r="Z22" s="370">
        <v>5583</v>
      </c>
      <c r="AA22" s="371">
        <v>72.459441920830628</v>
      </c>
      <c r="AB22" s="370">
        <v>2122</v>
      </c>
      <c r="AC22" s="372">
        <f t="shared" si="0"/>
        <v>27.540558079169369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26324</v>
      </c>
      <c r="E23" s="365">
        <f t="shared" si="2"/>
        <v>15064</v>
      </c>
      <c r="F23" s="366">
        <f t="shared" si="3"/>
        <v>57.225345692144046</v>
      </c>
      <c r="G23" s="365">
        <f t="shared" si="4"/>
        <v>11260</v>
      </c>
      <c r="H23" s="367">
        <f t="shared" si="3"/>
        <v>42.774654307855947</v>
      </c>
      <c r="I23" s="350"/>
      <c r="J23" s="368">
        <f t="shared" si="5"/>
        <v>9602</v>
      </c>
      <c r="K23" s="369">
        <f t="shared" si="6"/>
        <v>36.476219419541103</v>
      </c>
      <c r="L23" s="370">
        <v>3483</v>
      </c>
      <c r="M23" s="371">
        <v>36.273692980629036</v>
      </c>
      <c r="N23" s="370">
        <v>6119</v>
      </c>
      <c r="O23" s="372">
        <v>63.726307019370964</v>
      </c>
      <c r="P23" s="350"/>
      <c r="Q23" s="368">
        <v>4783</v>
      </c>
      <c r="R23" s="369">
        <v>18.1697310439143</v>
      </c>
      <c r="S23" s="370">
        <v>2820</v>
      </c>
      <c r="T23" s="371">
        <v>58.958812460798661</v>
      </c>
      <c r="U23" s="370">
        <v>1963</v>
      </c>
      <c r="V23" s="372">
        <v>41.041187539201339</v>
      </c>
      <c r="W23" s="350"/>
      <c r="X23" s="368">
        <v>11939</v>
      </c>
      <c r="Y23" s="369">
        <v>45.354049536544601</v>
      </c>
      <c r="Z23" s="370">
        <v>8761</v>
      </c>
      <c r="AA23" s="371">
        <v>73.381355222380435</v>
      </c>
      <c r="AB23" s="370">
        <v>3178</v>
      </c>
      <c r="AC23" s="372">
        <f t="shared" si="0"/>
        <v>26.618644777619565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64966</v>
      </c>
      <c r="E24" s="365">
        <f t="shared" si="2"/>
        <v>42668</v>
      </c>
      <c r="F24" s="366">
        <f t="shared" si="3"/>
        <v>65.677431271742137</v>
      </c>
      <c r="G24" s="365">
        <f t="shared" si="4"/>
        <v>22298</v>
      </c>
      <c r="H24" s="367">
        <f t="shared" si="3"/>
        <v>34.322568728257856</v>
      </c>
      <c r="I24" s="350"/>
      <c r="J24" s="368">
        <f t="shared" si="5"/>
        <v>15439</v>
      </c>
      <c r="K24" s="369">
        <f t="shared" si="6"/>
        <v>23.7647384785888</v>
      </c>
      <c r="L24" s="370">
        <v>7136</v>
      </c>
      <c r="M24" s="371">
        <v>46.220610143143986</v>
      </c>
      <c r="N24" s="370">
        <v>8303</v>
      </c>
      <c r="O24" s="372">
        <v>53.779389856856021</v>
      </c>
      <c r="P24" s="350"/>
      <c r="Q24" s="368">
        <v>14248</v>
      </c>
      <c r="R24" s="369">
        <v>21.93147184681218</v>
      </c>
      <c r="S24" s="370">
        <v>9834</v>
      </c>
      <c r="T24" s="371">
        <v>69.020213363279055</v>
      </c>
      <c r="U24" s="370">
        <v>4414</v>
      </c>
      <c r="V24" s="372">
        <v>30.979786636720942</v>
      </c>
      <c r="W24" s="350"/>
      <c r="X24" s="368">
        <v>35279</v>
      </c>
      <c r="Y24" s="369">
        <v>54.303789674599024</v>
      </c>
      <c r="Z24" s="370">
        <v>25698</v>
      </c>
      <c r="AA24" s="371">
        <v>72.842200742651428</v>
      </c>
      <c r="AB24" s="370">
        <v>9581</v>
      </c>
      <c r="AC24" s="372">
        <f t="shared" si="0"/>
        <v>27.157799257348564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17635</v>
      </c>
      <c r="E25" s="365">
        <f t="shared" si="2"/>
        <v>10900</v>
      </c>
      <c r="F25" s="366">
        <f t="shared" si="3"/>
        <v>61.808902750212646</v>
      </c>
      <c r="G25" s="365">
        <f t="shared" si="4"/>
        <v>6735</v>
      </c>
      <c r="H25" s="367">
        <f t="shared" si="3"/>
        <v>38.191097249787354</v>
      </c>
      <c r="I25" s="350"/>
      <c r="J25" s="368">
        <f t="shared" si="5"/>
        <v>4831</v>
      </c>
      <c r="K25" s="369">
        <f t="shared" si="6"/>
        <v>27.394386163878647</v>
      </c>
      <c r="L25" s="370">
        <v>1910</v>
      </c>
      <c r="M25" s="371">
        <v>39.536327882426001</v>
      </c>
      <c r="N25" s="370">
        <v>2921</v>
      </c>
      <c r="O25" s="372">
        <v>60.463672117573999</v>
      </c>
      <c r="P25" s="350"/>
      <c r="Q25" s="368">
        <v>4639</v>
      </c>
      <c r="R25" s="369">
        <v>26.305642188829033</v>
      </c>
      <c r="S25" s="370">
        <v>3230</v>
      </c>
      <c r="T25" s="371">
        <v>69.62707480060358</v>
      </c>
      <c r="U25" s="370">
        <v>1409</v>
      </c>
      <c r="V25" s="372">
        <v>30.372925199396423</v>
      </c>
      <c r="W25" s="350"/>
      <c r="X25" s="368">
        <v>8165</v>
      </c>
      <c r="Y25" s="369">
        <v>46.299971647292317</v>
      </c>
      <c r="Z25" s="370">
        <v>5760</v>
      </c>
      <c r="AA25" s="371">
        <v>70.545009185548068</v>
      </c>
      <c r="AB25" s="370">
        <v>2405</v>
      </c>
      <c r="AC25" s="372">
        <f t="shared" si="0"/>
        <v>29.454990814451932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6486</v>
      </c>
      <c r="E26" s="380">
        <f t="shared" si="2"/>
        <v>3967</v>
      </c>
      <c r="F26" s="381">
        <f t="shared" si="3"/>
        <v>61.16250385445575</v>
      </c>
      <c r="G26" s="380">
        <f t="shared" si="4"/>
        <v>2519</v>
      </c>
      <c r="H26" s="367">
        <f t="shared" si="3"/>
        <v>38.83749614554425</v>
      </c>
      <c r="I26" s="350"/>
      <c r="J26" s="377">
        <f t="shared" si="5"/>
        <v>1675</v>
      </c>
      <c r="K26" s="378">
        <f t="shared" si="6"/>
        <v>25.824853530681469</v>
      </c>
      <c r="L26" s="375">
        <v>685</v>
      </c>
      <c r="M26" s="376">
        <v>40.895522388059703</v>
      </c>
      <c r="N26" s="375">
        <v>990</v>
      </c>
      <c r="O26" s="372">
        <v>59.104477611940297</v>
      </c>
      <c r="P26" s="350"/>
      <c r="Q26" s="377">
        <v>1294</v>
      </c>
      <c r="R26" s="378">
        <v>19.950662966389146</v>
      </c>
      <c r="S26" s="375">
        <v>734</v>
      </c>
      <c r="T26" s="376">
        <v>56.723338485316845</v>
      </c>
      <c r="U26" s="375">
        <v>560</v>
      </c>
      <c r="V26" s="372">
        <v>43.276661514683148</v>
      </c>
      <c r="W26" s="350"/>
      <c r="X26" s="377">
        <v>3517</v>
      </c>
      <c r="Y26" s="378">
        <v>54.224483502929388</v>
      </c>
      <c r="Z26" s="375">
        <v>2548</v>
      </c>
      <c r="AA26" s="376">
        <v>72.448109183963609</v>
      </c>
      <c r="AB26" s="375">
        <v>969</v>
      </c>
      <c r="AC26" s="372">
        <f t="shared" si="0"/>
        <v>27.551890816036394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38512</v>
      </c>
      <c r="E27" s="380">
        <f t="shared" si="2"/>
        <v>22331</v>
      </c>
      <c r="F27" s="381">
        <f t="shared" si="3"/>
        <v>57.984524304113009</v>
      </c>
      <c r="G27" s="380">
        <f t="shared" si="4"/>
        <v>16181</v>
      </c>
      <c r="H27" s="367">
        <f t="shared" si="3"/>
        <v>42.015475695886991</v>
      </c>
      <c r="I27" s="350"/>
      <c r="J27" s="377">
        <f t="shared" si="5"/>
        <v>11718</v>
      </c>
      <c r="K27" s="378">
        <f t="shared" si="6"/>
        <v>30.426879933527211</v>
      </c>
      <c r="L27" s="375">
        <v>4568</v>
      </c>
      <c r="M27" s="376">
        <v>38.982761563406726</v>
      </c>
      <c r="N27" s="375">
        <v>7150</v>
      </c>
      <c r="O27" s="372">
        <v>61.017238436593281</v>
      </c>
      <c r="P27" s="350"/>
      <c r="Q27" s="377">
        <v>8138</v>
      </c>
      <c r="R27" s="378">
        <v>21.131076028250934</v>
      </c>
      <c r="S27" s="375">
        <v>4580</v>
      </c>
      <c r="T27" s="376">
        <v>56.279184074711232</v>
      </c>
      <c r="U27" s="375">
        <v>3558</v>
      </c>
      <c r="V27" s="372">
        <v>43.720815925288768</v>
      </c>
      <c r="W27" s="350"/>
      <c r="X27" s="377">
        <v>18656</v>
      </c>
      <c r="Y27" s="378">
        <v>48.442044038221852</v>
      </c>
      <c r="Z27" s="375">
        <v>13183</v>
      </c>
      <c r="AA27" s="376">
        <v>70.663593481989707</v>
      </c>
      <c r="AB27" s="375">
        <v>5473</v>
      </c>
      <c r="AC27" s="372">
        <f t="shared" si="0"/>
        <v>29.336406518010293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3660</v>
      </c>
      <c r="E28" s="380">
        <f t="shared" si="2"/>
        <v>2394</v>
      </c>
      <c r="F28" s="381">
        <f t="shared" si="3"/>
        <v>65.409836065573771</v>
      </c>
      <c r="G28" s="380">
        <f t="shared" si="4"/>
        <v>1266</v>
      </c>
      <c r="H28" s="382">
        <f t="shared" si="3"/>
        <v>34.590163934426229</v>
      </c>
      <c r="I28" s="350"/>
      <c r="J28" s="377">
        <f t="shared" si="5"/>
        <v>461</v>
      </c>
      <c r="K28" s="378">
        <f t="shared" si="6"/>
        <v>12.595628415300547</v>
      </c>
      <c r="L28" s="375">
        <v>202</v>
      </c>
      <c r="M28" s="376">
        <v>43.817787418655094</v>
      </c>
      <c r="N28" s="375">
        <v>259</v>
      </c>
      <c r="O28" s="383">
        <v>56.182212581344906</v>
      </c>
      <c r="P28" s="350"/>
      <c r="Q28" s="377">
        <v>816</v>
      </c>
      <c r="R28" s="378">
        <v>22.295081967213115</v>
      </c>
      <c r="S28" s="375">
        <v>506</v>
      </c>
      <c r="T28" s="376">
        <v>62.009803921568633</v>
      </c>
      <c r="U28" s="375">
        <v>310</v>
      </c>
      <c r="V28" s="383">
        <v>37.990196078431367</v>
      </c>
      <c r="W28" s="350"/>
      <c r="X28" s="377">
        <v>2383</v>
      </c>
      <c r="Y28" s="378">
        <v>65.10928961748634</v>
      </c>
      <c r="Z28" s="375">
        <v>1686</v>
      </c>
      <c r="AA28" s="376">
        <v>70.751154007553509</v>
      </c>
      <c r="AB28" s="375">
        <v>697</v>
      </c>
      <c r="AC28" s="383">
        <f t="shared" si="0"/>
        <v>29.248845992446498</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1317</v>
      </c>
      <c r="E29" s="386">
        <f t="shared" si="2"/>
        <v>722</v>
      </c>
      <c r="F29" s="387">
        <f t="shared" si="3"/>
        <v>54.821564160971903</v>
      </c>
      <c r="G29" s="386">
        <f t="shared" si="4"/>
        <v>595</v>
      </c>
      <c r="H29" s="388">
        <f t="shared" si="3"/>
        <v>45.17843583902809</v>
      </c>
      <c r="I29" s="350"/>
      <c r="J29" s="389">
        <f t="shared" si="5"/>
        <v>696</v>
      </c>
      <c r="K29" s="390">
        <f t="shared" si="6"/>
        <v>52.84738041002278</v>
      </c>
      <c r="L29" s="391">
        <v>254</v>
      </c>
      <c r="M29" s="392">
        <v>36.494252873563219</v>
      </c>
      <c r="N29" s="391">
        <v>442</v>
      </c>
      <c r="O29" s="393">
        <v>63.505747126436788</v>
      </c>
      <c r="P29" s="350"/>
      <c r="Q29" s="389">
        <v>249</v>
      </c>
      <c r="R29" s="390">
        <v>18.906605922551254</v>
      </c>
      <c r="S29" s="391">
        <v>177</v>
      </c>
      <c r="T29" s="392">
        <v>71.084337349397586</v>
      </c>
      <c r="U29" s="391">
        <v>72</v>
      </c>
      <c r="V29" s="393">
        <v>28.915662650602407</v>
      </c>
      <c r="W29" s="350"/>
      <c r="X29" s="389">
        <v>372</v>
      </c>
      <c r="Y29" s="390">
        <v>28.246013667425967</v>
      </c>
      <c r="Z29" s="391">
        <v>291</v>
      </c>
      <c r="AA29" s="392">
        <v>78.225806451612897</v>
      </c>
      <c r="AB29" s="391">
        <v>81</v>
      </c>
      <c r="AC29" s="393">
        <f t="shared" si="0"/>
        <v>21.774193548387096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608726</v>
      </c>
      <c r="E31" s="1230">
        <f>L31+S31+Z31</f>
        <v>381087</v>
      </c>
      <c r="F31" s="1231">
        <f>E31/$D31*100</f>
        <v>62.604028741995577</v>
      </c>
      <c r="G31" s="1230">
        <f>N31+U31+AB31</f>
        <v>227639</v>
      </c>
      <c r="H31" s="1232">
        <f>G31/$D31*100</f>
        <v>37.395971258004423</v>
      </c>
      <c r="I31" s="320"/>
      <c r="J31" s="1233">
        <f>SUM(J12:J29)</f>
        <v>157390</v>
      </c>
      <c r="K31" s="1234">
        <f>J31/$D31*100</f>
        <v>25.855639483117198</v>
      </c>
      <c r="L31" s="1230">
        <f>SUM(L12:L29)</f>
        <v>66821</v>
      </c>
      <c r="M31" s="1231">
        <f>L31/$J31*100</f>
        <v>42.455683334392276</v>
      </c>
      <c r="N31" s="1230">
        <f>SUM(N12:N29)</f>
        <v>90569</v>
      </c>
      <c r="O31" s="1235">
        <f>N31/$J31*100</f>
        <v>57.544316665607731</v>
      </c>
      <c r="P31" s="320"/>
      <c r="Q31" s="1233">
        <f>SUM(Q12:Q29)</f>
        <v>138859</v>
      </c>
      <c r="R31" s="1234">
        <f>Q31/$D31*100</f>
        <v>22.811412688138834</v>
      </c>
      <c r="S31" s="1230">
        <f>SUM(S12:S29)</f>
        <v>90353</v>
      </c>
      <c r="T31" s="1231">
        <f>S31/$Q31*100</f>
        <v>65.068162668606291</v>
      </c>
      <c r="U31" s="1230">
        <f>SUM(U12:U29)</f>
        <v>48506</v>
      </c>
      <c r="V31" s="1235">
        <f>U31/$Q31*100</f>
        <v>34.931837331393716</v>
      </c>
      <c r="W31" s="320"/>
      <c r="X31" s="1233">
        <f>SUM(X12:X29)</f>
        <v>312477</v>
      </c>
      <c r="Y31" s="1234">
        <f>X31/$D31*100</f>
        <v>51.332947828743968</v>
      </c>
      <c r="Z31" s="1230">
        <f>SUM(Z12:Z29)</f>
        <v>223913</v>
      </c>
      <c r="AA31" s="1231">
        <f>Z31/$X31*100</f>
        <v>71.657433987141445</v>
      </c>
      <c r="AB31" s="1230">
        <f>SUM(AB12:AB29)</f>
        <v>88564</v>
      </c>
      <c r="AC31" s="1235">
        <f>AB31/$X31*100</f>
        <v>28.342566012858544</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1"/>
      <c r="C34" s="1441"/>
      <c r="D34" s="1441"/>
      <c r="E34" s="1441"/>
      <c r="F34" s="1441"/>
      <c r="G34" s="1441"/>
      <c r="H34" s="1441"/>
      <c r="I34" s="1441"/>
      <c r="J34" s="1441"/>
      <c r="K34" s="1441"/>
      <c r="L34" s="1441"/>
      <c r="M34" s="1441"/>
      <c r="N34" s="1441"/>
      <c r="O34" s="1441"/>
    </row>
    <row r="35" spans="2:15" s="329" customFormat="1" ht="29.25" customHeight="1" x14ac:dyDescent="0.25">
      <c r="B35" s="1442"/>
      <c r="C35" s="1442"/>
      <c r="D35" s="1442"/>
      <c r="E35" s="1442"/>
      <c r="F35" s="1442"/>
      <c r="G35" s="1442"/>
      <c r="H35" s="1442"/>
      <c r="I35" s="1442"/>
      <c r="J35" s="1442"/>
      <c r="K35" s="1442"/>
      <c r="L35" s="1442"/>
      <c r="M35" s="1442"/>
    </row>
    <row r="36" spans="2:15" s="329" customFormat="1" ht="4.5" customHeight="1" x14ac:dyDescent="0.25">
      <c r="B36" s="1432"/>
      <c r="C36" s="1432"/>
      <c r="D36" s="143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406</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236</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237</v>
      </c>
      <c r="K8" s="1457"/>
      <c r="L8" s="1457"/>
      <c r="M8" s="1457"/>
      <c r="N8" s="1457"/>
      <c r="O8" s="1458"/>
      <c r="P8" s="317"/>
      <c r="Q8" s="1456" t="s">
        <v>238</v>
      </c>
      <c r="R8" s="1457"/>
      <c r="S8" s="1457"/>
      <c r="T8" s="1457"/>
      <c r="U8" s="1457"/>
      <c r="V8" s="1458"/>
      <c r="W8" s="317"/>
      <c r="X8" s="1456" t="s">
        <v>239</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219</v>
      </c>
      <c r="L9" s="1435" t="s">
        <v>24</v>
      </c>
      <c r="M9" s="1436"/>
      <c r="N9" s="1437" t="s">
        <v>23</v>
      </c>
      <c r="O9" s="1438"/>
      <c r="P9" s="317"/>
      <c r="Q9" s="1439" t="s">
        <v>9</v>
      </c>
      <c r="R9" s="1433" t="s">
        <v>219</v>
      </c>
      <c r="S9" s="1435" t="s">
        <v>24</v>
      </c>
      <c r="T9" s="1436"/>
      <c r="U9" s="1437" t="s">
        <v>23</v>
      </c>
      <c r="V9" s="1438"/>
      <c r="W9" s="317"/>
      <c r="X9" s="1439" t="s">
        <v>9</v>
      </c>
      <c r="Y9" s="1433" t="s">
        <v>219</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219</v>
      </c>
      <c r="G10" s="406" t="s">
        <v>9</v>
      </c>
      <c r="H10" s="886" t="s">
        <v>219</v>
      </c>
      <c r="I10" s="346"/>
      <c r="J10" s="1440"/>
      <c r="K10" s="1434"/>
      <c r="L10" s="404" t="s">
        <v>9</v>
      </c>
      <c r="M10" s="403" t="s">
        <v>220</v>
      </c>
      <c r="N10" s="407" t="s">
        <v>9</v>
      </c>
      <c r="O10" s="402" t="s">
        <v>220</v>
      </c>
      <c r="P10" s="347"/>
      <c r="Q10" s="1440"/>
      <c r="R10" s="1434"/>
      <c r="S10" s="404" t="s">
        <v>9</v>
      </c>
      <c r="T10" s="403" t="s">
        <v>220</v>
      </c>
      <c r="U10" s="407" t="s">
        <v>9</v>
      </c>
      <c r="V10" s="402" t="s">
        <v>220</v>
      </c>
      <c r="W10" s="347"/>
      <c r="X10" s="1440"/>
      <c r="Y10" s="1434"/>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79920</v>
      </c>
      <c r="E12" s="352">
        <f>L12+S12+Z12</f>
        <v>49264</v>
      </c>
      <c r="F12" s="353">
        <f>E12/$D12*100</f>
        <v>61.641641641641641</v>
      </c>
      <c r="G12" s="352">
        <f>N12+U12+AB12</f>
        <v>30656</v>
      </c>
      <c r="H12" s="354">
        <f>G12/$D12*100</f>
        <v>38.358358358358359</v>
      </c>
      <c r="I12" s="350"/>
      <c r="J12" s="355">
        <f>L12+N12</f>
        <v>19438</v>
      </c>
      <c r="K12" s="356">
        <f>J12/$D12*100</f>
        <v>24.321821821821821</v>
      </c>
      <c r="L12" s="357">
        <v>9500</v>
      </c>
      <c r="M12" s="353">
        <v>48.873340878691224</v>
      </c>
      <c r="N12" s="357">
        <v>9938</v>
      </c>
      <c r="O12" s="358">
        <v>51.126659121308784</v>
      </c>
      <c r="P12" s="350"/>
      <c r="Q12" s="355">
        <v>26491</v>
      </c>
      <c r="R12" s="356">
        <v>33.146896896896898</v>
      </c>
      <c r="S12" s="357">
        <v>18097</v>
      </c>
      <c r="T12" s="353">
        <v>68.313766939715364</v>
      </c>
      <c r="U12" s="357">
        <v>8394</v>
      </c>
      <c r="V12" s="358">
        <v>31.686233060284625</v>
      </c>
      <c r="W12" s="350"/>
      <c r="X12" s="355">
        <v>33991</v>
      </c>
      <c r="Y12" s="356">
        <v>42.531281281281281</v>
      </c>
      <c r="Z12" s="357">
        <v>21667</v>
      </c>
      <c r="AA12" s="353">
        <v>63.743343826306962</v>
      </c>
      <c r="AB12" s="357">
        <v>12324</v>
      </c>
      <c r="AC12" s="358">
        <f t="shared" ref="AC12:AC29" si="0">AB12/$X12*100</f>
        <v>36.256656173693038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7841</v>
      </c>
      <c r="E13" s="365">
        <f t="shared" ref="E13:E29" si="2">L13+S13+Z13</f>
        <v>4920</v>
      </c>
      <c r="F13" s="366">
        <f t="shared" ref="F13:H29" si="3">E13/$D13*100</f>
        <v>62.747098584364238</v>
      </c>
      <c r="G13" s="365">
        <f t="shared" ref="G13:G29" si="4">N13+U13+AB13</f>
        <v>2921</v>
      </c>
      <c r="H13" s="367">
        <f t="shared" si="3"/>
        <v>37.252901415635762</v>
      </c>
      <c r="I13" s="350"/>
      <c r="J13" s="368">
        <f t="shared" ref="J13:J29" si="5">L13+N13</f>
        <v>1575</v>
      </c>
      <c r="K13" s="369">
        <f t="shared" ref="K13:K29" si="6">J13/$D13*100</f>
        <v>20.08672363218977</v>
      </c>
      <c r="L13" s="370">
        <v>738</v>
      </c>
      <c r="M13" s="371">
        <v>46.857142857142861</v>
      </c>
      <c r="N13" s="370">
        <v>837</v>
      </c>
      <c r="O13" s="372">
        <v>53.142857142857146</v>
      </c>
      <c r="P13" s="350"/>
      <c r="Q13" s="368">
        <v>1934</v>
      </c>
      <c r="R13" s="369">
        <v>24.665221272796835</v>
      </c>
      <c r="S13" s="370">
        <v>1260</v>
      </c>
      <c r="T13" s="371">
        <v>65.149948293691835</v>
      </c>
      <c r="U13" s="370">
        <v>674</v>
      </c>
      <c r="V13" s="372">
        <v>34.850051706308172</v>
      </c>
      <c r="W13" s="350"/>
      <c r="X13" s="368">
        <v>4332</v>
      </c>
      <c r="Y13" s="369">
        <v>55.248055095013392</v>
      </c>
      <c r="Z13" s="370">
        <v>2922</v>
      </c>
      <c r="AA13" s="371">
        <v>67.451523545706365</v>
      </c>
      <c r="AB13" s="370">
        <v>1410</v>
      </c>
      <c r="AC13" s="372">
        <f t="shared" si="0"/>
        <v>32.548476454293628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9070</v>
      </c>
      <c r="E14" s="365">
        <f t="shared" si="2"/>
        <v>5731</v>
      </c>
      <c r="F14" s="366">
        <f t="shared" si="3"/>
        <v>63.18632855567806</v>
      </c>
      <c r="G14" s="365">
        <f t="shared" si="4"/>
        <v>3339</v>
      </c>
      <c r="H14" s="367">
        <f t="shared" si="3"/>
        <v>36.81367144432194</v>
      </c>
      <c r="I14" s="350"/>
      <c r="J14" s="368">
        <f t="shared" si="5"/>
        <v>1804</v>
      </c>
      <c r="K14" s="369">
        <f t="shared" si="6"/>
        <v>19.889746416758545</v>
      </c>
      <c r="L14" s="370">
        <v>823</v>
      </c>
      <c r="M14" s="371">
        <v>45.620842572062088</v>
      </c>
      <c r="N14" s="370">
        <v>981</v>
      </c>
      <c r="O14" s="372">
        <v>54.379157427937919</v>
      </c>
      <c r="P14" s="350"/>
      <c r="Q14" s="368">
        <v>2405</v>
      </c>
      <c r="R14" s="369">
        <v>26.515986769570009</v>
      </c>
      <c r="S14" s="370">
        <v>1553</v>
      </c>
      <c r="T14" s="371">
        <v>64.573804573804566</v>
      </c>
      <c r="U14" s="370">
        <v>852</v>
      </c>
      <c r="V14" s="372">
        <v>35.426195426195427</v>
      </c>
      <c r="W14" s="350"/>
      <c r="X14" s="368">
        <v>4861</v>
      </c>
      <c r="Y14" s="369">
        <v>53.594266813671446</v>
      </c>
      <c r="Z14" s="370">
        <v>3355</v>
      </c>
      <c r="AA14" s="371">
        <v>69.018720427895502</v>
      </c>
      <c r="AB14" s="370">
        <v>1506</v>
      </c>
      <c r="AC14" s="372">
        <f t="shared" si="0"/>
        <v>30.981279572104505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8628</v>
      </c>
      <c r="E15" s="365">
        <f t="shared" si="2"/>
        <v>5127</v>
      </c>
      <c r="F15" s="366">
        <f t="shared" si="3"/>
        <v>59.422809457579973</v>
      </c>
      <c r="G15" s="365">
        <f t="shared" si="4"/>
        <v>3501</v>
      </c>
      <c r="H15" s="367">
        <f t="shared" si="3"/>
        <v>40.577190542420027</v>
      </c>
      <c r="I15" s="350"/>
      <c r="J15" s="368">
        <f t="shared" si="5"/>
        <v>2968</v>
      </c>
      <c r="K15" s="369">
        <f t="shared" si="6"/>
        <v>34.399629114510894</v>
      </c>
      <c r="L15" s="370">
        <v>1426</v>
      </c>
      <c r="M15" s="371">
        <v>48.04582210242588</v>
      </c>
      <c r="N15" s="370">
        <v>1542</v>
      </c>
      <c r="O15" s="372">
        <v>51.954177897574127</v>
      </c>
      <c r="P15" s="350"/>
      <c r="Q15" s="368">
        <v>2391</v>
      </c>
      <c r="R15" s="369">
        <v>27.712100139082057</v>
      </c>
      <c r="S15" s="370">
        <v>1517</v>
      </c>
      <c r="T15" s="371">
        <v>63.446256796319531</v>
      </c>
      <c r="U15" s="370">
        <v>874</v>
      </c>
      <c r="V15" s="372">
        <v>36.553743203680469</v>
      </c>
      <c r="W15" s="350"/>
      <c r="X15" s="368">
        <v>3269</v>
      </c>
      <c r="Y15" s="369">
        <v>37.888270746407052</v>
      </c>
      <c r="Z15" s="370">
        <v>2184</v>
      </c>
      <c r="AA15" s="371">
        <v>66.809421841541763</v>
      </c>
      <c r="AB15" s="370">
        <v>1085</v>
      </c>
      <c r="AC15" s="372">
        <f t="shared" si="0"/>
        <v>33.190578158458244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7270</v>
      </c>
      <c r="E16" s="365">
        <f t="shared" si="2"/>
        <v>4079</v>
      </c>
      <c r="F16" s="366">
        <f t="shared" si="3"/>
        <v>56.107290233837695</v>
      </c>
      <c r="G16" s="365">
        <f t="shared" si="4"/>
        <v>3191</v>
      </c>
      <c r="H16" s="367">
        <f t="shared" si="3"/>
        <v>43.892709766162312</v>
      </c>
      <c r="I16" s="350"/>
      <c r="J16" s="368">
        <f t="shared" si="5"/>
        <v>2363</v>
      </c>
      <c r="K16" s="369">
        <f t="shared" si="6"/>
        <v>32.503438789546081</v>
      </c>
      <c r="L16" s="370">
        <v>994</v>
      </c>
      <c r="M16" s="371">
        <v>42.065171392297927</v>
      </c>
      <c r="N16" s="370">
        <v>1369</v>
      </c>
      <c r="O16" s="372">
        <v>57.934828607702073</v>
      </c>
      <c r="P16" s="350"/>
      <c r="Q16" s="368">
        <v>2094</v>
      </c>
      <c r="R16" s="369">
        <v>28.803301237964234</v>
      </c>
      <c r="S16" s="370">
        <v>1278</v>
      </c>
      <c r="T16" s="371">
        <v>61.031518624641834</v>
      </c>
      <c r="U16" s="370">
        <v>816</v>
      </c>
      <c r="V16" s="372">
        <v>38.968481375358166</v>
      </c>
      <c r="W16" s="350"/>
      <c r="X16" s="368">
        <v>2813</v>
      </c>
      <c r="Y16" s="369">
        <v>38.693259972489685</v>
      </c>
      <c r="Z16" s="370">
        <v>1807</v>
      </c>
      <c r="AA16" s="371">
        <v>64.237468894418768</v>
      </c>
      <c r="AB16" s="370">
        <v>1006</v>
      </c>
      <c r="AC16" s="372">
        <f t="shared" si="0"/>
        <v>35.762531105581232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4658</v>
      </c>
      <c r="E17" s="375">
        <f t="shared" si="2"/>
        <v>2707</v>
      </c>
      <c r="F17" s="376">
        <f t="shared" si="3"/>
        <v>58.115070845856586</v>
      </c>
      <c r="G17" s="375">
        <f t="shared" si="4"/>
        <v>1951</v>
      </c>
      <c r="H17" s="367">
        <f t="shared" si="3"/>
        <v>41.884929154143407</v>
      </c>
      <c r="I17" s="350"/>
      <c r="J17" s="377">
        <f t="shared" si="5"/>
        <v>1736</v>
      </c>
      <c r="K17" s="378">
        <f t="shared" si="6"/>
        <v>37.269214255045085</v>
      </c>
      <c r="L17" s="375">
        <v>777</v>
      </c>
      <c r="M17" s="376">
        <v>44.758064516129032</v>
      </c>
      <c r="N17" s="375">
        <v>959</v>
      </c>
      <c r="O17" s="372">
        <v>55.241935483870961</v>
      </c>
      <c r="P17" s="350"/>
      <c r="Q17" s="377">
        <v>950</v>
      </c>
      <c r="R17" s="378">
        <v>20.395019321597253</v>
      </c>
      <c r="S17" s="375">
        <v>573</v>
      </c>
      <c r="T17" s="376">
        <v>60.315789473684212</v>
      </c>
      <c r="U17" s="375">
        <v>377</v>
      </c>
      <c r="V17" s="372">
        <v>39.684210526315788</v>
      </c>
      <c r="W17" s="350"/>
      <c r="X17" s="377">
        <v>1972</v>
      </c>
      <c r="Y17" s="378">
        <v>42.335766423357661</v>
      </c>
      <c r="Z17" s="375">
        <v>1357</v>
      </c>
      <c r="AA17" s="376">
        <v>68.813387423935097</v>
      </c>
      <c r="AB17" s="375">
        <v>615</v>
      </c>
      <c r="AC17" s="372">
        <f t="shared" si="0"/>
        <v>31.18661257606491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30951</v>
      </c>
      <c r="E18" s="365">
        <f t="shared" si="2"/>
        <v>18043</v>
      </c>
      <c r="F18" s="366">
        <f t="shared" si="3"/>
        <v>58.295370101127588</v>
      </c>
      <c r="G18" s="365">
        <f t="shared" si="4"/>
        <v>12908</v>
      </c>
      <c r="H18" s="367">
        <f t="shared" si="3"/>
        <v>41.704629898872412</v>
      </c>
      <c r="I18" s="350"/>
      <c r="J18" s="368">
        <f t="shared" si="5"/>
        <v>5840</v>
      </c>
      <c r="K18" s="369">
        <f t="shared" si="6"/>
        <v>18.868534134599852</v>
      </c>
      <c r="L18" s="370">
        <v>2590</v>
      </c>
      <c r="M18" s="371">
        <v>44.349315068493148</v>
      </c>
      <c r="N18" s="370">
        <v>3250</v>
      </c>
      <c r="O18" s="372">
        <v>55.650684931506845</v>
      </c>
      <c r="P18" s="350"/>
      <c r="Q18" s="368">
        <v>6620</v>
      </c>
      <c r="R18" s="369">
        <v>21.388646570385447</v>
      </c>
      <c r="S18" s="370">
        <v>3919</v>
      </c>
      <c r="T18" s="371">
        <v>59.199395770392748</v>
      </c>
      <c r="U18" s="370">
        <v>2701</v>
      </c>
      <c r="V18" s="372">
        <v>40.800604229607252</v>
      </c>
      <c r="W18" s="350"/>
      <c r="X18" s="368">
        <v>18491</v>
      </c>
      <c r="Y18" s="369">
        <v>59.742819295014705</v>
      </c>
      <c r="Z18" s="370">
        <v>11534</v>
      </c>
      <c r="AA18" s="371">
        <v>62.376291168676659</v>
      </c>
      <c r="AB18" s="370">
        <v>6957</v>
      </c>
      <c r="AC18" s="372">
        <f t="shared" si="0"/>
        <v>37.623708831323349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17196</v>
      </c>
      <c r="E19" s="365">
        <f t="shared" si="2"/>
        <v>10257</v>
      </c>
      <c r="F19" s="366">
        <f t="shared" si="3"/>
        <v>59.647592463363573</v>
      </c>
      <c r="G19" s="365">
        <f t="shared" si="4"/>
        <v>6939</v>
      </c>
      <c r="H19" s="367">
        <f t="shared" si="3"/>
        <v>40.352407536636427</v>
      </c>
      <c r="I19" s="350"/>
      <c r="J19" s="368">
        <f t="shared" si="5"/>
        <v>4552</v>
      </c>
      <c r="K19" s="369">
        <f t="shared" si="6"/>
        <v>26.471272388927659</v>
      </c>
      <c r="L19" s="370">
        <v>2167</v>
      </c>
      <c r="M19" s="371">
        <v>47.605448154657296</v>
      </c>
      <c r="N19" s="370">
        <v>2385</v>
      </c>
      <c r="O19" s="372">
        <v>52.394551845342704</v>
      </c>
      <c r="P19" s="350"/>
      <c r="Q19" s="368">
        <v>4627</v>
      </c>
      <c r="R19" s="369">
        <v>26.907420330309371</v>
      </c>
      <c r="S19" s="370">
        <v>3022</v>
      </c>
      <c r="T19" s="371">
        <v>65.312297384914629</v>
      </c>
      <c r="U19" s="370">
        <v>1605</v>
      </c>
      <c r="V19" s="372">
        <v>34.687702615085371</v>
      </c>
      <c r="W19" s="350"/>
      <c r="X19" s="368">
        <v>8017</v>
      </c>
      <c r="Y19" s="369">
        <v>46.62130728076297</v>
      </c>
      <c r="Z19" s="370">
        <v>5068</v>
      </c>
      <c r="AA19" s="371">
        <v>63.215666708244974</v>
      </c>
      <c r="AB19" s="370">
        <v>2949</v>
      </c>
      <c r="AC19" s="372">
        <f t="shared" si="0"/>
        <v>36.784333291755026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84811</v>
      </c>
      <c r="E20" s="365">
        <f t="shared" si="2"/>
        <v>52802</v>
      </c>
      <c r="F20" s="366">
        <f t="shared" si="3"/>
        <v>62.258433457924092</v>
      </c>
      <c r="G20" s="365">
        <f t="shared" si="4"/>
        <v>32009</v>
      </c>
      <c r="H20" s="367">
        <f t="shared" si="3"/>
        <v>37.741566542075908</v>
      </c>
      <c r="I20" s="350"/>
      <c r="J20" s="368">
        <f t="shared" si="5"/>
        <v>22619</v>
      </c>
      <c r="K20" s="369">
        <f t="shared" si="6"/>
        <v>26.669889519048233</v>
      </c>
      <c r="L20" s="370">
        <v>10977</v>
      </c>
      <c r="M20" s="371">
        <v>48.529996905256645</v>
      </c>
      <c r="N20" s="370">
        <v>11642</v>
      </c>
      <c r="O20" s="372">
        <v>51.470003094743355</v>
      </c>
      <c r="P20" s="350"/>
      <c r="Q20" s="368">
        <v>24456</v>
      </c>
      <c r="R20" s="369">
        <v>28.83588213793022</v>
      </c>
      <c r="S20" s="370">
        <v>16490</v>
      </c>
      <c r="T20" s="371">
        <v>67.427216225057236</v>
      </c>
      <c r="U20" s="370">
        <v>7966</v>
      </c>
      <c r="V20" s="372">
        <v>32.572783774942756</v>
      </c>
      <c r="W20" s="350"/>
      <c r="X20" s="368">
        <v>37736</v>
      </c>
      <c r="Y20" s="369">
        <v>44.49422834302154</v>
      </c>
      <c r="Z20" s="370">
        <v>25335</v>
      </c>
      <c r="AA20" s="371">
        <v>67.137481450074205</v>
      </c>
      <c r="AB20" s="370">
        <v>12401</v>
      </c>
      <c r="AC20" s="372">
        <f t="shared" si="0"/>
        <v>32.862518549925802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29613</v>
      </c>
      <c r="E21" s="365">
        <f t="shared" si="2"/>
        <v>17305</v>
      </c>
      <c r="F21" s="366">
        <f t="shared" si="3"/>
        <v>58.437172863269517</v>
      </c>
      <c r="G21" s="365">
        <f t="shared" si="4"/>
        <v>12308</v>
      </c>
      <c r="H21" s="367">
        <f t="shared" si="3"/>
        <v>41.56282713673049</v>
      </c>
      <c r="I21" s="350"/>
      <c r="J21" s="368">
        <f t="shared" si="5"/>
        <v>9450</v>
      </c>
      <c r="K21" s="369">
        <f t="shared" si="6"/>
        <v>31.911660419410392</v>
      </c>
      <c r="L21" s="370">
        <v>4099</v>
      </c>
      <c r="M21" s="371">
        <v>43.375661375661373</v>
      </c>
      <c r="N21" s="370">
        <v>5351</v>
      </c>
      <c r="O21" s="372">
        <v>56.62433862433862</v>
      </c>
      <c r="P21" s="350"/>
      <c r="Q21" s="368">
        <v>8105</v>
      </c>
      <c r="R21" s="369">
        <v>27.369736264478441</v>
      </c>
      <c r="S21" s="370">
        <v>5276</v>
      </c>
      <c r="T21" s="371">
        <v>65.095619987661934</v>
      </c>
      <c r="U21" s="370">
        <v>2829</v>
      </c>
      <c r="V21" s="372">
        <v>34.904380012338066</v>
      </c>
      <c r="W21" s="350"/>
      <c r="X21" s="368">
        <v>12058</v>
      </c>
      <c r="Y21" s="369">
        <v>40.718603316111171</v>
      </c>
      <c r="Z21" s="370">
        <v>7930</v>
      </c>
      <c r="AA21" s="371">
        <v>65.765466909935313</v>
      </c>
      <c r="AB21" s="370">
        <v>4128</v>
      </c>
      <c r="AC21" s="372">
        <f t="shared" si="0"/>
        <v>34.234533090064687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15836</v>
      </c>
      <c r="E22" s="365">
        <f t="shared" si="2"/>
        <v>9690</v>
      </c>
      <c r="F22" s="366">
        <f t="shared" si="3"/>
        <v>61.189694367264458</v>
      </c>
      <c r="G22" s="365">
        <f t="shared" si="4"/>
        <v>6146</v>
      </c>
      <c r="H22" s="367">
        <f t="shared" si="3"/>
        <v>38.810305632735535</v>
      </c>
      <c r="I22" s="350"/>
      <c r="J22" s="368">
        <f t="shared" si="5"/>
        <v>3643</v>
      </c>
      <c r="K22" s="369">
        <f t="shared" si="6"/>
        <v>23.004546602677443</v>
      </c>
      <c r="L22" s="370">
        <v>1761</v>
      </c>
      <c r="M22" s="371">
        <v>48.339280812517153</v>
      </c>
      <c r="N22" s="370">
        <v>1882</v>
      </c>
      <c r="O22" s="372">
        <v>51.66071918748284</v>
      </c>
      <c r="P22" s="350"/>
      <c r="Q22" s="368">
        <v>4382</v>
      </c>
      <c r="R22" s="369">
        <v>27.67112907299823</v>
      </c>
      <c r="S22" s="370">
        <v>2862</v>
      </c>
      <c r="T22" s="371">
        <v>65.312642628936558</v>
      </c>
      <c r="U22" s="370">
        <v>1520</v>
      </c>
      <c r="V22" s="372">
        <v>34.687357371063442</v>
      </c>
      <c r="W22" s="350"/>
      <c r="X22" s="368">
        <v>7811</v>
      </c>
      <c r="Y22" s="369">
        <v>49.324324324324323</v>
      </c>
      <c r="Z22" s="370">
        <v>5067</v>
      </c>
      <c r="AA22" s="371">
        <v>64.870055050569704</v>
      </c>
      <c r="AB22" s="370">
        <v>2744</v>
      </c>
      <c r="AC22" s="372">
        <f t="shared" si="0"/>
        <v>35.129944949430289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6545</v>
      </c>
      <c r="E23" s="365">
        <f t="shared" si="2"/>
        <v>3940</v>
      </c>
      <c r="F23" s="366">
        <f t="shared" si="3"/>
        <v>60.198624904507255</v>
      </c>
      <c r="G23" s="365">
        <f t="shared" si="4"/>
        <v>2605</v>
      </c>
      <c r="H23" s="367">
        <f t="shared" si="3"/>
        <v>39.801375095492745</v>
      </c>
      <c r="I23" s="350"/>
      <c r="J23" s="368">
        <f t="shared" si="5"/>
        <v>2506</v>
      </c>
      <c r="K23" s="369">
        <f t="shared" si="6"/>
        <v>38.288770053475936</v>
      </c>
      <c r="L23" s="370">
        <v>1118</v>
      </c>
      <c r="M23" s="371">
        <v>44.612928970470875</v>
      </c>
      <c r="N23" s="370">
        <v>1388</v>
      </c>
      <c r="O23" s="372">
        <v>55.387071029529132</v>
      </c>
      <c r="P23" s="350"/>
      <c r="Q23" s="368">
        <v>1131</v>
      </c>
      <c r="R23" s="369">
        <v>17.280366692131398</v>
      </c>
      <c r="S23" s="370">
        <v>666</v>
      </c>
      <c r="T23" s="371">
        <v>58.885941644562337</v>
      </c>
      <c r="U23" s="370">
        <v>465</v>
      </c>
      <c r="V23" s="372">
        <v>41.114058355437663</v>
      </c>
      <c r="W23" s="350"/>
      <c r="X23" s="368">
        <v>2908</v>
      </c>
      <c r="Y23" s="369">
        <v>44.430863254392669</v>
      </c>
      <c r="Z23" s="370">
        <v>2156</v>
      </c>
      <c r="AA23" s="371">
        <v>74.14030261348006</v>
      </c>
      <c r="AB23" s="370">
        <v>752</v>
      </c>
      <c r="AC23" s="372">
        <f t="shared" si="0"/>
        <v>25.859697386519947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56018</v>
      </c>
      <c r="E24" s="365">
        <f t="shared" si="2"/>
        <v>37572</v>
      </c>
      <c r="F24" s="366">
        <f t="shared" si="3"/>
        <v>67.071298511192836</v>
      </c>
      <c r="G24" s="365">
        <f t="shared" si="4"/>
        <v>18446</v>
      </c>
      <c r="H24" s="367">
        <f t="shared" si="3"/>
        <v>32.928701488807171</v>
      </c>
      <c r="I24" s="350"/>
      <c r="J24" s="368">
        <f t="shared" si="5"/>
        <v>8435</v>
      </c>
      <c r="K24" s="369">
        <f t="shared" si="6"/>
        <v>15.057660037844977</v>
      </c>
      <c r="L24" s="370">
        <v>4273</v>
      </c>
      <c r="M24" s="371">
        <v>50.657972732661527</v>
      </c>
      <c r="N24" s="370">
        <v>4162</v>
      </c>
      <c r="O24" s="372">
        <v>49.342027267338473</v>
      </c>
      <c r="P24" s="350"/>
      <c r="Q24" s="368">
        <v>13979</v>
      </c>
      <c r="R24" s="369">
        <v>24.954478917490807</v>
      </c>
      <c r="S24" s="370">
        <v>9876</v>
      </c>
      <c r="T24" s="371">
        <v>70.648830388439805</v>
      </c>
      <c r="U24" s="370">
        <v>4103</v>
      </c>
      <c r="V24" s="372">
        <v>29.351169611560195</v>
      </c>
      <c r="W24" s="350"/>
      <c r="X24" s="368">
        <v>33604</v>
      </c>
      <c r="Y24" s="369">
        <v>59.987861044664214</v>
      </c>
      <c r="Z24" s="370">
        <v>23423</v>
      </c>
      <c r="AA24" s="371">
        <v>69.703011546244497</v>
      </c>
      <c r="AB24" s="370">
        <v>10181</v>
      </c>
      <c r="AC24" s="372">
        <f t="shared" si="0"/>
        <v>30.296988453755507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8214</v>
      </c>
      <c r="E25" s="365">
        <f t="shared" si="2"/>
        <v>4951</v>
      </c>
      <c r="F25" s="366">
        <f t="shared" si="3"/>
        <v>60.275140004869733</v>
      </c>
      <c r="G25" s="365">
        <f t="shared" si="4"/>
        <v>3263</v>
      </c>
      <c r="H25" s="367">
        <f t="shared" si="3"/>
        <v>39.724859995130259</v>
      </c>
      <c r="I25" s="350"/>
      <c r="J25" s="368">
        <f t="shared" si="5"/>
        <v>2880</v>
      </c>
      <c r="K25" s="369">
        <f t="shared" si="6"/>
        <v>35.06208911614317</v>
      </c>
      <c r="L25" s="370">
        <v>1347</v>
      </c>
      <c r="M25" s="371">
        <v>46.770833333333336</v>
      </c>
      <c r="N25" s="370">
        <v>1533</v>
      </c>
      <c r="O25" s="372">
        <v>53.229166666666671</v>
      </c>
      <c r="P25" s="350"/>
      <c r="Q25" s="368">
        <v>2932</v>
      </c>
      <c r="R25" s="369">
        <v>35.69515461407353</v>
      </c>
      <c r="S25" s="370">
        <v>2017</v>
      </c>
      <c r="T25" s="371">
        <v>68.792633015006828</v>
      </c>
      <c r="U25" s="370">
        <v>915</v>
      </c>
      <c r="V25" s="372">
        <v>31.207366984993179</v>
      </c>
      <c r="W25" s="350"/>
      <c r="X25" s="368">
        <v>2402</v>
      </c>
      <c r="Y25" s="369">
        <v>29.2427562697833</v>
      </c>
      <c r="Z25" s="370">
        <v>1587</v>
      </c>
      <c r="AA25" s="371">
        <v>66.069941715237306</v>
      </c>
      <c r="AB25" s="370">
        <v>815</v>
      </c>
      <c r="AC25" s="372">
        <f t="shared" si="0"/>
        <v>33.930058284762701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4349</v>
      </c>
      <c r="E26" s="380">
        <f t="shared" si="2"/>
        <v>2533</v>
      </c>
      <c r="F26" s="381">
        <f t="shared" si="3"/>
        <v>58.243274315934698</v>
      </c>
      <c r="G26" s="380">
        <f t="shared" si="4"/>
        <v>1816</v>
      </c>
      <c r="H26" s="367">
        <f t="shared" si="3"/>
        <v>41.756725684065302</v>
      </c>
      <c r="I26" s="350"/>
      <c r="J26" s="377">
        <f t="shared" si="5"/>
        <v>1593</v>
      </c>
      <c r="K26" s="378">
        <f t="shared" si="6"/>
        <v>36.629110140262128</v>
      </c>
      <c r="L26" s="375">
        <v>781</v>
      </c>
      <c r="M26" s="376">
        <v>49.026993094789702</v>
      </c>
      <c r="N26" s="375">
        <v>812</v>
      </c>
      <c r="O26" s="372">
        <v>50.973006905210298</v>
      </c>
      <c r="P26" s="350"/>
      <c r="Q26" s="377">
        <v>1026</v>
      </c>
      <c r="R26" s="378">
        <v>23.591630259829845</v>
      </c>
      <c r="S26" s="375">
        <v>558</v>
      </c>
      <c r="T26" s="376">
        <v>54.385964912280706</v>
      </c>
      <c r="U26" s="375">
        <v>468</v>
      </c>
      <c r="V26" s="372">
        <v>45.614035087719294</v>
      </c>
      <c r="W26" s="350"/>
      <c r="X26" s="377">
        <v>1730</v>
      </c>
      <c r="Y26" s="378">
        <v>39.779259599908023</v>
      </c>
      <c r="Z26" s="375">
        <v>1194</v>
      </c>
      <c r="AA26" s="376">
        <v>69.017341040462426</v>
      </c>
      <c r="AB26" s="375">
        <v>536</v>
      </c>
      <c r="AC26" s="372">
        <f t="shared" si="0"/>
        <v>30.982658959537574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32672</v>
      </c>
      <c r="E27" s="380">
        <f t="shared" si="2"/>
        <v>19338</v>
      </c>
      <c r="F27" s="381">
        <f t="shared" si="3"/>
        <v>59.188295788442701</v>
      </c>
      <c r="G27" s="380">
        <f t="shared" si="4"/>
        <v>13334</v>
      </c>
      <c r="H27" s="367">
        <f t="shared" si="3"/>
        <v>40.811704211557299</v>
      </c>
      <c r="I27" s="350"/>
      <c r="J27" s="377">
        <f t="shared" si="5"/>
        <v>9220</v>
      </c>
      <c r="K27" s="378">
        <f t="shared" si="6"/>
        <v>28.219882468168461</v>
      </c>
      <c r="L27" s="375">
        <v>4156</v>
      </c>
      <c r="M27" s="376">
        <v>45.075921908893704</v>
      </c>
      <c r="N27" s="375">
        <v>5064</v>
      </c>
      <c r="O27" s="372">
        <v>54.924078091106288</v>
      </c>
      <c r="P27" s="350"/>
      <c r="Q27" s="377">
        <v>7612</v>
      </c>
      <c r="R27" s="378">
        <v>23.298237022526934</v>
      </c>
      <c r="S27" s="375">
        <v>4517</v>
      </c>
      <c r="T27" s="376">
        <v>59.340514976353134</v>
      </c>
      <c r="U27" s="375">
        <v>3095</v>
      </c>
      <c r="V27" s="372">
        <v>40.659485023646873</v>
      </c>
      <c r="W27" s="350"/>
      <c r="X27" s="377">
        <v>15840</v>
      </c>
      <c r="Y27" s="378">
        <v>48.481880509304602</v>
      </c>
      <c r="Z27" s="375">
        <v>10665</v>
      </c>
      <c r="AA27" s="376">
        <v>67.329545454545453</v>
      </c>
      <c r="AB27" s="375">
        <v>5175</v>
      </c>
      <c r="AC27" s="372">
        <f t="shared" si="0"/>
        <v>32.670454545454547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4324</v>
      </c>
      <c r="E28" s="380">
        <f t="shared" si="2"/>
        <v>2407</v>
      </c>
      <c r="F28" s="381">
        <f t="shared" si="3"/>
        <v>55.66604995374653</v>
      </c>
      <c r="G28" s="380">
        <f t="shared" si="4"/>
        <v>1917</v>
      </c>
      <c r="H28" s="382">
        <f t="shared" si="3"/>
        <v>44.33395004625347</v>
      </c>
      <c r="I28" s="350"/>
      <c r="J28" s="377">
        <f t="shared" si="5"/>
        <v>1703</v>
      </c>
      <c r="K28" s="378">
        <f t="shared" si="6"/>
        <v>39.38482886216466</v>
      </c>
      <c r="L28" s="375">
        <v>690</v>
      </c>
      <c r="M28" s="376">
        <v>40.516735173223722</v>
      </c>
      <c r="N28" s="375">
        <v>1013</v>
      </c>
      <c r="O28" s="383">
        <v>59.483264826776271</v>
      </c>
      <c r="P28" s="350"/>
      <c r="Q28" s="377">
        <v>832</v>
      </c>
      <c r="R28" s="378">
        <v>19.241443108233117</v>
      </c>
      <c r="S28" s="375">
        <v>513</v>
      </c>
      <c r="T28" s="376">
        <v>61.658653846153847</v>
      </c>
      <c r="U28" s="375">
        <v>319</v>
      </c>
      <c r="V28" s="383">
        <v>38.341346153846153</v>
      </c>
      <c r="W28" s="350"/>
      <c r="X28" s="377">
        <v>1789</v>
      </c>
      <c r="Y28" s="378">
        <v>41.373728029602219</v>
      </c>
      <c r="Z28" s="375">
        <v>1204</v>
      </c>
      <c r="AA28" s="376">
        <v>67.300167691447726</v>
      </c>
      <c r="AB28" s="375">
        <v>585</v>
      </c>
      <c r="AC28" s="383">
        <f t="shared" si="0"/>
        <v>32.69983230855226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1442</v>
      </c>
      <c r="E29" s="386">
        <f t="shared" si="2"/>
        <v>850</v>
      </c>
      <c r="F29" s="387">
        <f t="shared" si="3"/>
        <v>58.945908460471564</v>
      </c>
      <c r="G29" s="386">
        <f t="shared" si="4"/>
        <v>592</v>
      </c>
      <c r="H29" s="388">
        <f t="shared" si="3"/>
        <v>41.054091539528429</v>
      </c>
      <c r="I29" s="350"/>
      <c r="J29" s="389">
        <f t="shared" si="5"/>
        <v>746</v>
      </c>
      <c r="K29" s="390">
        <f t="shared" si="6"/>
        <v>51.73370319001387</v>
      </c>
      <c r="L29" s="391">
        <v>338</v>
      </c>
      <c r="M29" s="392">
        <v>45.308310991957107</v>
      </c>
      <c r="N29" s="391">
        <v>408</v>
      </c>
      <c r="O29" s="393">
        <v>54.6916890080429</v>
      </c>
      <c r="P29" s="350"/>
      <c r="Q29" s="389">
        <v>332</v>
      </c>
      <c r="R29" s="390">
        <v>23.023578363384189</v>
      </c>
      <c r="S29" s="391">
        <v>237</v>
      </c>
      <c r="T29" s="392">
        <v>71.385542168674704</v>
      </c>
      <c r="U29" s="391">
        <v>95</v>
      </c>
      <c r="V29" s="393">
        <v>28.614457831325304</v>
      </c>
      <c r="W29" s="350"/>
      <c r="X29" s="389">
        <v>364</v>
      </c>
      <c r="Y29" s="390">
        <v>25.242718446601941</v>
      </c>
      <c r="Z29" s="391">
        <v>275</v>
      </c>
      <c r="AA29" s="392">
        <v>75.54945054945054</v>
      </c>
      <c r="AB29" s="391">
        <v>89</v>
      </c>
      <c r="AC29" s="393">
        <f t="shared" si="0"/>
        <v>24.450549450549449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409358</v>
      </c>
      <c r="E31" s="1230">
        <f>L31+S31+Z31</f>
        <v>251516</v>
      </c>
      <c r="F31" s="1231">
        <f>E31/$D31*100</f>
        <v>61.441574367668395</v>
      </c>
      <c r="G31" s="1230">
        <f>N31+U31+AB31</f>
        <v>157842</v>
      </c>
      <c r="H31" s="1232">
        <f>G31/$D31*100</f>
        <v>38.558425632331598</v>
      </c>
      <c r="I31" s="320"/>
      <c r="J31" s="1233">
        <f>SUM(J12:J29)</f>
        <v>103071</v>
      </c>
      <c r="K31" s="1234">
        <f>J31/$D31*100</f>
        <v>25.178694443494447</v>
      </c>
      <c r="L31" s="1230">
        <f>SUM(L12:L29)</f>
        <v>48555</v>
      </c>
      <c r="M31" s="1231">
        <f>L31/$J31*100</f>
        <v>47.108303984631952</v>
      </c>
      <c r="N31" s="1230">
        <f>SUM(N12:N29)</f>
        <v>54516</v>
      </c>
      <c r="O31" s="1235">
        <f>N31/$J31*100</f>
        <v>52.891696015368048</v>
      </c>
      <c r="P31" s="320"/>
      <c r="Q31" s="1233">
        <f>SUM(Q12:Q29)</f>
        <v>112299</v>
      </c>
      <c r="R31" s="1234">
        <f>Q31/$D31*100</f>
        <v>27.432955994508472</v>
      </c>
      <c r="S31" s="1230">
        <f>SUM(S12:S29)</f>
        <v>74231</v>
      </c>
      <c r="T31" s="1231">
        <f>S31/$Q31*100</f>
        <v>66.101211943116141</v>
      </c>
      <c r="U31" s="1230">
        <f>SUM(U12:U29)</f>
        <v>38068</v>
      </c>
      <c r="V31" s="1235">
        <f>U31/$Q31*100</f>
        <v>33.898788056883852</v>
      </c>
      <c r="W31" s="320"/>
      <c r="X31" s="1233">
        <f>SUM(X12:X29)</f>
        <v>193988</v>
      </c>
      <c r="Y31" s="1234">
        <f>X31/$D31*100</f>
        <v>47.388349561997082</v>
      </c>
      <c r="Z31" s="1230">
        <f>SUM(Z12:Z29)</f>
        <v>128730</v>
      </c>
      <c r="AA31" s="1231">
        <f>Z31/$X31*100</f>
        <v>66.359774831432873</v>
      </c>
      <c r="AB31" s="1230">
        <f>SUM(AB12:AB29)</f>
        <v>65258</v>
      </c>
      <c r="AC31" s="1235">
        <f>AB31/$X31*100</f>
        <v>33.640225168567127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1"/>
      <c r="C34" s="1441"/>
      <c r="D34" s="1441"/>
      <c r="E34" s="1441"/>
      <c r="F34" s="1441"/>
      <c r="G34" s="1441"/>
      <c r="H34" s="1441"/>
      <c r="I34" s="1441"/>
      <c r="J34" s="1441"/>
      <c r="K34" s="1441"/>
      <c r="L34" s="1441"/>
      <c r="M34" s="1441"/>
      <c r="N34" s="1441"/>
      <c r="O34" s="1441"/>
    </row>
    <row r="35" spans="2:15" s="329" customFormat="1" ht="29.25" customHeight="1" x14ac:dyDescent="0.25">
      <c r="B35" s="1442"/>
      <c r="C35" s="1442"/>
      <c r="D35" s="1442"/>
      <c r="E35" s="1442"/>
      <c r="F35" s="1442"/>
      <c r="G35" s="1442"/>
      <c r="H35" s="1442"/>
      <c r="I35" s="1442"/>
      <c r="J35" s="1442"/>
      <c r="K35" s="1442"/>
      <c r="L35" s="1442"/>
      <c r="M35" s="1442"/>
    </row>
    <row r="36" spans="2:15" s="329" customFormat="1" ht="4.5" customHeight="1" x14ac:dyDescent="0.25">
      <c r="B36" s="1432"/>
      <c r="C36" s="1432"/>
      <c r="D36" s="143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43"/>
      <c r="C2" s="1443"/>
    </row>
    <row r="3" spans="1:38" s="345" customFormat="1" ht="4.5" customHeight="1" x14ac:dyDescent="0.25">
      <c r="B3" s="1444"/>
      <c r="C3" s="1444"/>
    </row>
    <row r="4" spans="1:38" s="492" customFormat="1" ht="17.25" customHeight="1" x14ac:dyDescent="0.25">
      <c r="A4" s="1470" t="s">
        <v>407</v>
      </c>
      <c r="B4" s="1470"/>
      <c r="C4" s="1470"/>
      <c r="D4" s="1470"/>
      <c r="E4" s="1470"/>
      <c r="F4" s="1470"/>
      <c r="G4" s="1470"/>
      <c r="H4" s="1470"/>
      <c r="I4" s="1470"/>
      <c r="J4" s="1470"/>
      <c r="K4" s="1470"/>
      <c r="L4" s="1470"/>
      <c r="M4" s="1470"/>
      <c r="N4" s="1470"/>
    </row>
    <row r="5" spans="1:38" s="492" customFormat="1" ht="17.25" customHeight="1" x14ac:dyDescent="0.25">
      <c r="B5" s="1471" t="str">
        <f>porsaad!$B$6</f>
        <v>Situación a 31 de marzo de 2025</v>
      </c>
      <c r="C5" s="1471"/>
      <c r="D5" s="1471"/>
      <c r="E5" s="1471"/>
      <c r="F5" s="1471"/>
      <c r="G5" s="1471"/>
      <c r="H5" s="1471"/>
      <c r="I5" s="1471"/>
      <c r="J5" s="1471"/>
      <c r="K5" s="1471"/>
      <c r="L5" s="1471"/>
      <c r="M5" s="1471"/>
      <c r="N5" s="1471"/>
    </row>
    <row r="6" spans="1:38" s="492" customFormat="1" ht="6" customHeight="1" x14ac:dyDescent="0.25"/>
    <row r="7" spans="1:38" s="437" customFormat="1" ht="12.75" customHeight="1" x14ac:dyDescent="0.25">
      <c r="A7" s="488"/>
      <c r="B7" s="1447" t="s">
        <v>12</v>
      </c>
      <c r="D7" s="1450" t="s">
        <v>243</v>
      </c>
      <c r="E7" s="1451"/>
      <c r="F7" s="489"/>
      <c r="G7" s="1481"/>
      <c r="H7" s="1481"/>
      <c r="I7" s="489"/>
      <c r="J7" s="1481"/>
      <c r="K7" s="1481"/>
      <c r="L7" s="489"/>
      <c r="M7" s="1481"/>
      <c r="N7" s="1482"/>
      <c r="O7" s="488"/>
      <c r="P7" s="488"/>
      <c r="W7" s="490"/>
    </row>
    <row r="8" spans="1:38" s="437" customFormat="1" ht="33.75" customHeight="1" x14ac:dyDescent="0.25">
      <c r="A8" s="488"/>
      <c r="B8" s="1448"/>
      <c r="D8" s="1479"/>
      <c r="E8" s="1480"/>
      <c r="F8" s="491"/>
      <c r="G8" s="1456" t="s">
        <v>221</v>
      </c>
      <c r="H8" s="1458"/>
      <c r="J8" s="1456" t="s">
        <v>176</v>
      </c>
      <c r="K8" s="1458"/>
      <c r="M8" s="1456" t="s">
        <v>177</v>
      </c>
      <c r="N8" s="1458"/>
      <c r="O8" s="488"/>
      <c r="P8" s="488"/>
      <c r="W8" s="490"/>
    </row>
    <row r="9" spans="1:38" s="437" customFormat="1" ht="6" customHeight="1" x14ac:dyDescent="0.25">
      <c r="A9" s="488"/>
      <c r="B9" s="1448"/>
      <c r="D9" s="1483" t="s">
        <v>9</v>
      </c>
      <c r="E9" s="1490" t="s">
        <v>217</v>
      </c>
      <c r="G9" s="1485" t="s">
        <v>9</v>
      </c>
      <c r="H9" s="1487" t="s">
        <v>217</v>
      </c>
      <c r="J9" s="1485" t="s">
        <v>9</v>
      </c>
      <c r="K9" s="1487" t="s">
        <v>217</v>
      </c>
      <c r="M9" s="1485" t="s">
        <v>9</v>
      </c>
      <c r="N9" s="1487" t="s">
        <v>217</v>
      </c>
      <c r="O9" s="488"/>
      <c r="P9" s="488"/>
      <c r="W9" s="490"/>
    </row>
    <row r="10" spans="1:38" s="437" customFormat="1" ht="27.75" customHeight="1" x14ac:dyDescent="0.25">
      <c r="A10" s="488"/>
      <c r="B10" s="1449"/>
      <c r="D10" s="1484"/>
      <c r="E10" s="1491"/>
      <c r="F10" s="493"/>
      <c r="G10" s="1486"/>
      <c r="H10" s="1488"/>
      <c r="I10" s="494"/>
      <c r="J10" s="1486"/>
      <c r="K10" s="1488"/>
      <c r="L10" s="494"/>
      <c r="M10" s="1486"/>
      <c r="N10" s="1488"/>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394924</v>
      </c>
      <c r="E12" s="498">
        <f>D12/'20pobl'!D12*100</f>
        <v>4.5751889916683099</v>
      </c>
      <c r="F12" s="350"/>
      <c r="G12" s="355">
        <v>114044</v>
      </c>
      <c r="H12" s="498">
        <v>1.6248711112352248</v>
      </c>
      <c r="I12" s="350"/>
      <c r="J12" s="355">
        <v>93054</v>
      </c>
      <c r="K12" s="498">
        <v>7.910152016300759</v>
      </c>
      <c r="L12" s="350"/>
      <c r="M12" s="355">
        <v>187826</v>
      </c>
      <c r="N12" s="498">
        <f>M12/'20pobl'!X12*100</f>
        <v>42.997898476739024</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53675</v>
      </c>
      <c r="E13" s="500">
        <f>D13/'20pobl'!D13*100</f>
        <v>3.971245739280596</v>
      </c>
      <c r="F13" s="350"/>
      <c r="G13" s="368">
        <v>10594</v>
      </c>
      <c r="H13" s="501">
        <v>1.0099565663383401</v>
      </c>
      <c r="I13" s="350"/>
      <c r="J13" s="368">
        <v>10365</v>
      </c>
      <c r="K13" s="501">
        <v>5.0473815947096234</v>
      </c>
      <c r="L13" s="350"/>
      <c r="M13" s="368">
        <v>32716</v>
      </c>
      <c r="N13" s="501">
        <f>M13/'20pobl'!X13*100</f>
        <v>33.63041087159877</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43925</v>
      </c>
      <c r="E14" s="500">
        <f>D14/'20pobl'!D14*100</f>
        <v>4.3507372729172671</v>
      </c>
      <c r="F14" s="350"/>
      <c r="G14" s="368">
        <v>9987</v>
      </c>
      <c r="H14" s="501">
        <v>1.373550049924769</v>
      </c>
      <c r="I14" s="350"/>
      <c r="J14" s="368">
        <v>9720</v>
      </c>
      <c r="K14" s="501">
        <v>4.9237876692552005</v>
      </c>
      <c r="L14" s="350"/>
      <c r="M14" s="368">
        <v>24218</v>
      </c>
      <c r="N14" s="501">
        <f>M14/'20pobl'!X14*100</f>
        <v>28.459622073893016</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44108</v>
      </c>
      <c r="E15" s="500">
        <f>D15/'20pobl'!D15*100</f>
        <v>3.5808691247053015</v>
      </c>
      <c r="F15" s="350"/>
      <c r="G15" s="368">
        <v>12727</v>
      </c>
      <c r="H15" s="501">
        <v>1.239873119293583</v>
      </c>
      <c r="I15" s="350"/>
      <c r="J15" s="368">
        <v>10255</v>
      </c>
      <c r="K15" s="501">
        <v>6.7997215131120905</v>
      </c>
      <c r="L15" s="350"/>
      <c r="M15" s="368">
        <v>21126</v>
      </c>
      <c r="N15" s="501">
        <f>M15/'20pobl'!X15*100</f>
        <v>38.779668483947354</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65199</v>
      </c>
      <c r="E16" s="500">
        <f>D16/'20pobl'!D16*100</f>
        <v>2.9122896039493398</v>
      </c>
      <c r="F16" s="350"/>
      <c r="G16" s="368">
        <v>23384</v>
      </c>
      <c r="H16" s="501">
        <v>1.270649963756264</v>
      </c>
      <c r="I16" s="350"/>
      <c r="J16" s="368">
        <v>14641</v>
      </c>
      <c r="K16" s="501">
        <v>4.931588981480858</v>
      </c>
      <c r="L16" s="350"/>
      <c r="M16" s="368">
        <v>27174</v>
      </c>
      <c r="N16" s="501">
        <f>M16/'20pobl'!X16*100</f>
        <v>26.758177915197827</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22977</v>
      </c>
      <c r="E17" s="502">
        <f>D17/'20pobl'!D17*100</f>
        <v>3.8887976833414855</v>
      </c>
      <c r="F17" s="350"/>
      <c r="G17" s="377">
        <v>6426</v>
      </c>
      <c r="H17" s="502">
        <v>1.4314035595749894</v>
      </c>
      <c r="I17" s="350"/>
      <c r="J17" s="377">
        <v>4877</v>
      </c>
      <c r="K17" s="502">
        <v>4.8474788537804772</v>
      </c>
      <c r="L17" s="350"/>
      <c r="M17" s="377">
        <v>11674</v>
      </c>
      <c r="N17" s="502">
        <f>M17/'20pobl'!X17*100</f>
        <v>28.258133230054224</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157559</v>
      </c>
      <c r="E18" s="500">
        <f>D18/'20pobl'!D18*100</f>
        <v>6.5877905173012135</v>
      </c>
      <c r="F18" s="350"/>
      <c r="G18" s="368">
        <v>32218</v>
      </c>
      <c r="H18" s="501">
        <v>1.8422707883029701</v>
      </c>
      <c r="I18" s="350"/>
      <c r="J18" s="368">
        <v>28390</v>
      </c>
      <c r="K18" s="501">
        <v>6.7284129098312091</v>
      </c>
      <c r="L18" s="350"/>
      <c r="M18" s="368">
        <v>96951</v>
      </c>
      <c r="N18" s="501">
        <f>M18/'20pobl'!X18*100</f>
        <v>43.885116784356327</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98062</v>
      </c>
      <c r="E19" s="500">
        <f>D19/'20pobl'!D19*100</f>
        <v>4.6597824687219793</v>
      </c>
      <c r="F19" s="350"/>
      <c r="G19" s="368">
        <v>22995</v>
      </c>
      <c r="H19" s="501">
        <v>1.3613492839225805</v>
      </c>
      <c r="I19" s="350"/>
      <c r="J19" s="368">
        <v>19326</v>
      </c>
      <c r="K19" s="501">
        <v>6.8475337752849601</v>
      </c>
      <c r="L19" s="350"/>
      <c r="M19" s="368">
        <v>55741</v>
      </c>
      <c r="N19" s="501">
        <f>M19/'20pobl'!X19*100</f>
        <v>41.889424124689064</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357984</v>
      </c>
      <c r="E20" s="500">
        <f>D20/'20pobl'!D20*100</f>
        <v>4.4679690338433824</v>
      </c>
      <c r="F20" s="350"/>
      <c r="G20" s="368">
        <v>90877</v>
      </c>
      <c r="H20" s="501">
        <v>1.40965974548659</v>
      </c>
      <c r="I20" s="350"/>
      <c r="J20" s="368">
        <v>80525</v>
      </c>
      <c r="K20" s="501">
        <v>7.3198223789763608</v>
      </c>
      <c r="L20" s="350"/>
      <c r="M20" s="368">
        <v>186582</v>
      </c>
      <c r="N20" s="501">
        <f>M20/'20pobl'!X20*100</f>
        <v>40.090416262894742</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205673</v>
      </c>
      <c r="E21" s="500">
        <f>D21/'20pobl'!D21*100</f>
        <v>3.8665534935616348</v>
      </c>
      <c r="F21" s="350"/>
      <c r="G21" s="368">
        <v>55587</v>
      </c>
      <c r="H21" s="501">
        <v>1.3093940845830843</v>
      </c>
      <c r="I21" s="350"/>
      <c r="J21" s="368">
        <v>44285</v>
      </c>
      <c r="K21" s="501">
        <v>5.727585011665985</v>
      </c>
      <c r="L21" s="350"/>
      <c r="M21" s="368">
        <v>105801</v>
      </c>
      <c r="N21" s="501">
        <f>M21/'20pobl'!X21*100</f>
        <v>35.167242256133434</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57458</v>
      </c>
      <c r="E22" s="500">
        <f>D22/'20pobl'!D22*100</f>
        <v>5.4479032048553071</v>
      </c>
      <c r="F22" s="350"/>
      <c r="G22" s="368">
        <v>13507</v>
      </c>
      <c r="H22" s="501">
        <v>1.6497542529387048</v>
      </c>
      <c r="I22" s="350"/>
      <c r="J22" s="368">
        <v>12223</v>
      </c>
      <c r="K22" s="501">
        <v>7.5785570794375143</v>
      </c>
      <c r="L22" s="350"/>
      <c r="M22" s="368">
        <v>31728</v>
      </c>
      <c r="N22" s="501">
        <f>M22/'20pobl'!X22*100</f>
        <v>42.491529282567065</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85801</v>
      </c>
      <c r="E23" s="500">
        <f>D23/'20pobl'!D23*100</f>
        <v>3.1709643573716488</v>
      </c>
      <c r="F23" s="350"/>
      <c r="G23" s="368">
        <v>25364</v>
      </c>
      <c r="H23" s="501">
        <v>1.2771772790947571</v>
      </c>
      <c r="I23" s="350"/>
      <c r="J23" s="368">
        <v>14919</v>
      </c>
      <c r="K23" s="501">
        <v>3.1168196280875189</v>
      </c>
      <c r="L23" s="350"/>
      <c r="M23" s="368">
        <v>45518</v>
      </c>
      <c r="N23" s="501">
        <f>M23/'20pobl'!X23*100</f>
        <v>18.869129046967625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265236</v>
      </c>
      <c r="E24" s="500">
        <f>D24/'20pobl'!D24*100</f>
        <v>3.7840755981937058</v>
      </c>
      <c r="F24" s="350"/>
      <c r="G24" s="368">
        <v>62150</v>
      </c>
      <c r="H24" s="501">
        <v>1.0895348729171082</v>
      </c>
      <c r="I24" s="350"/>
      <c r="J24" s="368">
        <v>52041</v>
      </c>
      <c r="K24" s="501">
        <v>5.7014487799747586</v>
      </c>
      <c r="L24" s="350"/>
      <c r="M24" s="368">
        <v>151045</v>
      </c>
      <c r="N24" s="501">
        <f>M24/'20pobl'!X24*100</f>
        <v>38.509194836716119</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60474</v>
      </c>
      <c r="E25" s="500">
        <f>D25/'20pobl'!D25*100</f>
        <v>3.8555504267793519</v>
      </c>
      <c r="F25" s="350"/>
      <c r="G25" s="368">
        <v>21312</v>
      </c>
      <c r="H25" s="501">
        <v>1.6305994472855478</v>
      </c>
      <c r="I25" s="350"/>
      <c r="J25" s="368">
        <v>13534</v>
      </c>
      <c r="K25" s="501">
        <v>7.1580439404677536</v>
      </c>
      <c r="L25" s="350"/>
      <c r="M25" s="368">
        <v>25628</v>
      </c>
      <c r="N25" s="501">
        <f>M25/'20pobl'!X25*100</f>
        <v>35.390946502057616</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20708</v>
      </c>
      <c r="E26" s="504">
        <f>D26/'20pobl'!D26*100</f>
        <v>3.0527779129129793</v>
      </c>
      <c r="F26" s="350"/>
      <c r="G26" s="377">
        <v>5107</v>
      </c>
      <c r="H26" s="502">
        <v>0.94970134709938481</v>
      </c>
      <c r="I26" s="350"/>
      <c r="J26" s="377">
        <v>3763</v>
      </c>
      <c r="K26" s="502">
        <v>3.8513105509328911</v>
      </c>
      <c r="L26" s="350"/>
      <c r="M26" s="377">
        <v>11838</v>
      </c>
      <c r="N26" s="502">
        <f>M26/'20pobl'!X26*100</f>
        <v>27.608563832268295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117998</v>
      </c>
      <c r="E27" s="504">
        <f>D27/'20pobl'!D27*100</f>
        <v>5.2968913005614802</v>
      </c>
      <c r="F27" s="350"/>
      <c r="G27" s="377">
        <v>31113</v>
      </c>
      <c r="H27" s="502">
        <v>1.8332671433133743</v>
      </c>
      <c r="I27" s="350"/>
      <c r="J27" s="377">
        <v>23744</v>
      </c>
      <c r="K27" s="502">
        <v>6.4564899362073565</v>
      </c>
      <c r="L27" s="350"/>
      <c r="M27" s="377">
        <v>63141</v>
      </c>
      <c r="N27" s="502">
        <f>M27/'20pobl'!X27*100</f>
        <v>38.785350991424849</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14805</v>
      </c>
      <c r="E28" s="504">
        <f>D28/'20pobl'!D28*100</f>
        <v>4.5668509241665225</v>
      </c>
      <c r="F28" s="350"/>
      <c r="G28" s="377">
        <v>3425</v>
      </c>
      <c r="H28" s="502">
        <v>1.3565001108963592</v>
      </c>
      <c r="I28" s="350"/>
      <c r="J28" s="377">
        <v>2788</v>
      </c>
      <c r="K28" s="502">
        <v>5.6692016755459758</v>
      </c>
      <c r="L28" s="350"/>
      <c r="M28" s="377">
        <v>8592</v>
      </c>
      <c r="N28" s="502">
        <f>M28/'20pobl'!X28*100</f>
        <v>38.156141753264059</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5510</v>
      </c>
      <c r="E29" s="506">
        <f>D29/'20pobl'!D29*100</f>
        <v>3.257194202076092</v>
      </c>
      <c r="F29" s="350"/>
      <c r="G29" s="389">
        <v>2956</v>
      </c>
      <c r="H29" s="507">
        <v>2.0019098057009734</v>
      </c>
      <c r="I29" s="350"/>
      <c r="J29" s="389">
        <v>1000</v>
      </c>
      <c r="K29" s="507">
        <v>6.0262745570688194</v>
      </c>
      <c r="L29" s="350"/>
      <c r="M29" s="389">
        <v>1554</v>
      </c>
      <c r="N29" s="507">
        <f>M29/'20pobl'!X29*100</f>
        <v>31.643249847281613</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2072076</v>
      </c>
      <c r="E31" s="1243">
        <f>D31/'20pobl'!D31*100</f>
        <v>4.2618037813688465</v>
      </c>
      <c r="F31" s="320"/>
      <c r="G31" s="1242">
        <f>SUM(G12:G29)</f>
        <v>543773</v>
      </c>
      <c r="H31" s="1243">
        <f>G31/'20pobl'!J31*100</f>
        <v>1.4054131562869374</v>
      </c>
      <c r="I31" s="320"/>
      <c r="J31" s="1242">
        <f>SUM(J12:J29)</f>
        <v>439450</v>
      </c>
      <c r="K31" s="1243">
        <f>J31/'20pobl'!Q31*100</f>
        <v>6.297709321985562</v>
      </c>
      <c r="L31" s="320"/>
      <c r="M31" s="1242">
        <f>SUM(M12:M29)</f>
        <v>1088853</v>
      </c>
      <c r="N31" s="1243">
        <f>M31/'20pobl'!X31*100</f>
        <v>36.904841796156092</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75" t="str">
        <f>'24solcasaad_pobl'!B34:N34</f>
        <v xml:space="preserve">(1) Cifras INE de población referidas al 01/01/2024. Publicado Censo de Población Anual el 19/12/2024 </v>
      </c>
      <c r="C34" s="1492"/>
      <c r="D34" s="1492"/>
      <c r="E34" s="1492"/>
      <c r="F34" s="1492"/>
      <c r="G34" s="1492"/>
      <c r="H34" s="1492"/>
      <c r="I34" s="1492"/>
      <c r="J34" s="1492"/>
      <c r="K34" s="1492"/>
      <c r="L34" s="1492"/>
      <c r="M34" s="1492"/>
      <c r="N34" s="1492"/>
    </row>
    <row r="35" spans="2:14" ht="29.25" customHeight="1" x14ac:dyDescent="0.25">
      <c r="B35" s="1489"/>
      <c r="C35" s="1489"/>
      <c r="D35" s="1489"/>
      <c r="E35" s="510"/>
    </row>
    <row r="36" spans="2:14" ht="4.5" customHeight="1" x14ac:dyDescent="0.25">
      <c r="B36" s="1469"/>
      <c r="C36" s="1469"/>
      <c r="D36" s="1469"/>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2"/>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06"/>
      <c r="C2" s="1406"/>
      <c r="D2" s="1406"/>
      <c r="E2" s="1406"/>
      <c r="F2" s="1406"/>
      <c r="G2" s="1406"/>
      <c r="H2" s="1406"/>
      <c r="I2" s="1406"/>
      <c r="J2" s="1406"/>
      <c r="K2" s="1406"/>
      <c r="L2" s="1406"/>
      <c r="M2" s="1406"/>
      <c r="N2" s="1406"/>
      <c r="O2" s="1406"/>
      <c r="P2" s="1406"/>
      <c r="Q2" s="1406"/>
      <c r="R2" s="1406"/>
      <c r="S2" s="210"/>
      <c r="T2" s="210"/>
    </row>
    <row r="3" spans="1:20" x14ac:dyDescent="0.25">
      <c r="C3" s="1407" t="s">
        <v>314</v>
      </c>
      <c r="D3" s="1407"/>
      <c r="E3" s="1407"/>
    </row>
    <row r="5" spans="1:20" ht="23.25" customHeight="1" x14ac:dyDescent="0.25">
      <c r="B5" s="1408" t="s">
        <v>290</v>
      </c>
      <c r="C5" s="1409"/>
      <c r="D5" s="1409"/>
      <c r="E5" s="1409"/>
      <c r="F5" s="1409"/>
      <c r="G5" s="1409"/>
      <c r="H5" s="1409"/>
      <c r="I5" s="1409"/>
      <c r="J5" s="1409"/>
      <c r="K5" s="1409"/>
      <c r="L5" s="1409"/>
      <c r="M5" s="1409"/>
      <c r="N5" s="1409"/>
      <c r="O5" s="1409"/>
      <c r="P5" s="1409"/>
      <c r="Q5" s="1410">
        <v>45747</v>
      </c>
      <c r="R5" s="1411"/>
      <c r="S5" s="1411"/>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12" t="s">
        <v>315</v>
      </c>
      <c r="C7" s="1412"/>
      <c r="D7" s="1412"/>
      <c r="E7" s="1412"/>
      <c r="F7" s="1412"/>
      <c r="G7" s="1412"/>
      <c r="H7" s="1412"/>
      <c r="I7" s="1412"/>
      <c r="J7" s="1412"/>
      <c r="K7" s="1412"/>
      <c r="L7" s="1412"/>
      <c r="M7" s="1412"/>
      <c r="N7" s="1412"/>
      <c r="O7" s="1412"/>
      <c r="P7" s="1412"/>
      <c r="Q7" s="1412"/>
      <c r="R7" s="1412"/>
      <c r="S7" s="1412"/>
    </row>
    <row r="8" spans="1:20" ht="18.75" customHeight="1" x14ac:dyDescent="0.25">
      <c r="B8" s="1405" t="s">
        <v>316</v>
      </c>
      <c r="C8" s="1405"/>
      <c r="D8" s="1405"/>
      <c r="E8" s="1405"/>
      <c r="F8" s="1405"/>
      <c r="G8" s="1405"/>
      <c r="H8" s="1405"/>
      <c r="I8" s="1405"/>
      <c r="J8" s="1405"/>
      <c r="K8" s="1405"/>
      <c r="L8" s="1405"/>
      <c r="M8" s="1405"/>
      <c r="N8" s="1405"/>
      <c r="O8" s="1405"/>
      <c r="P8" s="1405"/>
      <c r="Q8" s="1405"/>
      <c r="R8" s="1405"/>
      <c r="S8" s="1405"/>
      <c r="T8" s="1405"/>
    </row>
    <row r="9" spans="1:20" ht="18.75" customHeight="1" x14ac:dyDescent="0.25">
      <c r="B9" s="1405" t="s">
        <v>317</v>
      </c>
      <c r="C9" s="1405"/>
      <c r="D9" s="1405"/>
      <c r="E9" s="1405"/>
      <c r="F9" s="1405"/>
      <c r="G9" s="1405"/>
      <c r="H9" s="1405"/>
      <c r="I9" s="1405"/>
      <c r="J9" s="1405"/>
      <c r="K9" s="1405"/>
      <c r="L9" s="1405"/>
      <c r="M9" s="1405"/>
      <c r="N9" s="1405"/>
      <c r="O9" s="1405"/>
      <c r="P9" s="1405"/>
      <c r="Q9" s="1405"/>
      <c r="R9" s="1405"/>
      <c r="S9" s="1405"/>
      <c r="T9" s="1405"/>
    </row>
    <row r="10" spans="1:20" ht="18.75" customHeight="1" x14ac:dyDescent="0.25">
      <c r="B10" s="1405" t="s">
        <v>318</v>
      </c>
      <c r="C10" s="1405"/>
      <c r="D10" s="1405"/>
      <c r="E10" s="1405"/>
      <c r="F10" s="1405"/>
      <c r="G10" s="1405"/>
      <c r="H10" s="1405"/>
      <c r="I10" s="1405"/>
      <c r="J10" s="1405"/>
      <c r="K10" s="1405"/>
      <c r="L10" s="1405"/>
      <c r="M10" s="1405"/>
      <c r="N10" s="1405"/>
      <c r="O10" s="1405"/>
      <c r="P10" s="1405"/>
      <c r="Q10" s="1405"/>
      <c r="R10" s="1405"/>
      <c r="S10" s="1405"/>
      <c r="T10" s="1405"/>
    </row>
    <row r="11" spans="1:20" ht="18.75" customHeight="1" x14ac:dyDescent="0.25">
      <c r="B11" s="1405" t="s">
        <v>319</v>
      </c>
      <c r="C11" s="1405"/>
      <c r="D11" s="1405"/>
      <c r="E11" s="1405"/>
      <c r="F11" s="1405"/>
      <c r="G11" s="1405"/>
      <c r="H11" s="1405"/>
      <c r="I11" s="1405"/>
      <c r="J11" s="1405"/>
      <c r="K11" s="1405"/>
      <c r="L11" s="1405"/>
      <c r="M11" s="1405"/>
      <c r="N11" s="1405"/>
      <c r="O11" s="1405"/>
      <c r="P11" s="1405"/>
      <c r="Q11" s="1405"/>
      <c r="R11" s="1405"/>
      <c r="S11" s="1405"/>
      <c r="T11" s="1405"/>
    </row>
    <row r="12" spans="1:20" ht="18.75" customHeight="1" x14ac:dyDescent="0.25">
      <c r="B12" s="1405" t="s">
        <v>320</v>
      </c>
      <c r="C12" s="1405"/>
      <c r="D12" s="1405"/>
      <c r="E12" s="1405"/>
      <c r="F12" s="1405"/>
      <c r="G12" s="1405"/>
      <c r="H12" s="1405"/>
      <c r="I12" s="1405"/>
      <c r="J12" s="1405"/>
      <c r="K12" s="1405"/>
      <c r="L12" s="1405"/>
      <c r="M12" s="1405"/>
      <c r="N12" s="1405"/>
      <c r="O12" s="1405"/>
      <c r="P12" s="1405"/>
      <c r="Q12" s="1405"/>
      <c r="R12" s="1405"/>
      <c r="S12" s="1405"/>
      <c r="T12" s="1405"/>
    </row>
    <row r="13" spans="1:20" ht="18.75" customHeight="1" x14ac:dyDescent="0.25">
      <c r="B13" s="1405" t="s">
        <v>321</v>
      </c>
      <c r="C13" s="1405"/>
      <c r="D13" s="1405"/>
      <c r="E13" s="1405"/>
      <c r="F13" s="1405"/>
      <c r="G13" s="1405"/>
      <c r="H13" s="1405"/>
      <c r="I13" s="1405"/>
      <c r="J13" s="1405"/>
      <c r="K13" s="1405"/>
      <c r="L13" s="1405"/>
      <c r="M13" s="1405"/>
      <c r="N13" s="1405"/>
      <c r="O13" s="1405"/>
      <c r="P13" s="1405"/>
      <c r="Q13" s="1405"/>
      <c r="R13" s="1405"/>
      <c r="S13" s="1405"/>
      <c r="T13" s="1405"/>
    </row>
    <row r="14" spans="1:20" ht="18.75" customHeight="1" x14ac:dyDescent="0.25">
      <c r="B14" s="214"/>
      <c r="C14" s="214"/>
      <c r="D14" s="214"/>
      <c r="E14" s="214"/>
      <c r="F14" s="214"/>
      <c r="G14" s="214"/>
      <c r="H14" s="214"/>
      <c r="I14" s="214"/>
      <c r="J14" s="214"/>
      <c r="K14" s="214"/>
      <c r="L14" s="214"/>
      <c r="M14" s="214"/>
      <c r="N14" s="214"/>
      <c r="O14" s="214"/>
      <c r="P14" s="214"/>
      <c r="Q14" s="214"/>
      <c r="R14" s="214"/>
      <c r="S14" s="214"/>
    </row>
    <row r="15" spans="1:20" ht="18.75" customHeight="1" x14ac:dyDescent="0.25">
      <c r="B15" s="1412" t="s">
        <v>322</v>
      </c>
      <c r="C15" s="1412"/>
      <c r="D15" s="1412"/>
      <c r="E15" s="1412"/>
      <c r="F15" s="1412"/>
      <c r="G15" s="1412"/>
      <c r="H15" s="1412"/>
      <c r="I15" s="1412"/>
      <c r="J15" s="1412"/>
      <c r="K15" s="1412"/>
      <c r="L15" s="1412"/>
      <c r="M15" s="1412"/>
      <c r="N15" s="1412"/>
      <c r="O15" s="1412"/>
      <c r="P15" s="1412"/>
      <c r="Q15" s="1412"/>
      <c r="R15" s="1412"/>
      <c r="S15" s="1412"/>
    </row>
    <row r="16" spans="1:20" ht="18.75" customHeight="1" x14ac:dyDescent="0.25">
      <c r="B16" s="1405" t="s">
        <v>323</v>
      </c>
      <c r="C16" s="1405"/>
      <c r="D16" s="1405"/>
      <c r="E16" s="1405"/>
      <c r="F16" s="1405"/>
      <c r="G16" s="1405"/>
      <c r="H16" s="1405"/>
      <c r="I16" s="1405"/>
      <c r="J16" s="1405"/>
      <c r="K16" s="1405"/>
      <c r="L16" s="1405"/>
      <c r="M16" s="1405"/>
      <c r="N16" s="1405"/>
      <c r="O16" s="1405"/>
      <c r="P16" s="1405"/>
      <c r="Q16" s="1405"/>
      <c r="R16" s="1405"/>
      <c r="S16" s="1405"/>
    </row>
    <row r="17" spans="2:20" ht="18.75" customHeight="1" x14ac:dyDescent="0.25">
      <c r="B17" s="1405" t="s">
        <v>324</v>
      </c>
      <c r="C17" s="1405"/>
      <c r="D17" s="1405"/>
      <c r="E17" s="1405"/>
      <c r="F17" s="1405"/>
      <c r="G17" s="1405"/>
      <c r="H17" s="1405"/>
      <c r="I17" s="1405"/>
      <c r="J17" s="1405"/>
      <c r="K17" s="1405"/>
      <c r="L17" s="1405"/>
      <c r="M17" s="1405"/>
      <c r="N17" s="1405"/>
      <c r="O17" s="1405"/>
      <c r="P17" s="1405"/>
      <c r="Q17" s="1405"/>
      <c r="R17" s="1405"/>
      <c r="S17" s="1405"/>
      <c r="T17" s="214"/>
    </row>
    <row r="18" spans="2:20" ht="18.75" customHeight="1" x14ac:dyDescent="0.25">
      <c r="B18" s="1405" t="s">
        <v>325</v>
      </c>
      <c r="C18" s="1405"/>
      <c r="D18" s="1405"/>
      <c r="E18" s="1405"/>
      <c r="F18" s="1405"/>
      <c r="G18" s="1405"/>
      <c r="H18" s="1405"/>
      <c r="I18" s="1405"/>
      <c r="J18" s="1405"/>
      <c r="K18" s="1405"/>
      <c r="L18" s="1405"/>
      <c r="M18" s="1405"/>
      <c r="N18" s="1405"/>
      <c r="O18" s="1405"/>
      <c r="P18" s="1405"/>
      <c r="Q18" s="1405"/>
      <c r="R18" s="1405"/>
      <c r="S18" s="1405"/>
      <c r="T18" s="214"/>
    </row>
    <row r="19" spans="2:20" ht="18.75" customHeight="1" x14ac:dyDescent="0.25">
      <c r="B19" s="214"/>
      <c r="C19" s="214"/>
      <c r="D19" s="214"/>
      <c r="E19" s="214"/>
      <c r="F19" s="214"/>
      <c r="G19" s="214"/>
      <c r="H19" s="214"/>
      <c r="I19" s="214"/>
      <c r="J19" s="214"/>
      <c r="K19" s="214"/>
      <c r="L19" s="214"/>
      <c r="M19" s="214"/>
      <c r="N19" s="214"/>
      <c r="O19" s="214"/>
      <c r="P19" s="214"/>
      <c r="Q19" s="214"/>
      <c r="R19" s="214"/>
      <c r="S19" s="214"/>
    </row>
    <row r="20" spans="2:20" ht="18.75" customHeight="1" x14ac:dyDescent="0.25">
      <c r="B20" s="1412" t="s">
        <v>326</v>
      </c>
      <c r="C20" s="1412"/>
      <c r="D20" s="1412"/>
      <c r="E20" s="1412"/>
      <c r="F20" s="1412"/>
      <c r="G20" s="1412"/>
      <c r="H20" s="1412"/>
      <c r="I20" s="1412"/>
      <c r="J20" s="1412"/>
      <c r="K20" s="1412"/>
      <c r="L20" s="1412"/>
      <c r="M20" s="1412"/>
      <c r="N20" s="1412"/>
      <c r="O20" s="1412"/>
      <c r="P20" s="1412"/>
      <c r="Q20" s="1412"/>
      <c r="R20" s="1412"/>
      <c r="S20" s="1412"/>
    </row>
    <row r="21" spans="2:20" ht="18.75" customHeight="1" x14ac:dyDescent="0.25">
      <c r="B21" s="1405" t="s">
        <v>327</v>
      </c>
      <c r="C21" s="1405"/>
      <c r="D21" s="1405"/>
      <c r="E21" s="1405"/>
      <c r="F21" s="1405"/>
      <c r="G21" s="1405"/>
      <c r="H21" s="1405"/>
      <c r="I21" s="1405"/>
      <c r="J21" s="1405"/>
      <c r="K21" s="1405"/>
      <c r="L21" s="1405"/>
      <c r="M21" s="1405"/>
      <c r="N21" s="1405"/>
      <c r="O21" s="1405"/>
      <c r="P21" s="1405"/>
      <c r="Q21" s="1405"/>
      <c r="R21" s="1405"/>
      <c r="S21" s="1405"/>
    </row>
    <row r="22" spans="2:20" ht="18.75" customHeight="1" x14ac:dyDescent="0.25">
      <c r="B22" s="214"/>
      <c r="C22" s="214"/>
      <c r="D22" s="214"/>
      <c r="E22" s="214"/>
      <c r="F22" s="214"/>
      <c r="G22" s="214"/>
      <c r="H22" s="214"/>
      <c r="I22" s="214"/>
      <c r="J22" s="214"/>
      <c r="K22" s="214"/>
      <c r="L22" s="214"/>
      <c r="M22" s="214"/>
      <c r="N22" s="214"/>
      <c r="O22" s="214"/>
      <c r="P22" s="214"/>
      <c r="Q22" s="214"/>
      <c r="R22" s="214"/>
      <c r="S22" s="214"/>
    </row>
    <row r="23" spans="2:20" ht="18.75" customHeight="1" x14ac:dyDescent="0.25">
      <c r="B23" s="1412" t="s">
        <v>328</v>
      </c>
      <c r="C23" s="1412"/>
      <c r="D23" s="1412"/>
      <c r="E23" s="1412"/>
      <c r="F23" s="1412"/>
      <c r="G23" s="1412"/>
      <c r="H23" s="1412"/>
      <c r="I23" s="1412"/>
      <c r="J23" s="1412"/>
      <c r="K23" s="1412"/>
      <c r="L23" s="1412"/>
      <c r="M23" s="1412"/>
      <c r="N23" s="1412"/>
      <c r="O23" s="1412"/>
      <c r="P23" s="1412"/>
      <c r="Q23" s="1412"/>
      <c r="R23" s="1412"/>
      <c r="S23" s="1412"/>
    </row>
    <row r="24" spans="2:20" ht="18.75" customHeight="1" x14ac:dyDescent="0.25">
      <c r="B24" s="1405" t="s">
        <v>328</v>
      </c>
      <c r="C24" s="1405"/>
      <c r="D24" s="1405"/>
      <c r="E24" s="1405"/>
      <c r="F24" s="1405"/>
      <c r="G24" s="1405"/>
      <c r="H24" s="1405"/>
      <c r="I24" s="1405"/>
      <c r="J24" s="1405"/>
      <c r="K24" s="1405"/>
      <c r="L24" s="1405"/>
      <c r="M24" s="1405"/>
      <c r="N24" s="1405"/>
      <c r="O24" s="1405"/>
      <c r="P24" s="1405"/>
      <c r="Q24" s="1405"/>
      <c r="R24" s="1405"/>
      <c r="S24" s="1405"/>
    </row>
    <row r="25" spans="2:20" ht="18.75" customHeight="1" x14ac:dyDescent="0.25">
      <c r="B25" s="1405" t="s">
        <v>329</v>
      </c>
      <c r="C25" s="1405"/>
      <c r="D25" s="1405"/>
      <c r="E25" s="1405"/>
      <c r="F25" s="1405"/>
      <c r="G25" s="1405"/>
      <c r="H25" s="1405"/>
      <c r="I25" s="1405"/>
      <c r="J25" s="1405"/>
      <c r="K25" s="1405"/>
      <c r="L25" s="1405"/>
      <c r="M25" s="1405"/>
      <c r="N25" s="1405"/>
      <c r="O25" s="1405"/>
      <c r="P25" s="1405"/>
      <c r="Q25" s="1405"/>
      <c r="R25" s="1405"/>
      <c r="S25" s="1405"/>
    </row>
    <row r="26" spans="2:20" ht="18.75" customHeight="1" x14ac:dyDescent="0.25">
      <c r="B26" s="214"/>
      <c r="C26" s="214"/>
      <c r="D26" s="214"/>
      <c r="E26" s="214"/>
      <c r="F26" s="214"/>
      <c r="G26" s="214"/>
      <c r="H26" s="214"/>
      <c r="I26" s="214"/>
      <c r="J26" s="214"/>
      <c r="K26" s="214"/>
      <c r="L26" s="214"/>
      <c r="M26" s="214"/>
      <c r="N26" s="214"/>
      <c r="O26" s="214"/>
      <c r="P26" s="214"/>
      <c r="Q26" s="214"/>
      <c r="R26" s="214"/>
      <c r="S26" s="214"/>
    </row>
    <row r="27" spans="2:20" ht="18.75" customHeight="1" x14ac:dyDescent="0.25">
      <c r="B27" s="1412" t="s">
        <v>330</v>
      </c>
      <c r="C27" s="1412"/>
      <c r="D27" s="1412"/>
      <c r="E27" s="1412"/>
      <c r="F27" s="1412"/>
      <c r="G27" s="1412"/>
      <c r="H27" s="1412"/>
      <c r="I27" s="1412"/>
      <c r="J27" s="1412"/>
      <c r="K27" s="1412"/>
      <c r="L27" s="1412"/>
      <c r="M27" s="1412"/>
      <c r="N27" s="1412"/>
      <c r="O27" s="1412"/>
      <c r="P27" s="1412"/>
      <c r="Q27" s="1412"/>
      <c r="R27" s="1412"/>
      <c r="S27" s="1412"/>
    </row>
    <row r="28" spans="2:20" ht="18.75" customHeight="1" x14ac:dyDescent="0.25">
      <c r="B28" s="1405" t="s">
        <v>330</v>
      </c>
      <c r="C28" s="1405"/>
      <c r="D28" s="1405"/>
      <c r="E28" s="1405"/>
      <c r="F28" s="1405"/>
      <c r="G28" s="1405"/>
      <c r="H28" s="1405"/>
      <c r="I28" s="1405"/>
      <c r="J28" s="1405"/>
      <c r="K28" s="1405"/>
      <c r="L28" s="1405"/>
      <c r="M28" s="1405"/>
      <c r="N28" s="1405"/>
      <c r="O28" s="1405"/>
      <c r="P28" s="1405"/>
      <c r="Q28" s="1405"/>
      <c r="R28" s="1405"/>
      <c r="S28" s="1405"/>
    </row>
    <row r="29" spans="2:20" ht="18.75" customHeight="1" x14ac:dyDescent="0.25">
      <c r="B29" s="1405" t="s">
        <v>331</v>
      </c>
      <c r="C29" s="1405"/>
      <c r="D29" s="1405"/>
      <c r="E29" s="1405"/>
      <c r="F29" s="1405"/>
      <c r="G29" s="1405"/>
      <c r="H29" s="1405"/>
      <c r="I29" s="1405"/>
      <c r="J29" s="1405"/>
      <c r="K29" s="1405"/>
      <c r="L29" s="1405"/>
      <c r="M29" s="1405"/>
      <c r="N29" s="1405"/>
      <c r="O29" s="1405"/>
      <c r="P29" s="1405"/>
      <c r="Q29" s="1405"/>
      <c r="R29" s="1405"/>
      <c r="S29" s="1405"/>
    </row>
    <row r="30" spans="2:20" ht="18.75" customHeight="1" x14ac:dyDescent="0.25">
      <c r="B30" s="214"/>
      <c r="C30" s="214"/>
      <c r="D30" s="214"/>
      <c r="E30" s="214"/>
      <c r="F30" s="214"/>
      <c r="G30" s="214"/>
      <c r="H30" s="214"/>
      <c r="I30" s="214"/>
      <c r="J30" s="214"/>
      <c r="K30" s="214"/>
      <c r="L30" s="214"/>
      <c r="M30" s="214"/>
      <c r="N30" s="214"/>
      <c r="O30" s="214"/>
      <c r="P30" s="214"/>
      <c r="Q30" s="214"/>
      <c r="R30" s="214"/>
      <c r="S30" s="214"/>
    </row>
    <row r="31" spans="2:20" ht="18.75" customHeight="1" x14ac:dyDescent="0.25">
      <c r="B31" s="1412" t="s">
        <v>332</v>
      </c>
      <c r="C31" s="1412"/>
      <c r="D31" s="1412"/>
      <c r="E31" s="1412"/>
      <c r="F31" s="1412"/>
      <c r="G31" s="1412"/>
      <c r="H31" s="1412"/>
      <c r="I31" s="1412"/>
      <c r="J31" s="1412"/>
      <c r="K31" s="1412"/>
      <c r="L31" s="1412"/>
      <c r="M31" s="1412"/>
      <c r="N31" s="1412"/>
      <c r="O31" s="1412"/>
      <c r="P31" s="1412"/>
      <c r="Q31" s="1412"/>
      <c r="R31" s="1412"/>
      <c r="S31" s="1412"/>
    </row>
    <row r="32" spans="2:20" ht="18.75" customHeight="1" x14ac:dyDescent="0.25">
      <c r="B32" s="1405" t="s">
        <v>333</v>
      </c>
      <c r="C32" s="1405"/>
      <c r="D32" s="1405"/>
      <c r="E32" s="1405"/>
      <c r="F32" s="1405"/>
      <c r="G32" s="1405"/>
      <c r="H32" s="1405"/>
      <c r="I32" s="1405"/>
      <c r="J32" s="1405"/>
      <c r="K32" s="1405"/>
      <c r="L32" s="1405"/>
      <c r="M32" s="1405"/>
      <c r="N32" s="1405"/>
      <c r="O32" s="1405"/>
      <c r="P32" s="1405"/>
      <c r="Q32" s="1405"/>
      <c r="R32" s="1405"/>
      <c r="S32" s="1405"/>
    </row>
    <row r="33" spans="2:20" ht="18.75" customHeight="1" x14ac:dyDescent="0.25">
      <c r="B33" s="1405" t="s">
        <v>334</v>
      </c>
      <c r="C33" s="1405"/>
      <c r="D33" s="1405"/>
      <c r="E33" s="1405"/>
      <c r="F33" s="1405"/>
      <c r="G33" s="1405"/>
      <c r="H33" s="1405"/>
      <c r="I33" s="1405"/>
      <c r="J33" s="1405"/>
      <c r="K33" s="1405"/>
      <c r="L33" s="1405"/>
      <c r="M33" s="1405"/>
      <c r="N33" s="1405"/>
      <c r="O33" s="1405"/>
      <c r="P33" s="1405"/>
      <c r="Q33" s="1405"/>
      <c r="R33" s="1405"/>
      <c r="S33" s="1405"/>
      <c r="T33" s="214"/>
    </row>
    <row r="34" spans="2:20" ht="18.75" customHeight="1" x14ac:dyDescent="0.25">
      <c r="B34" s="1405" t="s">
        <v>335</v>
      </c>
      <c r="C34" s="1405"/>
      <c r="D34" s="1405"/>
      <c r="E34" s="1405"/>
      <c r="F34" s="1405"/>
      <c r="G34" s="1405"/>
      <c r="H34" s="1405"/>
      <c r="I34" s="1405"/>
      <c r="J34" s="1405"/>
      <c r="K34" s="1405"/>
      <c r="L34" s="1405"/>
      <c r="M34" s="1405"/>
      <c r="N34" s="1405"/>
      <c r="O34" s="1405"/>
      <c r="P34" s="1405"/>
      <c r="Q34" s="1405"/>
      <c r="R34" s="1405"/>
      <c r="S34" s="1405"/>
      <c r="T34" s="214"/>
    </row>
    <row r="35" spans="2:20" ht="15" customHeight="1" x14ac:dyDescent="0.25">
      <c r="B35" s="1405" t="s">
        <v>497</v>
      </c>
      <c r="C35" s="1405"/>
      <c r="D35" s="1405"/>
      <c r="E35" s="1405"/>
      <c r="F35" s="1405"/>
      <c r="G35" s="1405"/>
      <c r="H35" s="1405"/>
      <c r="I35" s="1405"/>
      <c r="J35" s="1405"/>
      <c r="K35" s="1405"/>
      <c r="L35" s="1405"/>
      <c r="M35" s="1405"/>
      <c r="N35" s="1405"/>
      <c r="O35" s="1405"/>
      <c r="P35" s="1405"/>
      <c r="Q35" s="1405"/>
      <c r="R35" s="1405"/>
      <c r="S35" s="1405"/>
      <c r="T35" s="214"/>
    </row>
    <row r="36" spans="2:20" ht="16" customHeight="1" x14ac:dyDescent="0.25"/>
    <row r="37" spans="2:20" ht="16" customHeight="1" x14ac:dyDescent="0.25"/>
    <row r="38" spans="2:20" ht="16" customHeight="1" x14ac:dyDescent="0.25"/>
    <row r="39" spans="2:20" ht="16" customHeight="1" x14ac:dyDescent="0.25"/>
    <row r="40" spans="2:20" ht="16" customHeight="1" x14ac:dyDescent="0.25"/>
    <row r="41" spans="2:20" ht="16" customHeight="1" x14ac:dyDescent="0.25"/>
    <row r="42" spans="2:20" ht="18" customHeight="1" x14ac:dyDescent="0.25"/>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32" t="s">
        <v>135</v>
      </c>
      <c r="V1" s="32" t="s">
        <v>16</v>
      </c>
      <c r="Y1" s="32" t="s">
        <v>15</v>
      </c>
    </row>
    <row r="2" spans="1:50" s="36" customFormat="1" ht="52.5" customHeight="1" x14ac:dyDescent="0.3">
      <c r="B2" s="1498"/>
      <c r="C2" s="1498"/>
      <c r="D2" s="1498"/>
      <c r="E2" s="1498"/>
      <c r="F2" s="1498"/>
      <c r="G2" s="1498"/>
      <c r="H2" s="1498"/>
      <c r="I2" s="1498"/>
      <c r="O2" s="37"/>
    </row>
    <row r="3" spans="1:50" s="38" customFormat="1" ht="4.5" customHeight="1" x14ac:dyDescent="0.25">
      <c r="B3" s="1499"/>
      <c r="C3" s="1499"/>
      <c r="D3" s="1499"/>
      <c r="E3" s="1499"/>
      <c r="F3" s="1499"/>
      <c r="G3" s="1499"/>
      <c r="H3" s="1499"/>
      <c r="I3" s="1499"/>
      <c r="O3" s="37"/>
    </row>
    <row r="4" spans="1:50" s="38" customFormat="1" ht="17.25" customHeight="1" x14ac:dyDescent="0.25">
      <c r="A4" s="1499" t="s">
        <v>192</v>
      </c>
      <c r="B4" s="1499"/>
      <c r="C4" s="1499"/>
      <c r="D4" s="1499"/>
      <c r="E4" s="1499"/>
      <c r="F4" s="1499"/>
      <c r="G4" s="1499"/>
      <c r="H4" s="1499"/>
      <c r="I4" s="1499"/>
      <c r="J4" s="1499"/>
      <c r="K4" s="1499"/>
      <c r="L4" s="1499"/>
      <c r="M4" s="1499"/>
      <c r="N4" s="1499"/>
      <c r="O4" s="1499"/>
      <c r="P4" s="1499"/>
      <c r="Q4" s="1499"/>
      <c r="R4" s="1499"/>
      <c r="S4" s="1499"/>
      <c r="T4" s="1499"/>
      <c r="U4" s="1499"/>
      <c r="V4" s="1499"/>
      <c r="W4" s="1499"/>
      <c r="X4" s="1499"/>
      <c r="Y4" s="1499"/>
      <c r="Z4" s="1499"/>
    </row>
    <row r="5" spans="1:50" s="38" customFormat="1" ht="17.25" customHeight="1" x14ac:dyDescent="0.25">
      <c r="B5" s="1507" t="e">
        <f>#REF!</f>
        <v>#REF!</v>
      </c>
      <c r="C5" s="1507"/>
      <c r="D5" s="1507"/>
      <c r="E5" s="1507"/>
      <c r="F5" s="1507"/>
      <c r="G5" s="1507"/>
      <c r="H5" s="1507"/>
      <c r="I5" s="1507"/>
      <c r="J5" s="1507"/>
      <c r="K5" s="1507"/>
      <c r="L5" s="1507"/>
      <c r="M5" s="1507"/>
      <c r="N5" s="1507"/>
      <c r="O5" s="1507"/>
      <c r="P5" s="1507"/>
      <c r="Q5" s="1507"/>
      <c r="R5" s="1507"/>
      <c r="S5" s="1507"/>
      <c r="T5" s="1507"/>
      <c r="U5" s="1507"/>
      <c r="V5" s="1507"/>
      <c r="W5" s="1507"/>
      <c r="X5" s="1507"/>
      <c r="Y5" s="1507"/>
      <c r="Z5" s="1507"/>
    </row>
    <row r="6" spans="1:50" s="38" customFormat="1" ht="6" customHeight="1" x14ac:dyDescent="0.25">
      <c r="O6" s="37"/>
    </row>
    <row r="7" spans="1:50" s="41" customFormat="1" ht="12.75" customHeight="1" x14ac:dyDescent="0.25">
      <c r="A7" s="39"/>
      <c r="B7" s="1500" t="s">
        <v>12</v>
      </c>
      <c r="C7" s="40"/>
      <c r="D7" s="1495" t="s">
        <v>109</v>
      </c>
      <c r="E7" s="1493"/>
      <c r="F7" s="181"/>
      <c r="G7" s="1493"/>
      <c r="H7" s="1493"/>
      <c r="I7" s="181"/>
      <c r="J7" s="1493"/>
      <c r="K7" s="1493"/>
      <c r="L7" s="181"/>
      <c r="M7" s="1493"/>
      <c r="N7" s="1494"/>
      <c r="O7" s="40"/>
      <c r="P7" s="1495" t="s">
        <v>30</v>
      </c>
      <c r="Q7" s="1493"/>
      <c r="R7" s="181"/>
      <c r="S7" s="1493"/>
      <c r="T7" s="1493"/>
      <c r="U7" s="181"/>
      <c r="V7" s="1493"/>
      <c r="W7" s="1493"/>
      <c r="X7" s="181"/>
      <c r="Y7" s="1493"/>
      <c r="Z7" s="1494"/>
      <c r="AA7" s="116"/>
      <c r="AB7" s="116"/>
      <c r="AC7" s="117"/>
      <c r="AD7" s="117"/>
      <c r="AE7" s="117"/>
      <c r="AF7" s="117"/>
      <c r="AG7" s="117"/>
      <c r="AH7" s="117"/>
      <c r="AI7" s="118"/>
    </row>
    <row r="8" spans="1:50" s="41" customFormat="1" ht="33.75" customHeight="1" x14ac:dyDescent="0.25">
      <c r="A8" s="39"/>
      <c r="B8" s="1501"/>
      <c r="C8" s="40"/>
      <c r="D8" s="1504"/>
      <c r="E8" s="1505"/>
      <c r="F8" s="40"/>
      <c r="G8" s="1495" t="s">
        <v>168</v>
      </c>
      <c r="H8" s="1494"/>
      <c r="I8" s="40"/>
      <c r="J8" s="1495" t="s">
        <v>174</v>
      </c>
      <c r="K8" s="1494"/>
      <c r="L8" s="40"/>
      <c r="M8" s="1495" t="s">
        <v>169</v>
      </c>
      <c r="N8" s="1494"/>
      <c r="O8" s="40"/>
      <c r="P8" s="1504"/>
      <c r="Q8" s="1506"/>
      <c r="R8" s="130"/>
      <c r="S8" s="1495" t="s">
        <v>175</v>
      </c>
      <c r="T8" s="1494"/>
      <c r="U8" s="40"/>
      <c r="V8" s="1495" t="s">
        <v>176</v>
      </c>
      <c r="W8" s="1494"/>
      <c r="X8" s="40"/>
      <c r="Y8" s="1495" t="s">
        <v>177</v>
      </c>
      <c r="Z8" s="1494"/>
      <c r="AA8" s="116"/>
      <c r="AB8" s="116"/>
      <c r="AC8" s="117"/>
      <c r="AD8" s="117"/>
      <c r="AE8" s="117"/>
      <c r="AF8" s="117"/>
      <c r="AG8" s="117"/>
      <c r="AH8" s="117"/>
      <c r="AI8" s="118"/>
    </row>
    <row r="9" spans="1:50" s="46" customFormat="1" ht="36.75" customHeight="1" x14ac:dyDescent="0.25">
      <c r="A9" s="42"/>
      <c r="B9" s="1502"/>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03" t="s">
        <v>216</v>
      </c>
      <c r="C33" s="1503"/>
      <c r="D33" s="1503"/>
      <c r="E33" s="1503"/>
      <c r="F33" s="1503"/>
      <c r="G33" s="1503"/>
      <c r="H33" s="1503"/>
      <c r="I33" s="1503"/>
      <c r="J33" s="1503"/>
      <c r="K33" s="1503"/>
      <c r="L33" s="1503"/>
      <c r="M33" s="1503"/>
      <c r="O33" s="86"/>
    </row>
    <row r="34" spans="2:19" ht="29.25" customHeight="1" x14ac:dyDescent="0.25">
      <c r="B34" s="1497"/>
      <c r="C34" s="1497"/>
      <c r="D34" s="1497"/>
      <c r="E34" s="1497"/>
      <c r="F34" s="1497"/>
      <c r="G34" s="1497"/>
      <c r="H34" s="1497"/>
      <c r="I34" s="1497"/>
      <c r="J34" s="1497"/>
      <c r="K34" s="1497"/>
      <c r="L34" s="1497"/>
      <c r="M34" s="1497"/>
      <c r="N34" s="1497"/>
      <c r="O34" s="1497"/>
      <c r="P34" s="1497"/>
      <c r="Q34" s="89"/>
      <c r="R34" s="89"/>
      <c r="S34" s="89"/>
    </row>
    <row r="35" spans="2:19" ht="4.5" customHeight="1" x14ac:dyDescent="0.25">
      <c r="B35" s="1496"/>
      <c r="C35" s="1496"/>
      <c r="D35" s="1496"/>
      <c r="E35" s="1496"/>
      <c r="F35" s="1496"/>
      <c r="G35" s="1496"/>
      <c r="H35" s="1496"/>
      <c r="I35" s="1496"/>
      <c r="J35" s="1496"/>
      <c r="K35" s="1496"/>
      <c r="L35" s="1496"/>
      <c r="M35" s="1496"/>
      <c r="N35" s="1496"/>
      <c r="O35" s="1496"/>
      <c r="P35" s="1496"/>
      <c r="Q35" s="89"/>
      <c r="R35" s="89"/>
      <c r="S35" s="89"/>
    </row>
    <row r="38" spans="2:19" x14ac:dyDescent="0.25">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10" zoomScaleNormal="100" workbookViewId="0">
      <selection activeCell="AC34" sqref="AC34"/>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43"/>
      <c r="C2" s="1443"/>
      <c r="D2" s="1443"/>
      <c r="E2" s="1443"/>
      <c r="F2" s="1443"/>
      <c r="G2" s="1443"/>
      <c r="H2" s="1443"/>
      <c r="I2" s="1443"/>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44"/>
      <c r="C3" s="1444"/>
      <c r="D3" s="1444"/>
      <c r="E3" s="1444"/>
      <c r="F3" s="1444"/>
      <c r="G3" s="1444"/>
      <c r="H3" s="1444"/>
      <c r="I3" s="1444"/>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70" t="s">
        <v>408</v>
      </c>
      <c r="B4" s="1470"/>
      <c r="C4" s="1470"/>
      <c r="D4" s="1470"/>
      <c r="E4" s="1470"/>
      <c r="F4" s="1470"/>
      <c r="G4" s="1470"/>
      <c r="H4" s="1470"/>
      <c r="I4" s="1470"/>
      <c r="J4" s="1470"/>
      <c r="K4" s="1470"/>
      <c r="L4" s="1470"/>
      <c r="M4" s="1470"/>
      <c r="N4" s="1470"/>
      <c r="O4" s="1470"/>
      <c r="P4" s="1470"/>
      <c r="Q4" s="1470"/>
      <c r="R4" s="1470"/>
      <c r="S4" s="1470"/>
      <c r="T4" s="1470"/>
      <c r="U4" s="1470"/>
      <c r="V4" s="1470"/>
      <c r="W4" s="1470"/>
      <c r="X4" s="1470"/>
      <c r="Y4" s="1470"/>
      <c r="Z4" s="1470"/>
    </row>
    <row r="5" spans="1:50" s="492" customFormat="1" ht="17.2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1471"/>
      <c r="V5" s="1471"/>
      <c r="W5" s="1471"/>
      <c r="X5" s="1471"/>
      <c r="Y5" s="1471"/>
      <c r="Z5" s="1471"/>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08" t="s">
        <v>12</v>
      </c>
      <c r="D7" s="1508" t="s">
        <v>208</v>
      </c>
      <c r="E7" s="1508"/>
      <c r="G7" s="1508"/>
      <c r="H7" s="1508"/>
      <c r="J7" s="1508"/>
      <c r="K7" s="1508"/>
      <c r="M7" s="1508"/>
      <c r="N7" s="1508"/>
      <c r="P7" s="1508" t="s">
        <v>30</v>
      </c>
      <c r="Q7" s="1508"/>
      <c r="S7" s="1508"/>
      <c r="T7" s="1508"/>
      <c r="V7" s="1508"/>
      <c r="W7" s="1508"/>
      <c r="Y7" s="1508"/>
      <c r="Z7" s="1508"/>
      <c r="AA7" s="512"/>
      <c r="AB7" s="512"/>
      <c r="AI7" s="514"/>
    </row>
    <row r="8" spans="1:50" s="513" customFormat="1" ht="33.75" customHeight="1" x14ac:dyDescent="0.25">
      <c r="A8" s="512"/>
      <c r="B8" s="1508"/>
      <c r="D8" s="1508"/>
      <c r="E8" s="1508"/>
      <c r="G8" s="1508" t="s">
        <v>168</v>
      </c>
      <c r="H8" s="1508"/>
      <c r="J8" s="1508" t="s">
        <v>174</v>
      </c>
      <c r="K8" s="1508"/>
      <c r="M8" s="1508" t="s">
        <v>169</v>
      </c>
      <c r="N8" s="1508"/>
      <c r="P8" s="1508"/>
      <c r="Q8" s="1508"/>
      <c r="S8" s="1508" t="s">
        <v>175</v>
      </c>
      <c r="T8" s="1508"/>
      <c r="V8" s="1508" t="s">
        <v>176</v>
      </c>
      <c r="W8" s="1508"/>
      <c r="Y8" s="1508" t="s">
        <v>177</v>
      </c>
      <c r="Z8" s="1508"/>
      <c r="AA8" s="512"/>
      <c r="AB8" s="512"/>
      <c r="AI8" s="514"/>
    </row>
    <row r="9" spans="1:50" s="513" customFormat="1" ht="36.75" customHeight="1" x14ac:dyDescent="0.25">
      <c r="A9" s="512"/>
      <c r="B9" s="1508"/>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 t="shared" ref="P11:P28" si="2">S11+V11+Y11</f>
        <v>394924</v>
      </c>
      <c r="Q11" s="564">
        <f>P11*100/D11</f>
        <v>4.5751889916683099</v>
      </c>
      <c r="R11" s="558"/>
      <c r="S11" s="561">
        <f>'34adictcasaad'!G12</f>
        <v>114044</v>
      </c>
      <c r="T11" s="565">
        <f>S11*100/G11</f>
        <v>1.624871111235225</v>
      </c>
      <c r="U11" s="558"/>
      <c r="V11" s="561">
        <f>'34adictcasaad'!J12</f>
        <v>93054</v>
      </c>
      <c r="W11" s="565">
        <f>V11*100/J11</f>
        <v>7.9101520163007581</v>
      </c>
      <c r="X11" s="558"/>
      <c r="Y11" s="561">
        <f>'34adictcasaad'!M12</f>
        <v>187826</v>
      </c>
      <c r="Z11" s="565">
        <f>Y11*100/M11</f>
        <v>42.997898476739024</v>
      </c>
      <c r="AA11" s="566"/>
      <c r="AB11" s="567">
        <f t="shared" ref="AB11:AB28" si="3">_xlfn.RANK.EQ(Q11,Q$11:Q$30,0)</f>
        <v>5</v>
      </c>
      <c r="AC11" s="567">
        <v>1</v>
      </c>
      <c r="AD11" s="567">
        <f>MATCH(AC11,AB$11:AB$30,0)</f>
        <v>7</v>
      </c>
      <c r="AE11" s="568" t="str">
        <f t="shared" ref="AE11:AE29" si="4">INDEX(B$11:B$30,AD11,1)</f>
        <v>Castilla y León</v>
      </c>
      <c r="AF11" s="569">
        <f t="shared" ref="AF11:AF29" si="5">INDEX(Q$11:Q$30,AD11,1)</f>
        <v>6.5877905173012135</v>
      </c>
      <c r="AH11" s="567">
        <f>_xlfn.RANK.EQ(T11,T$11:T$30,0)</f>
        <v>6</v>
      </c>
      <c r="AI11" s="567">
        <v>1</v>
      </c>
      <c r="AJ11" s="567">
        <f>MATCH(AI11,AH$11:AH$30,0)</f>
        <v>18</v>
      </c>
      <c r="AK11" s="568" t="str">
        <f>INDEX(B$11:B$30,AJ11,1)</f>
        <v>Ceuta y Melilla</v>
      </c>
      <c r="AL11" s="569">
        <f>INDEX(T$11:T$30,AJ11,1)</f>
        <v>2.001909805700973</v>
      </c>
      <c r="AN11" s="567">
        <f>_xlfn.RANK.EQ(W11,W$11:W$30,0)</f>
        <v>1</v>
      </c>
      <c r="AO11" s="567">
        <v>1</v>
      </c>
      <c r="AP11" s="567">
        <f>MATCH(AO11,AN$11:AN$30,0)</f>
        <v>1</v>
      </c>
      <c r="AQ11" s="568" t="str">
        <f>INDEX(B$11:B$30,AP11,1)</f>
        <v>Andalucía</v>
      </c>
      <c r="AR11" s="569">
        <f>INDEX(W$11:W$30,AP11,1)</f>
        <v>7.9101520163007581</v>
      </c>
      <c r="AT11" s="567">
        <f>_xlfn.RANK.EQ(Z11,Z$11:Z$30,0)</f>
        <v>2</v>
      </c>
      <c r="AU11" s="567">
        <v>1</v>
      </c>
      <c r="AV11" s="567">
        <f>MATCH(AU11,AT$11:AT$30,0)</f>
        <v>7</v>
      </c>
      <c r="AW11" s="568" t="str">
        <f>INDEX(B$11:B$30,AV11,1)</f>
        <v>Castilla y León</v>
      </c>
      <c r="AX11" s="569">
        <f>INDEX(Z$11:Z$30,AV11,1)</f>
        <v>43.885116784356327</v>
      </c>
    </row>
    <row r="12" spans="1:50" s="396" customFormat="1" ht="18" customHeight="1" x14ac:dyDescent="0.35">
      <c r="A12" s="519"/>
      <c r="B12" s="557" t="s">
        <v>7</v>
      </c>
      <c r="C12" s="558"/>
      <c r="D12" s="559">
        <f t="shared" ref="D12:D28" si="6">G12+J12+M12</f>
        <v>1351591</v>
      </c>
      <c r="E12" s="560">
        <f t="shared" si="0"/>
        <v>2.7799248843498505</v>
      </c>
      <c r="F12" s="558"/>
      <c r="G12" s="561">
        <f>'20pobl'!J13</f>
        <v>1048956</v>
      </c>
      <c r="H12" s="562">
        <f t="shared" ref="H12:H28" si="7">G12*100/$G$30</f>
        <v>2.7110881981380479</v>
      </c>
      <c r="I12" s="558"/>
      <c r="J12" s="561">
        <f>'20pobl'!Q13</f>
        <v>205354</v>
      </c>
      <c r="K12" s="562">
        <f t="shared" ref="K12:K28" si="8">J12*100/$J$30</f>
        <v>2.9429054502378498</v>
      </c>
      <c r="L12" s="558"/>
      <c r="M12" s="561">
        <f>'20pobl'!X13</f>
        <v>97281</v>
      </c>
      <c r="N12" s="562">
        <f t="shared" si="1"/>
        <v>3.2971759408954751</v>
      </c>
      <c r="O12" s="558"/>
      <c r="P12" s="563">
        <f t="shared" si="2"/>
        <v>53675</v>
      </c>
      <c r="Q12" s="564">
        <f t="shared" ref="Q12:Q28" si="9">P12*100/D12</f>
        <v>3.971245739280596</v>
      </c>
      <c r="R12" s="558"/>
      <c r="S12" s="561">
        <f>'34adictcasaad'!G13</f>
        <v>10594</v>
      </c>
      <c r="T12" s="565">
        <f t="shared" ref="T12:T28" si="10">S12*100/G12</f>
        <v>1.0099565663383403</v>
      </c>
      <c r="U12" s="558"/>
      <c r="V12" s="561">
        <f>'34adictcasaad'!J13</f>
        <v>10365</v>
      </c>
      <c r="W12" s="565">
        <f t="shared" ref="W12:W28" si="11">V12*100/J12</f>
        <v>5.0473815947096234</v>
      </c>
      <c r="X12" s="558"/>
      <c r="Y12" s="561">
        <f>'34adictcasaad'!M13</f>
        <v>32716</v>
      </c>
      <c r="Z12" s="565">
        <f t="shared" ref="Z12:Z28" si="12">Y12*100/M12</f>
        <v>33.63041087159877</v>
      </c>
      <c r="AA12" s="566"/>
      <c r="AB12" s="567">
        <f t="shared" si="3"/>
        <v>10</v>
      </c>
      <c r="AC12" s="567">
        <v>2</v>
      </c>
      <c r="AD12" s="567">
        <f t="shared" ref="AD12:AD28" si="13">MATCH(AC12,AB$11:AB$30,0)</f>
        <v>11</v>
      </c>
      <c r="AE12" s="568" t="str">
        <f t="shared" si="4"/>
        <v>Extremadura</v>
      </c>
      <c r="AF12" s="569">
        <f t="shared" si="5"/>
        <v>5.4479032048553071</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1.8422707883029701</v>
      </c>
      <c r="AN12" s="567">
        <f t="shared" ref="AN12:AN30" si="18">_xlfn.RANK.EQ(W12,W$11:W$30,0)</f>
        <v>14</v>
      </c>
      <c r="AO12" s="567">
        <v>2</v>
      </c>
      <c r="AP12" s="567">
        <f t="shared" ref="AP12:AP28" si="19">MATCH(AO12,AN$11:AN$30,0)</f>
        <v>11</v>
      </c>
      <c r="AQ12" s="568" t="str">
        <f t="shared" ref="AQ12:AQ29" si="20">INDEX(B$11:B$30,AP12,1)</f>
        <v>Extremadura</v>
      </c>
      <c r="AR12" s="569">
        <f t="shared" ref="AR12:AR28" si="21">INDEX(W$11:W$30,AP12,1)</f>
        <v>7.5785570794375143</v>
      </c>
      <c r="AT12" s="567">
        <f t="shared" ref="AT12:AT30" si="22">_xlfn.RANK.EQ(Z12,Z$11:Z$30,0)</f>
        <v>13</v>
      </c>
      <c r="AU12" s="567">
        <v>2</v>
      </c>
      <c r="AV12" s="567">
        <f t="shared" ref="AV12:AV28" si="23">MATCH(AU12,AT$11:AT$30,0)</f>
        <v>1</v>
      </c>
      <c r="AW12" s="568" t="str">
        <f t="shared" ref="AW12:AW29" si="24">INDEX(B$11:B$30,AV12,1)</f>
        <v>Andalucía</v>
      </c>
      <c r="AX12" s="569">
        <f t="shared" ref="AX12:AX29" si="25">INDEX(Z$11:Z$30,AV12,1)</f>
        <v>42.997898476739024</v>
      </c>
    </row>
    <row r="13" spans="1:50" s="396" customFormat="1" ht="18" customHeight="1" x14ac:dyDescent="0.35">
      <c r="A13" s="519"/>
      <c r="B13" s="557" t="s">
        <v>37</v>
      </c>
      <c r="C13" s="558"/>
      <c r="D13" s="559">
        <f t="shared" si="6"/>
        <v>1009599</v>
      </c>
      <c r="E13" s="560">
        <f t="shared" si="0"/>
        <v>2.0765226931184988</v>
      </c>
      <c r="F13" s="558"/>
      <c r="G13" s="561">
        <f>'20pobl'!J14</f>
        <v>727094</v>
      </c>
      <c r="H13" s="562">
        <f t="shared" si="7"/>
        <v>1.8792170141902862</v>
      </c>
      <c r="I13" s="558"/>
      <c r="J13" s="561">
        <f>'20pobl'!Q14</f>
        <v>197409</v>
      </c>
      <c r="K13" s="562">
        <f t="shared" si="8"/>
        <v>2.8290465344040228</v>
      </c>
      <c r="L13" s="558"/>
      <c r="M13" s="561">
        <f>'20pobl'!X14</f>
        <v>85096</v>
      </c>
      <c r="N13" s="562">
        <f t="shared" si="1"/>
        <v>2.8841858519797428</v>
      </c>
      <c r="O13" s="558"/>
      <c r="P13" s="563">
        <f t="shared" si="2"/>
        <v>43925</v>
      </c>
      <c r="Q13" s="564">
        <f t="shared" si="9"/>
        <v>4.3507372729172671</v>
      </c>
      <c r="R13" s="558"/>
      <c r="S13" s="561">
        <f>'34adictcasaad'!G14</f>
        <v>9987</v>
      </c>
      <c r="T13" s="565">
        <f t="shared" si="10"/>
        <v>1.373550049924769</v>
      </c>
      <c r="U13" s="558"/>
      <c r="V13" s="561">
        <f>'34adictcasaad'!J14</f>
        <v>9720</v>
      </c>
      <c r="W13" s="565">
        <f t="shared" si="11"/>
        <v>4.9237876692552014</v>
      </c>
      <c r="X13" s="558"/>
      <c r="Y13" s="561">
        <f>'34adictcasaad'!M14</f>
        <v>24218</v>
      </c>
      <c r="Z13" s="565">
        <f t="shared" si="12"/>
        <v>28.459622073893016</v>
      </c>
      <c r="AA13" s="566"/>
      <c r="AB13" s="567">
        <f t="shared" si="3"/>
        <v>8</v>
      </c>
      <c r="AC13" s="567">
        <v>3</v>
      </c>
      <c r="AD13" s="567">
        <f t="shared" si="13"/>
        <v>16</v>
      </c>
      <c r="AE13" s="568" t="str">
        <f t="shared" si="4"/>
        <v>País Vasco</v>
      </c>
      <c r="AF13" s="570">
        <f t="shared" si="5"/>
        <v>5.2968913005614802</v>
      </c>
      <c r="AH13" s="567">
        <f t="shared" si="14"/>
        <v>10</v>
      </c>
      <c r="AI13" s="567">
        <v>3</v>
      </c>
      <c r="AJ13" s="567">
        <f t="shared" si="15"/>
        <v>16</v>
      </c>
      <c r="AK13" s="568" t="str">
        <f t="shared" si="16"/>
        <v>País Vasco</v>
      </c>
      <c r="AL13" s="569">
        <f t="shared" si="17"/>
        <v>1.8332671433133743</v>
      </c>
      <c r="AN13" s="567">
        <f t="shared" si="18"/>
        <v>16</v>
      </c>
      <c r="AO13" s="567">
        <v>3</v>
      </c>
      <c r="AP13" s="567">
        <f t="shared" si="19"/>
        <v>9</v>
      </c>
      <c r="AQ13" s="568" t="str">
        <f t="shared" si="20"/>
        <v>Cataluña</v>
      </c>
      <c r="AR13" s="569">
        <f t="shared" si="21"/>
        <v>7.3198223789763608</v>
      </c>
      <c r="AT13" s="567">
        <f t="shared" si="22"/>
        <v>15</v>
      </c>
      <c r="AU13" s="567">
        <v>3</v>
      </c>
      <c r="AV13" s="567">
        <f t="shared" si="23"/>
        <v>11</v>
      </c>
      <c r="AW13" s="568" t="str">
        <f t="shared" si="24"/>
        <v>Extremadura</v>
      </c>
      <c r="AX13" s="569">
        <f t="shared" si="25"/>
        <v>42.491529282567065</v>
      </c>
    </row>
    <row r="14" spans="1:50" s="396" customFormat="1" ht="18" customHeight="1" x14ac:dyDescent="0.35">
      <c r="A14" s="519"/>
      <c r="B14" s="557" t="s">
        <v>38</v>
      </c>
      <c r="C14" s="558"/>
      <c r="D14" s="559">
        <f t="shared" si="6"/>
        <v>1231768</v>
      </c>
      <c r="E14" s="560">
        <f t="shared" si="0"/>
        <v>2.533475374537006</v>
      </c>
      <c r="F14" s="558"/>
      <c r="G14" s="561">
        <f>'20pobl'!J15</f>
        <v>1026476</v>
      </c>
      <c r="H14" s="562">
        <f t="shared" si="7"/>
        <v>2.6529873219391003</v>
      </c>
      <c r="I14" s="558"/>
      <c r="J14" s="561">
        <f>'20pobl'!Q15</f>
        <v>150815</v>
      </c>
      <c r="K14" s="562">
        <f t="shared" si="8"/>
        <v>2.1613130763346287</v>
      </c>
      <c r="L14" s="558"/>
      <c r="M14" s="561">
        <f>'20pobl'!X15</f>
        <v>54477</v>
      </c>
      <c r="N14" s="562">
        <f t="shared" si="1"/>
        <v>1.8464063253067176</v>
      </c>
      <c r="O14" s="558"/>
      <c r="P14" s="563">
        <f t="shared" si="2"/>
        <v>44108</v>
      </c>
      <c r="Q14" s="564">
        <f t="shared" si="9"/>
        <v>3.5808691247053015</v>
      </c>
      <c r="R14" s="558"/>
      <c r="S14" s="561">
        <f>'34adictcasaad'!G15</f>
        <v>12727</v>
      </c>
      <c r="T14" s="565">
        <f t="shared" si="10"/>
        <v>1.239873119293583</v>
      </c>
      <c r="U14" s="558"/>
      <c r="V14" s="561">
        <f>'34adictcasaad'!J15</f>
        <v>10255</v>
      </c>
      <c r="W14" s="565">
        <f t="shared" si="11"/>
        <v>6.7997215131120914</v>
      </c>
      <c r="X14" s="558"/>
      <c r="Y14" s="561">
        <f>'34adictcasaad'!M15</f>
        <v>21126</v>
      </c>
      <c r="Z14" s="565">
        <f t="shared" si="12"/>
        <v>38.779668483947354</v>
      </c>
      <c r="AA14" s="566"/>
      <c r="AB14" s="567">
        <f t="shared" si="3"/>
        <v>15</v>
      </c>
      <c r="AC14" s="567">
        <v>4</v>
      </c>
      <c r="AD14" s="567">
        <f t="shared" si="13"/>
        <v>8</v>
      </c>
      <c r="AE14" s="568" t="str">
        <f t="shared" si="4"/>
        <v>Castilla - La Mancha</v>
      </c>
      <c r="AF14" s="569">
        <f t="shared" si="5"/>
        <v>4.6597824687219784</v>
      </c>
      <c r="AH14" s="567">
        <f t="shared" si="14"/>
        <v>16</v>
      </c>
      <c r="AI14" s="567">
        <v>4</v>
      </c>
      <c r="AJ14" s="567">
        <f t="shared" si="15"/>
        <v>11</v>
      </c>
      <c r="AK14" s="568" t="str">
        <f t="shared" si="16"/>
        <v>Extremadura</v>
      </c>
      <c r="AL14" s="569">
        <f t="shared" si="17"/>
        <v>1.6497542529387048</v>
      </c>
      <c r="AN14" s="567">
        <f t="shared" si="18"/>
        <v>6</v>
      </c>
      <c r="AO14" s="567">
        <v>4</v>
      </c>
      <c r="AP14" s="567">
        <f t="shared" si="19"/>
        <v>14</v>
      </c>
      <c r="AQ14" s="568" t="str">
        <f t="shared" si="20"/>
        <v>Murcia, Región de</v>
      </c>
      <c r="AR14" s="569">
        <f t="shared" si="21"/>
        <v>7.1580439404677536</v>
      </c>
      <c r="AT14" s="567">
        <f t="shared" si="22"/>
        <v>7</v>
      </c>
      <c r="AU14" s="567">
        <v>4</v>
      </c>
      <c r="AV14" s="567">
        <f t="shared" si="23"/>
        <v>8</v>
      </c>
      <c r="AW14" s="568" t="str">
        <f t="shared" si="24"/>
        <v>Castilla - La Mancha</v>
      </c>
      <c r="AX14" s="569">
        <f t="shared" si="25"/>
        <v>41.889424124689064</v>
      </c>
    </row>
    <row r="15" spans="1:50" s="396" customFormat="1" ht="18" customHeight="1" x14ac:dyDescent="0.35">
      <c r="A15" s="519"/>
      <c r="B15" s="557" t="s">
        <v>6</v>
      </c>
      <c r="C15" s="558"/>
      <c r="D15" s="559">
        <f t="shared" si="6"/>
        <v>2238754</v>
      </c>
      <c r="E15" s="560">
        <f t="shared" si="0"/>
        <v>4.6046237023905645</v>
      </c>
      <c r="F15" s="558"/>
      <c r="G15" s="561">
        <f>'20pobl'!J16</f>
        <v>1840318</v>
      </c>
      <c r="H15" s="562">
        <f t="shared" si="7"/>
        <v>4.7564096212052895</v>
      </c>
      <c r="I15" s="558"/>
      <c r="J15" s="561">
        <f>'20pobl'!Q16</f>
        <v>296882</v>
      </c>
      <c r="K15" s="562">
        <f t="shared" si="8"/>
        <v>4.2545830900664869</v>
      </c>
      <c r="L15" s="558"/>
      <c r="M15" s="561">
        <f>'20pobl'!X16</f>
        <v>101554</v>
      </c>
      <c r="N15" s="562">
        <f t="shared" si="1"/>
        <v>3.4420020918956329</v>
      </c>
      <c r="O15" s="558"/>
      <c r="P15" s="563">
        <f t="shared" si="2"/>
        <v>65199</v>
      </c>
      <c r="Q15" s="564">
        <f t="shared" si="9"/>
        <v>2.9122896039493398</v>
      </c>
      <c r="R15" s="558"/>
      <c r="S15" s="561">
        <f>'34adictcasaad'!G16</f>
        <v>23384</v>
      </c>
      <c r="T15" s="565">
        <f t="shared" si="10"/>
        <v>1.2706499637562638</v>
      </c>
      <c r="U15" s="558"/>
      <c r="V15" s="561">
        <f>'34adictcasaad'!J16</f>
        <v>14641</v>
      </c>
      <c r="W15" s="565">
        <f t="shared" si="11"/>
        <v>4.931588981480858</v>
      </c>
      <c r="X15" s="558"/>
      <c r="Y15" s="561">
        <f>'34adictcasaad'!M16</f>
        <v>27174</v>
      </c>
      <c r="Z15" s="565">
        <f t="shared" si="12"/>
        <v>26.758177915197827</v>
      </c>
      <c r="AA15" s="566"/>
      <c r="AB15" s="567">
        <f t="shared" si="3"/>
        <v>19</v>
      </c>
      <c r="AC15" s="567">
        <v>5</v>
      </c>
      <c r="AD15" s="567">
        <f t="shared" si="13"/>
        <v>1</v>
      </c>
      <c r="AE15" s="568" t="str">
        <f t="shared" si="4"/>
        <v>Andalucía</v>
      </c>
      <c r="AF15" s="569">
        <f t="shared" si="5"/>
        <v>4.5751889916683099</v>
      </c>
      <c r="AH15" s="567">
        <f t="shared" si="14"/>
        <v>15</v>
      </c>
      <c r="AI15" s="567">
        <v>5</v>
      </c>
      <c r="AJ15" s="567">
        <f t="shared" si="15"/>
        <v>14</v>
      </c>
      <c r="AK15" s="568" t="str">
        <f t="shared" si="16"/>
        <v>Murcia, Región de</v>
      </c>
      <c r="AL15" s="569">
        <f t="shared" si="17"/>
        <v>1.6305994472855476</v>
      </c>
      <c r="AN15" s="567">
        <f t="shared" si="18"/>
        <v>15</v>
      </c>
      <c r="AO15" s="567">
        <v>5</v>
      </c>
      <c r="AP15" s="567">
        <f t="shared" si="19"/>
        <v>8</v>
      </c>
      <c r="AQ15" s="568" t="str">
        <f t="shared" si="20"/>
        <v>Castilla - La Mancha</v>
      </c>
      <c r="AR15" s="569">
        <f t="shared" si="21"/>
        <v>6.8475337752849592</v>
      </c>
      <c r="AT15" s="567">
        <f t="shared" si="22"/>
        <v>18</v>
      </c>
      <c r="AU15" s="567">
        <v>5</v>
      </c>
      <c r="AV15" s="567">
        <f t="shared" si="23"/>
        <v>9</v>
      </c>
      <c r="AW15" s="568" t="str">
        <f t="shared" si="24"/>
        <v>Cataluña</v>
      </c>
      <c r="AX15" s="569">
        <f t="shared" si="25"/>
        <v>40.090416262894742</v>
      </c>
    </row>
    <row r="16" spans="1:50" s="396" customFormat="1" ht="18" customHeight="1" x14ac:dyDescent="0.35">
      <c r="A16" s="519"/>
      <c r="B16" s="557" t="s">
        <v>5</v>
      </c>
      <c r="C16" s="558"/>
      <c r="D16" s="571">
        <f t="shared" si="6"/>
        <v>590851</v>
      </c>
      <c r="E16" s="560">
        <f t="shared" si="0"/>
        <v>1.2152503219117274</v>
      </c>
      <c r="F16" s="558"/>
      <c r="G16" s="572">
        <f>'20pobl'!J17</f>
        <v>448930</v>
      </c>
      <c r="H16" s="562">
        <f t="shared" si="7"/>
        <v>1.1602858697506033</v>
      </c>
      <c r="I16" s="558"/>
      <c r="J16" s="572">
        <f>'20pobl'!Q17</f>
        <v>100609</v>
      </c>
      <c r="K16" s="562">
        <f t="shared" si="8"/>
        <v>1.4418164459566398</v>
      </c>
      <c r="L16" s="558"/>
      <c r="M16" s="572">
        <f>'20pobl'!X17</f>
        <v>41312</v>
      </c>
      <c r="N16" s="562">
        <f t="shared" si="1"/>
        <v>1.4002007840202493</v>
      </c>
      <c r="O16" s="558"/>
      <c r="P16" s="572">
        <f t="shared" si="2"/>
        <v>22977</v>
      </c>
      <c r="Q16" s="564">
        <f t="shared" si="9"/>
        <v>3.8887976833414855</v>
      </c>
      <c r="R16" s="558"/>
      <c r="S16" s="572">
        <f>'34adictcasaad'!G17</f>
        <v>6426</v>
      </c>
      <c r="T16" s="565">
        <f t="shared" si="10"/>
        <v>1.4314035595749894</v>
      </c>
      <c r="U16" s="558"/>
      <c r="V16" s="572">
        <f>'34adictcasaad'!J17</f>
        <v>4877</v>
      </c>
      <c r="W16" s="565">
        <f t="shared" si="11"/>
        <v>4.8474788537804772</v>
      </c>
      <c r="X16" s="558"/>
      <c r="Y16" s="572">
        <f>'34adictcasaad'!M17</f>
        <v>11674</v>
      </c>
      <c r="Z16" s="565">
        <f t="shared" si="12"/>
        <v>28.25813323005422</v>
      </c>
      <c r="AA16" s="566"/>
      <c r="AB16" s="567">
        <f t="shared" si="3"/>
        <v>11</v>
      </c>
      <c r="AC16" s="567">
        <v>6</v>
      </c>
      <c r="AD16" s="567">
        <f t="shared" si="13"/>
        <v>17</v>
      </c>
      <c r="AE16" s="568" t="str">
        <f t="shared" si="4"/>
        <v>Rioja, La</v>
      </c>
      <c r="AF16" s="569">
        <f t="shared" si="5"/>
        <v>4.5668509241665225</v>
      </c>
      <c r="AH16" s="567">
        <f t="shared" si="14"/>
        <v>7</v>
      </c>
      <c r="AI16" s="567">
        <v>6</v>
      </c>
      <c r="AJ16" s="567">
        <f t="shared" si="15"/>
        <v>1</v>
      </c>
      <c r="AK16" s="568" t="str">
        <f t="shared" si="16"/>
        <v>Andalucía</v>
      </c>
      <c r="AL16" s="569">
        <f t="shared" si="17"/>
        <v>1.624871111235225</v>
      </c>
      <c r="AN16" s="567">
        <f t="shared" si="18"/>
        <v>17</v>
      </c>
      <c r="AO16" s="567">
        <v>6</v>
      </c>
      <c r="AP16" s="567">
        <f t="shared" si="19"/>
        <v>4</v>
      </c>
      <c r="AQ16" s="568" t="str">
        <f t="shared" si="20"/>
        <v>Balears, Illes</v>
      </c>
      <c r="AR16" s="569">
        <f t="shared" si="21"/>
        <v>6.7997215131120914</v>
      </c>
      <c r="AT16" s="567">
        <f t="shared" si="22"/>
        <v>16</v>
      </c>
      <c r="AU16" s="567">
        <v>6</v>
      </c>
      <c r="AV16" s="567">
        <f t="shared" si="23"/>
        <v>16</v>
      </c>
      <c r="AW16" s="568" t="str">
        <f t="shared" si="24"/>
        <v>País Vasco</v>
      </c>
      <c r="AX16" s="569">
        <f t="shared" si="25"/>
        <v>38.785350991424849</v>
      </c>
    </row>
    <row r="17" spans="1:50" s="396" customFormat="1" ht="18" customHeight="1" x14ac:dyDescent="0.35">
      <c r="A17" s="519"/>
      <c r="B17" s="557" t="s">
        <v>4</v>
      </c>
      <c r="C17" s="558"/>
      <c r="D17" s="559">
        <f t="shared" si="6"/>
        <v>2391682</v>
      </c>
      <c r="E17" s="560">
        <f t="shared" si="0"/>
        <v>4.9191629030169768</v>
      </c>
      <c r="F17" s="558"/>
      <c r="G17" s="561">
        <f>'20pobl'!J18</f>
        <v>1748820</v>
      </c>
      <c r="H17" s="562">
        <f t="shared" si="7"/>
        <v>4.5199276830179542</v>
      </c>
      <c r="I17" s="558"/>
      <c r="J17" s="561">
        <f>'20pobl'!Q18</f>
        <v>421942</v>
      </c>
      <c r="K17" s="562">
        <f t="shared" si="8"/>
        <v>6.0468041113601823</v>
      </c>
      <c r="L17" s="558"/>
      <c r="M17" s="561">
        <f>'20pobl'!X18</f>
        <v>220920</v>
      </c>
      <c r="N17" s="562">
        <f t="shared" si="1"/>
        <v>7.4877119772887646</v>
      </c>
      <c r="O17" s="558"/>
      <c r="P17" s="563">
        <f t="shared" si="2"/>
        <v>157559</v>
      </c>
      <c r="Q17" s="564">
        <f>P17*100/D17</f>
        <v>6.5877905173012135</v>
      </c>
      <c r="R17" s="558"/>
      <c r="S17" s="561">
        <f>'34adictcasaad'!G18</f>
        <v>32218</v>
      </c>
      <c r="T17" s="565">
        <f>S17*100/G17</f>
        <v>1.8422707883029701</v>
      </c>
      <c r="U17" s="558"/>
      <c r="V17" s="561">
        <f>'34adictcasaad'!J18</f>
        <v>28390</v>
      </c>
      <c r="W17" s="565">
        <f>V17*100/J17</f>
        <v>6.7284129098312091</v>
      </c>
      <c r="X17" s="558"/>
      <c r="Y17" s="561">
        <f>'34adictcasaad'!M18</f>
        <v>96951</v>
      </c>
      <c r="Z17" s="565">
        <f>Y17*100/M17</f>
        <v>43.885116784356327</v>
      </c>
      <c r="AA17" s="566"/>
      <c r="AB17" s="567">
        <f t="shared" si="3"/>
        <v>1</v>
      </c>
      <c r="AC17" s="567">
        <v>7</v>
      </c>
      <c r="AD17" s="567">
        <f t="shared" si="13"/>
        <v>9</v>
      </c>
      <c r="AE17" s="568" t="str">
        <f t="shared" si="4"/>
        <v>Cataluña</v>
      </c>
      <c r="AF17" s="569">
        <f t="shared" si="5"/>
        <v>4.4679690338433824</v>
      </c>
      <c r="AH17" s="567">
        <f t="shared" si="14"/>
        <v>2</v>
      </c>
      <c r="AI17" s="567">
        <v>7</v>
      </c>
      <c r="AJ17" s="567">
        <f t="shared" si="15"/>
        <v>6</v>
      </c>
      <c r="AK17" s="568" t="str">
        <f t="shared" si="16"/>
        <v>Cantabria</v>
      </c>
      <c r="AL17" s="569">
        <f t="shared" si="17"/>
        <v>1.4314035595749894</v>
      </c>
      <c r="AN17" s="567">
        <f t="shared" si="18"/>
        <v>7</v>
      </c>
      <c r="AO17" s="567">
        <v>7</v>
      </c>
      <c r="AP17" s="567">
        <f t="shared" si="19"/>
        <v>7</v>
      </c>
      <c r="AQ17" s="568" t="str">
        <f t="shared" si="20"/>
        <v>Castilla y León</v>
      </c>
      <c r="AR17" s="569">
        <f t="shared" si="21"/>
        <v>6.7284129098312091</v>
      </c>
      <c r="AT17" s="567">
        <f t="shared" si="22"/>
        <v>1</v>
      </c>
      <c r="AU17" s="567">
        <v>7</v>
      </c>
      <c r="AV17" s="567">
        <f t="shared" si="23"/>
        <v>4</v>
      </c>
      <c r="AW17" s="568" t="str">
        <f t="shared" si="24"/>
        <v>Balears, Illes</v>
      </c>
      <c r="AX17" s="569">
        <f t="shared" si="25"/>
        <v>38.779668483947354</v>
      </c>
    </row>
    <row r="18" spans="1:50" s="396" customFormat="1" ht="18" customHeight="1" x14ac:dyDescent="0.35">
      <c r="A18" s="519"/>
      <c r="B18" s="557" t="s">
        <v>40</v>
      </c>
      <c r="C18" s="558"/>
      <c r="D18" s="559">
        <f t="shared" si="6"/>
        <v>2104433</v>
      </c>
      <c r="E18" s="560">
        <f t="shared" si="0"/>
        <v>4.3283550009929108</v>
      </c>
      <c r="F18" s="558"/>
      <c r="G18" s="561">
        <f>'20pobl'!J19</f>
        <v>1689133</v>
      </c>
      <c r="H18" s="562">
        <f t="shared" si="7"/>
        <v>4.3656631368575187</v>
      </c>
      <c r="I18" s="558"/>
      <c r="J18" s="561">
        <f>'20pobl'!Q19</f>
        <v>282233</v>
      </c>
      <c r="K18" s="562">
        <f t="shared" si="8"/>
        <v>4.0446498920740721</v>
      </c>
      <c r="L18" s="558"/>
      <c r="M18" s="561">
        <f>'20pobl'!X19</f>
        <v>133067</v>
      </c>
      <c r="N18" s="562">
        <f t="shared" si="1"/>
        <v>4.5100822455272684</v>
      </c>
      <c r="O18" s="558"/>
      <c r="P18" s="563">
        <f t="shared" si="2"/>
        <v>98062</v>
      </c>
      <c r="Q18" s="564">
        <f t="shared" si="9"/>
        <v>4.6597824687219784</v>
      </c>
      <c r="R18" s="558"/>
      <c r="S18" s="561">
        <f>'34adictcasaad'!G19</f>
        <v>22995</v>
      </c>
      <c r="T18" s="565">
        <f t="shared" si="10"/>
        <v>1.3613492839225805</v>
      </c>
      <c r="U18" s="558"/>
      <c r="V18" s="561">
        <f>'34adictcasaad'!J19</f>
        <v>19326</v>
      </c>
      <c r="W18" s="565">
        <f t="shared" si="11"/>
        <v>6.8475337752849592</v>
      </c>
      <c r="X18" s="558"/>
      <c r="Y18" s="561">
        <f>'34adictcasaad'!M19</f>
        <v>55741</v>
      </c>
      <c r="Z18" s="565">
        <f t="shared" si="12"/>
        <v>41.889424124689064</v>
      </c>
      <c r="AA18" s="566"/>
      <c r="AB18" s="567">
        <f t="shared" si="3"/>
        <v>4</v>
      </c>
      <c r="AC18" s="567">
        <v>8</v>
      </c>
      <c r="AD18" s="567">
        <f t="shared" si="13"/>
        <v>3</v>
      </c>
      <c r="AE18" s="568" t="str">
        <f t="shared" si="4"/>
        <v>Asturias, Principado de</v>
      </c>
      <c r="AF18" s="569">
        <f t="shared" si="5"/>
        <v>4.3507372729172671</v>
      </c>
      <c r="AH18" s="567">
        <f t="shared" si="14"/>
        <v>11</v>
      </c>
      <c r="AI18" s="567">
        <v>8</v>
      </c>
      <c r="AJ18" s="567">
        <f t="shared" si="15"/>
        <v>9</v>
      </c>
      <c r="AK18" s="568" t="str">
        <f t="shared" si="16"/>
        <v>Cataluña</v>
      </c>
      <c r="AL18" s="569">
        <f t="shared" si="17"/>
        <v>1.4096597454865898</v>
      </c>
      <c r="AN18" s="567">
        <f t="shared" si="18"/>
        <v>5</v>
      </c>
      <c r="AO18" s="567">
        <v>8</v>
      </c>
      <c r="AP18" s="567">
        <f t="shared" si="19"/>
        <v>16</v>
      </c>
      <c r="AQ18" s="568" t="str">
        <f t="shared" si="20"/>
        <v>País Vasco</v>
      </c>
      <c r="AR18" s="569">
        <f t="shared" si="21"/>
        <v>6.4564899362073556</v>
      </c>
      <c r="AT18" s="567">
        <f t="shared" si="22"/>
        <v>4</v>
      </c>
      <c r="AU18" s="567">
        <v>8</v>
      </c>
      <c r="AV18" s="567">
        <f t="shared" si="23"/>
        <v>13</v>
      </c>
      <c r="AW18" s="568" t="str">
        <f t="shared" si="24"/>
        <v>Madrid, Comunidad de</v>
      </c>
      <c r="AX18" s="569">
        <f t="shared" si="25"/>
        <v>38.509194836716119</v>
      </c>
    </row>
    <row r="19" spans="1:50" s="396" customFormat="1" ht="18" customHeight="1" x14ac:dyDescent="0.35">
      <c r="A19" s="519"/>
      <c r="B19" s="557" t="s">
        <v>41</v>
      </c>
      <c r="C19" s="558"/>
      <c r="D19" s="559">
        <f t="shared" si="6"/>
        <v>8012231</v>
      </c>
      <c r="E19" s="560">
        <f t="shared" si="0"/>
        <v>16.479393792988624</v>
      </c>
      <c r="F19" s="558"/>
      <c r="G19" s="561">
        <f>'20pobl'!J20</f>
        <v>6446733</v>
      </c>
      <c r="H19" s="562">
        <f t="shared" si="7"/>
        <v>16.661958893268253</v>
      </c>
      <c r="I19" s="558"/>
      <c r="J19" s="561">
        <f>'20pobl'!Q20</f>
        <v>1100095</v>
      </c>
      <c r="K19" s="562">
        <f t="shared" si="8"/>
        <v>15.765339712298799</v>
      </c>
      <c r="L19" s="558"/>
      <c r="M19" s="561">
        <f>'20pobl'!X20</f>
        <v>465403</v>
      </c>
      <c r="N19" s="562">
        <f t="shared" si="1"/>
        <v>15.774052224181256</v>
      </c>
      <c r="O19" s="558"/>
      <c r="P19" s="563">
        <f t="shared" si="2"/>
        <v>357984</v>
      </c>
      <c r="Q19" s="564">
        <f t="shared" si="9"/>
        <v>4.4679690338433824</v>
      </c>
      <c r="R19" s="558"/>
      <c r="S19" s="561">
        <f>'34adictcasaad'!G20</f>
        <v>90877</v>
      </c>
      <c r="T19" s="565">
        <f t="shared" si="10"/>
        <v>1.4096597454865898</v>
      </c>
      <c r="U19" s="558"/>
      <c r="V19" s="561">
        <f>'34adictcasaad'!J20</f>
        <v>80525</v>
      </c>
      <c r="W19" s="565">
        <f t="shared" si="11"/>
        <v>7.3198223789763608</v>
      </c>
      <c r="X19" s="558"/>
      <c r="Y19" s="561">
        <f>'34adictcasaad'!M20</f>
        <v>186582</v>
      </c>
      <c r="Z19" s="565">
        <f t="shared" si="12"/>
        <v>40.090416262894742</v>
      </c>
      <c r="AA19" s="566"/>
      <c r="AB19" s="567">
        <f t="shared" si="3"/>
        <v>7</v>
      </c>
      <c r="AC19" s="567">
        <v>9</v>
      </c>
      <c r="AD19" s="567">
        <f t="shared" si="13"/>
        <v>20</v>
      </c>
      <c r="AE19" s="568" t="str">
        <f t="shared" si="4"/>
        <v>TOTAL</v>
      </c>
      <c r="AF19" s="569">
        <f t="shared" si="5"/>
        <v>4.2618037813688465</v>
      </c>
      <c r="AH19" s="567">
        <f t="shared" si="14"/>
        <v>8</v>
      </c>
      <c r="AI19" s="567">
        <v>9</v>
      </c>
      <c r="AJ19" s="567">
        <f t="shared" si="15"/>
        <v>20</v>
      </c>
      <c r="AK19" s="568" t="str">
        <f t="shared" si="16"/>
        <v>TOTAL</v>
      </c>
      <c r="AL19" s="569">
        <f t="shared" si="17"/>
        <v>1.4054131562869374</v>
      </c>
      <c r="AN19" s="567">
        <f t="shared" si="18"/>
        <v>3</v>
      </c>
      <c r="AO19" s="567">
        <v>9</v>
      </c>
      <c r="AP19" s="567">
        <f t="shared" si="19"/>
        <v>20</v>
      </c>
      <c r="AQ19" s="568" t="str">
        <f t="shared" si="20"/>
        <v>TOTAL</v>
      </c>
      <c r="AR19" s="569">
        <f t="shared" si="21"/>
        <v>6.297709321985562</v>
      </c>
      <c r="AT19" s="567">
        <f t="shared" si="22"/>
        <v>5</v>
      </c>
      <c r="AU19" s="567">
        <v>9</v>
      </c>
      <c r="AV19" s="567">
        <f t="shared" si="23"/>
        <v>17</v>
      </c>
      <c r="AW19" s="568" t="str">
        <f t="shared" si="24"/>
        <v>Rioja, La</v>
      </c>
      <c r="AX19" s="569">
        <f t="shared" si="25"/>
        <v>38.156141753264052</v>
      </c>
    </row>
    <row r="20" spans="1:50" s="396" customFormat="1" ht="18" customHeight="1" x14ac:dyDescent="0.35">
      <c r="A20" s="519"/>
      <c r="B20" s="557" t="s">
        <v>3</v>
      </c>
      <c r="C20" s="558"/>
      <c r="D20" s="559">
        <f t="shared" si="6"/>
        <v>5319285</v>
      </c>
      <c r="E20" s="560">
        <f t="shared" si="0"/>
        <v>10.94059722094102</v>
      </c>
      <c r="F20" s="558"/>
      <c r="G20" s="561">
        <f>'20pobl'!J21</f>
        <v>4245246</v>
      </c>
      <c r="H20" s="562">
        <f t="shared" si="7"/>
        <v>10.972086845199184</v>
      </c>
      <c r="I20" s="558"/>
      <c r="J20" s="561">
        <f>'20pobl'!Q21</f>
        <v>773188</v>
      </c>
      <c r="K20" s="562">
        <f t="shared" si="8"/>
        <v>11.080471669694784</v>
      </c>
      <c r="L20" s="558"/>
      <c r="M20" s="561">
        <f>'20pobl'!X21</f>
        <v>300851</v>
      </c>
      <c r="N20" s="562">
        <f t="shared" si="1"/>
        <v>10.196838837947231</v>
      </c>
      <c r="O20" s="558"/>
      <c r="P20" s="563">
        <f t="shared" si="2"/>
        <v>205673</v>
      </c>
      <c r="Q20" s="564">
        <f t="shared" si="9"/>
        <v>3.8665534935616348</v>
      </c>
      <c r="R20" s="558"/>
      <c r="S20" s="561">
        <f>'34adictcasaad'!G21</f>
        <v>55587</v>
      </c>
      <c r="T20" s="565">
        <f t="shared" si="10"/>
        <v>1.3093940845830843</v>
      </c>
      <c r="U20" s="558"/>
      <c r="V20" s="561">
        <f>'34adictcasaad'!J21</f>
        <v>44285</v>
      </c>
      <c r="W20" s="565">
        <f t="shared" si="11"/>
        <v>5.7275850116659859</v>
      </c>
      <c r="X20" s="558"/>
      <c r="Y20" s="561">
        <f>'34adictcasaad'!M21</f>
        <v>105801</v>
      </c>
      <c r="Z20" s="565">
        <f t="shared" si="12"/>
        <v>35.167242256133434</v>
      </c>
      <c r="AA20" s="566"/>
      <c r="AB20" s="567">
        <f t="shared" si="3"/>
        <v>12</v>
      </c>
      <c r="AC20" s="567">
        <v>10</v>
      </c>
      <c r="AD20" s="567">
        <f t="shared" si="13"/>
        <v>2</v>
      </c>
      <c r="AE20" s="568" t="str">
        <f t="shared" si="4"/>
        <v>Aragón</v>
      </c>
      <c r="AF20" s="570">
        <f t="shared" si="5"/>
        <v>3.971245739280596</v>
      </c>
      <c r="AH20" s="567">
        <f t="shared" si="14"/>
        <v>13</v>
      </c>
      <c r="AI20" s="567">
        <v>10</v>
      </c>
      <c r="AJ20" s="567">
        <f t="shared" si="15"/>
        <v>3</v>
      </c>
      <c r="AK20" s="568" t="str">
        <f t="shared" si="16"/>
        <v>Asturias, Principado de</v>
      </c>
      <c r="AL20" s="569">
        <f t="shared" si="17"/>
        <v>1.373550049924769</v>
      </c>
      <c r="AN20" s="567">
        <f t="shared" si="18"/>
        <v>11</v>
      </c>
      <c r="AO20" s="567">
        <v>10</v>
      </c>
      <c r="AP20" s="567">
        <f t="shared" si="19"/>
        <v>18</v>
      </c>
      <c r="AQ20" s="568" t="str">
        <f t="shared" si="20"/>
        <v>Ceuta y Melilla</v>
      </c>
      <c r="AR20" s="569">
        <f t="shared" si="21"/>
        <v>6.0262745570688203</v>
      </c>
      <c r="AT20" s="567">
        <f t="shared" si="22"/>
        <v>12</v>
      </c>
      <c r="AU20" s="567">
        <v>10</v>
      </c>
      <c r="AV20" s="567">
        <f t="shared" si="23"/>
        <v>20</v>
      </c>
      <c r="AW20" s="568" t="str">
        <f t="shared" si="24"/>
        <v>TOTAL</v>
      </c>
      <c r="AX20" s="569">
        <f t="shared" si="25"/>
        <v>36.904841796156092</v>
      </c>
    </row>
    <row r="21" spans="1:50" s="329" customFormat="1" ht="18" customHeight="1" x14ac:dyDescent="0.35">
      <c r="A21" s="348"/>
      <c r="B21" s="548" t="s">
        <v>2</v>
      </c>
      <c r="C21" s="573"/>
      <c r="D21" s="574">
        <f t="shared" si="6"/>
        <v>1054681</v>
      </c>
      <c r="E21" s="575">
        <f t="shared" si="0"/>
        <v>2.1692464339811264</v>
      </c>
      <c r="F21" s="573"/>
      <c r="G21" s="576">
        <f>'20pobl'!J22</f>
        <v>818728</v>
      </c>
      <c r="H21" s="577">
        <f t="shared" si="7"/>
        <v>2.1160504523403914</v>
      </c>
      <c r="I21" s="573"/>
      <c r="J21" s="576">
        <f>'20pobl'!Q22</f>
        <v>161284</v>
      </c>
      <c r="K21" s="577">
        <f t="shared" si="8"/>
        <v>2.3113431568713603</v>
      </c>
      <c r="L21" s="573"/>
      <c r="M21" s="576">
        <f>'20pobl'!X22</f>
        <v>74669</v>
      </c>
      <c r="N21" s="577">
        <f t="shared" si="1"/>
        <v>2.5307802174188612</v>
      </c>
      <c r="O21" s="573"/>
      <c r="P21" s="578">
        <f t="shared" si="2"/>
        <v>57458</v>
      </c>
      <c r="Q21" s="579">
        <f t="shared" si="9"/>
        <v>5.4479032048553071</v>
      </c>
      <c r="R21" s="573"/>
      <c r="S21" s="576">
        <f>'34adictcasaad'!G22</f>
        <v>13507</v>
      </c>
      <c r="T21" s="580">
        <f t="shared" si="10"/>
        <v>1.6497542529387048</v>
      </c>
      <c r="U21" s="573"/>
      <c r="V21" s="576">
        <f>'34adictcasaad'!J22</f>
        <v>12223</v>
      </c>
      <c r="W21" s="580">
        <f t="shared" si="11"/>
        <v>7.5785570794375143</v>
      </c>
      <c r="X21" s="573"/>
      <c r="Y21" s="576">
        <f>'34adictcasaad'!M22</f>
        <v>31728</v>
      </c>
      <c r="Z21" s="565">
        <f t="shared" si="12"/>
        <v>42.491529282567065</v>
      </c>
      <c r="AA21" s="566"/>
      <c r="AB21" s="567">
        <f t="shared" si="3"/>
        <v>2</v>
      </c>
      <c r="AC21" s="567">
        <v>11</v>
      </c>
      <c r="AD21" s="567">
        <f t="shared" si="13"/>
        <v>6</v>
      </c>
      <c r="AE21" s="568" t="str">
        <f t="shared" si="4"/>
        <v>Cantabria</v>
      </c>
      <c r="AF21" s="569">
        <f t="shared" si="5"/>
        <v>3.8887976833414855</v>
      </c>
      <c r="AG21" s="396"/>
      <c r="AH21" s="567">
        <f t="shared" si="14"/>
        <v>4</v>
      </c>
      <c r="AI21" s="567">
        <v>11</v>
      </c>
      <c r="AJ21" s="567">
        <f t="shared" si="15"/>
        <v>8</v>
      </c>
      <c r="AK21" s="568" t="str">
        <f t="shared" si="16"/>
        <v>Castilla - La Mancha</v>
      </c>
      <c r="AL21" s="569">
        <f t="shared" si="17"/>
        <v>1.3613492839225805</v>
      </c>
      <c r="AM21" s="396"/>
      <c r="AN21" s="567">
        <f t="shared" si="18"/>
        <v>2</v>
      </c>
      <c r="AO21" s="567">
        <v>11</v>
      </c>
      <c r="AP21" s="567">
        <f t="shared" si="19"/>
        <v>10</v>
      </c>
      <c r="AQ21" s="568" t="str">
        <f t="shared" si="20"/>
        <v>Comunitat Valenciana</v>
      </c>
      <c r="AR21" s="569">
        <f t="shared" si="21"/>
        <v>5.7275850116659859</v>
      </c>
      <c r="AS21" s="396"/>
      <c r="AT21" s="567">
        <f t="shared" si="22"/>
        <v>3</v>
      </c>
      <c r="AU21" s="567">
        <v>11</v>
      </c>
      <c r="AV21" s="567">
        <f t="shared" si="23"/>
        <v>14</v>
      </c>
      <c r="AW21" s="568" t="str">
        <f t="shared" si="24"/>
        <v>Murcia, Región de</v>
      </c>
      <c r="AX21" s="569">
        <f t="shared" si="25"/>
        <v>35.390946502057616</v>
      </c>
    </row>
    <row r="22" spans="1:50" s="329" customFormat="1" ht="18" customHeight="1" x14ac:dyDescent="0.35">
      <c r="A22" s="348"/>
      <c r="B22" s="548" t="s">
        <v>35</v>
      </c>
      <c r="C22" s="573"/>
      <c r="D22" s="574">
        <f t="shared" si="6"/>
        <v>2705833</v>
      </c>
      <c r="E22" s="575">
        <f t="shared" si="0"/>
        <v>5.5653022915919159</v>
      </c>
      <c r="F22" s="573"/>
      <c r="G22" s="576">
        <f>'20pobl'!J23</f>
        <v>1985942</v>
      </c>
      <c r="H22" s="577">
        <f t="shared" si="7"/>
        <v>5.1327833754577608</v>
      </c>
      <c r="I22" s="573"/>
      <c r="J22" s="576">
        <f>'20pobl'!Q23</f>
        <v>478661</v>
      </c>
      <c r="K22" s="577">
        <f t="shared" si="8"/>
        <v>6.8596378240321565</v>
      </c>
      <c r="L22" s="573"/>
      <c r="M22" s="576">
        <f>'20pobl'!X23</f>
        <v>241230</v>
      </c>
      <c r="N22" s="577">
        <f t="shared" si="1"/>
        <v>8.1760852810128952</v>
      </c>
      <c r="O22" s="573"/>
      <c r="P22" s="578">
        <f t="shared" si="2"/>
        <v>85801</v>
      </c>
      <c r="Q22" s="579">
        <f t="shared" si="9"/>
        <v>3.1709643573716484</v>
      </c>
      <c r="R22" s="573"/>
      <c r="S22" s="576">
        <f>'34adictcasaad'!G23</f>
        <v>25364</v>
      </c>
      <c r="T22" s="580">
        <f t="shared" si="10"/>
        <v>1.2771772790947571</v>
      </c>
      <c r="U22" s="573"/>
      <c r="V22" s="576">
        <f>'34adictcasaad'!J23</f>
        <v>14919</v>
      </c>
      <c r="W22" s="580">
        <f t="shared" si="11"/>
        <v>3.1168196280875193</v>
      </c>
      <c r="X22" s="573"/>
      <c r="Y22" s="576">
        <f>'34adictcasaad'!M23</f>
        <v>45518</v>
      </c>
      <c r="Z22" s="565">
        <f t="shared" si="12"/>
        <v>18.869129046967625</v>
      </c>
      <c r="AA22" s="566"/>
      <c r="AB22" s="567">
        <f t="shared" si="3"/>
        <v>17</v>
      </c>
      <c r="AC22" s="567">
        <v>12</v>
      </c>
      <c r="AD22" s="567">
        <f t="shared" si="13"/>
        <v>10</v>
      </c>
      <c r="AE22" s="568" t="str">
        <f t="shared" si="4"/>
        <v>Comunitat Valenciana</v>
      </c>
      <c r="AF22" s="569">
        <f t="shared" si="5"/>
        <v>3.8665534935616348</v>
      </c>
      <c r="AG22" s="396"/>
      <c r="AH22" s="567">
        <f t="shared" si="14"/>
        <v>14</v>
      </c>
      <c r="AI22" s="567">
        <v>12</v>
      </c>
      <c r="AJ22" s="567">
        <f t="shared" si="15"/>
        <v>17</v>
      </c>
      <c r="AK22" s="568" t="str">
        <f t="shared" si="16"/>
        <v>Rioja, La</v>
      </c>
      <c r="AL22" s="569">
        <f t="shared" si="17"/>
        <v>1.3565001108963595</v>
      </c>
      <c r="AM22" s="396"/>
      <c r="AN22" s="567">
        <f t="shared" si="18"/>
        <v>19</v>
      </c>
      <c r="AO22" s="567">
        <v>12</v>
      </c>
      <c r="AP22" s="567">
        <f t="shared" si="19"/>
        <v>13</v>
      </c>
      <c r="AQ22" s="568" t="str">
        <f t="shared" si="20"/>
        <v>Madrid, Comunidad de</v>
      </c>
      <c r="AR22" s="569">
        <f t="shared" si="21"/>
        <v>5.7014487799747577</v>
      </c>
      <c r="AS22" s="396"/>
      <c r="AT22" s="567">
        <f t="shared" si="22"/>
        <v>19</v>
      </c>
      <c r="AU22" s="567">
        <v>12</v>
      </c>
      <c r="AV22" s="567">
        <f t="shared" si="23"/>
        <v>10</v>
      </c>
      <c r="AW22" s="568" t="str">
        <f t="shared" si="24"/>
        <v>Comunitat Valenciana</v>
      </c>
      <c r="AX22" s="569">
        <f t="shared" si="25"/>
        <v>35.167242256133434</v>
      </c>
    </row>
    <row r="23" spans="1:50" s="329" customFormat="1" ht="18" customHeight="1" x14ac:dyDescent="0.35">
      <c r="A23" s="348"/>
      <c r="B23" s="548" t="s">
        <v>42</v>
      </c>
      <c r="C23" s="573"/>
      <c r="D23" s="574">
        <f t="shared" si="6"/>
        <v>7009268</v>
      </c>
      <c r="E23" s="575">
        <f t="shared" si="0"/>
        <v>14.416519889727814</v>
      </c>
      <c r="F23" s="573"/>
      <c r="G23" s="576">
        <f>'20pobl'!J24</f>
        <v>5704269</v>
      </c>
      <c r="H23" s="577">
        <f t="shared" si="7"/>
        <v>14.743017214167919</v>
      </c>
      <c r="I23" s="573"/>
      <c r="J23" s="576">
        <f>'20pobl'!Q24</f>
        <v>912768</v>
      </c>
      <c r="K23" s="577">
        <f t="shared" si="8"/>
        <v>13.080777204255586</v>
      </c>
      <c r="L23" s="573"/>
      <c r="M23" s="576">
        <f>'20pobl'!X24</f>
        <v>392231</v>
      </c>
      <c r="N23" s="577">
        <f t="shared" si="1"/>
        <v>13.294010304924631</v>
      </c>
      <c r="O23" s="573"/>
      <c r="P23" s="578">
        <f t="shared" si="2"/>
        <v>265236</v>
      </c>
      <c r="Q23" s="579">
        <f t="shared" si="9"/>
        <v>3.7840755981937058</v>
      </c>
      <c r="R23" s="573"/>
      <c r="S23" s="576">
        <f>'34adictcasaad'!G24</f>
        <v>62150</v>
      </c>
      <c r="T23" s="580">
        <f t="shared" si="10"/>
        <v>1.0895348729171082</v>
      </c>
      <c r="U23" s="573"/>
      <c r="V23" s="576">
        <f>'34adictcasaad'!J24</f>
        <v>52041</v>
      </c>
      <c r="W23" s="580">
        <f t="shared" si="11"/>
        <v>5.7014487799747577</v>
      </c>
      <c r="X23" s="573"/>
      <c r="Y23" s="576">
        <f>'34adictcasaad'!M24</f>
        <v>151045</v>
      </c>
      <c r="Z23" s="565">
        <f t="shared" si="12"/>
        <v>38.509194836716119</v>
      </c>
      <c r="AA23" s="566"/>
      <c r="AB23" s="567">
        <f t="shared" si="3"/>
        <v>14</v>
      </c>
      <c r="AC23" s="567">
        <v>13</v>
      </c>
      <c r="AD23" s="567">
        <f t="shared" si="13"/>
        <v>14</v>
      </c>
      <c r="AE23" s="568" t="str">
        <f t="shared" si="4"/>
        <v>Murcia, Región de</v>
      </c>
      <c r="AF23" s="569">
        <f t="shared" si="5"/>
        <v>3.8555504267793523</v>
      </c>
      <c r="AG23" s="396"/>
      <c r="AH23" s="567">
        <f t="shared" si="14"/>
        <v>17</v>
      </c>
      <c r="AI23" s="567">
        <v>13</v>
      </c>
      <c r="AJ23" s="567">
        <f t="shared" si="15"/>
        <v>10</v>
      </c>
      <c r="AK23" s="568" t="str">
        <f t="shared" si="16"/>
        <v>Comunitat Valenciana</v>
      </c>
      <c r="AL23" s="569">
        <f t="shared" si="17"/>
        <v>1.3093940845830843</v>
      </c>
      <c r="AM23" s="396"/>
      <c r="AN23" s="567">
        <f t="shared" si="18"/>
        <v>12</v>
      </c>
      <c r="AO23" s="567">
        <v>13</v>
      </c>
      <c r="AP23" s="567">
        <f t="shared" si="19"/>
        <v>17</v>
      </c>
      <c r="AQ23" s="568" t="str">
        <f t="shared" si="20"/>
        <v>Rioja, La</v>
      </c>
      <c r="AR23" s="569">
        <f t="shared" si="21"/>
        <v>5.6692016755459758</v>
      </c>
      <c r="AS23" s="396"/>
      <c r="AT23" s="567">
        <f t="shared" si="22"/>
        <v>8</v>
      </c>
      <c r="AU23" s="567">
        <v>13</v>
      </c>
      <c r="AV23" s="567">
        <f t="shared" si="23"/>
        <v>2</v>
      </c>
      <c r="AW23" s="568" t="str">
        <f t="shared" si="24"/>
        <v>Aragón</v>
      </c>
      <c r="AX23" s="569">
        <f t="shared" si="25"/>
        <v>33.63041087159877</v>
      </c>
    </row>
    <row r="24" spans="1:50" s="329" customFormat="1" ht="18" customHeight="1" x14ac:dyDescent="0.35">
      <c r="A24" s="348"/>
      <c r="B24" s="548" t="s">
        <v>43</v>
      </c>
      <c r="C24" s="573"/>
      <c r="D24" s="574">
        <f t="shared" si="6"/>
        <v>1568492</v>
      </c>
      <c r="E24" s="575">
        <f t="shared" si="0"/>
        <v>3.226042450492542</v>
      </c>
      <c r="F24" s="573"/>
      <c r="G24" s="576">
        <f>'20pobl'!J25</f>
        <v>1307004</v>
      </c>
      <c r="H24" s="577">
        <f t="shared" si="7"/>
        <v>3.3780283627904519</v>
      </c>
      <c r="I24" s="573"/>
      <c r="J24" s="576">
        <f>'20pobl'!Q25</f>
        <v>189074</v>
      </c>
      <c r="K24" s="577">
        <f t="shared" si="8"/>
        <v>2.7095985717262443</v>
      </c>
      <c r="L24" s="573"/>
      <c r="M24" s="576">
        <f>'20pobl'!X25</f>
        <v>72414</v>
      </c>
      <c r="N24" s="577">
        <f t="shared" si="1"/>
        <v>2.4543507836474228</v>
      </c>
      <c r="O24" s="573"/>
      <c r="P24" s="578">
        <f t="shared" si="2"/>
        <v>60474</v>
      </c>
      <c r="Q24" s="579">
        <f t="shared" si="9"/>
        <v>3.8555504267793523</v>
      </c>
      <c r="R24" s="573"/>
      <c r="S24" s="576">
        <f>'34adictcasaad'!G25</f>
        <v>21312</v>
      </c>
      <c r="T24" s="580">
        <f t="shared" si="10"/>
        <v>1.6305994472855476</v>
      </c>
      <c r="U24" s="573"/>
      <c r="V24" s="576">
        <f>'34adictcasaad'!J25</f>
        <v>13534</v>
      </c>
      <c r="W24" s="580">
        <f t="shared" si="11"/>
        <v>7.1580439404677536</v>
      </c>
      <c r="X24" s="573"/>
      <c r="Y24" s="576">
        <f>'34adictcasaad'!M25</f>
        <v>25628</v>
      </c>
      <c r="Z24" s="565">
        <f t="shared" si="12"/>
        <v>35.390946502057616</v>
      </c>
      <c r="AA24" s="566"/>
      <c r="AB24" s="567">
        <f t="shared" si="3"/>
        <v>13</v>
      </c>
      <c r="AC24" s="567">
        <v>14</v>
      </c>
      <c r="AD24" s="567">
        <f t="shared" si="13"/>
        <v>13</v>
      </c>
      <c r="AE24" s="568" t="str">
        <f t="shared" si="4"/>
        <v>Madrid, Comunidad de</v>
      </c>
      <c r="AF24" s="569">
        <f t="shared" si="5"/>
        <v>3.7840755981937058</v>
      </c>
      <c r="AG24" s="396"/>
      <c r="AH24" s="567">
        <f t="shared" si="14"/>
        <v>5</v>
      </c>
      <c r="AI24" s="567">
        <v>14</v>
      </c>
      <c r="AJ24" s="567">
        <f t="shared" si="15"/>
        <v>12</v>
      </c>
      <c r="AK24" s="568" t="str">
        <f t="shared" si="16"/>
        <v>Galicia</v>
      </c>
      <c r="AL24" s="569">
        <f t="shared" si="17"/>
        <v>1.2771772790947571</v>
      </c>
      <c r="AM24" s="396"/>
      <c r="AN24" s="567">
        <f t="shared" si="18"/>
        <v>4</v>
      </c>
      <c r="AO24" s="567">
        <v>14</v>
      </c>
      <c r="AP24" s="567">
        <f t="shared" si="19"/>
        <v>2</v>
      </c>
      <c r="AQ24" s="568" t="str">
        <f t="shared" si="20"/>
        <v>Aragón</v>
      </c>
      <c r="AR24" s="569">
        <f t="shared" si="21"/>
        <v>5.0473815947096234</v>
      </c>
      <c r="AS24" s="396"/>
      <c r="AT24" s="567">
        <f t="shared" si="22"/>
        <v>11</v>
      </c>
      <c r="AU24" s="567">
        <v>14</v>
      </c>
      <c r="AV24" s="567">
        <f t="shared" si="23"/>
        <v>18</v>
      </c>
      <c r="AW24" s="568" t="str">
        <f t="shared" si="24"/>
        <v>Ceuta y Melilla</v>
      </c>
      <c r="AX24" s="569">
        <f t="shared" si="25"/>
        <v>31.643249847281613</v>
      </c>
    </row>
    <row r="25" spans="1:50" s="329" customFormat="1" ht="18" customHeight="1" x14ac:dyDescent="0.35">
      <c r="B25" s="548" t="s">
        <v>44</v>
      </c>
      <c r="C25" s="573"/>
      <c r="D25" s="581">
        <f t="shared" si="6"/>
        <v>678333</v>
      </c>
      <c r="E25" s="575">
        <f t="shared" si="0"/>
        <v>1.3951815205751497</v>
      </c>
      <c r="F25" s="573"/>
      <c r="G25" s="582">
        <f>'20pobl'!J26</f>
        <v>537748</v>
      </c>
      <c r="H25" s="577">
        <f t="shared" si="7"/>
        <v>1.3898411910245414</v>
      </c>
      <c r="I25" s="573"/>
      <c r="J25" s="582">
        <f>'20pobl'!Q26</f>
        <v>97707</v>
      </c>
      <c r="K25" s="577">
        <f t="shared" si="8"/>
        <v>1.4002282050819053</v>
      </c>
      <c r="L25" s="573"/>
      <c r="M25" s="582">
        <f>'20pobl'!X26</f>
        <v>42878</v>
      </c>
      <c r="N25" s="577">
        <f t="shared" si="1"/>
        <v>1.4532777211759356</v>
      </c>
      <c r="O25" s="573"/>
      <c r="P25" s="583">
        <f t="shared" si="2"/>
        <v>20708</v>
      </c>
      <c r="Q25" s="579">
        <f t="shared" si="9"/>
        <v>3.0527779129129793</v>
      </c>
      <c r="R25" s="573"/>
      <c r="S25" s="582">
        <f>'34adictcasaad'!G26</f>
        <v>5107</v>
      </c>
      <c r="T25" s="580">
        <f t="shared" si="10"/>
        <v>0.94970134709938481</v>
      </c>
      <c r="U25" s="573"/>
      <c r="V25" s="582">
        <f>'34adictcasaad'!J26</f>
        <v>3763</v>
      </c>
      <c r="W25" s="580">
        <f t="shared" si="11"/>
        <v>3.8513105509328911</v>
      </c>
      <c r="X25" s="573"/>
      <c r="Y25" s="582">
        <f>'34adictcasaad'!M26</f>
        <v>11838</v>
      </c>
      <c r="Z25" s="565">
        <f t="shared" si="12"/>
        <v>27.608563832268295</v>
      </c>
      <c r="AA25" s="566"/>
      <c r="AB25" s="567">
        <f t="shared" si="3"/>
        <v>18</v>
      </c>
      <c r="AC25" s="567">
        <v>15</v>
      </c>
      <c r="AD25" s="567">
        <f t="shared" si="13"/>
        <v>4</v>
      </c>
      <c r="AE25" s="568" t="str">
        <f t="shared" si="4"/>
        <v>Balears, Illes</v>
      </c>
      <c r="AF25" s="569">
        <f t="shared" si="5"/>
        <v>3.5808691247053015</v>
      </c>
      <c r="AG25" s="396"/>
      <c r="AH25" s="567">
        <f t="shared" si="14"/>
        <v>19</v>
      </c>
      <c r="AI25" s="567">
        <v>15</v>
      </c>
      <c r="AJ25" s="567">
        <f t="shared" si="15"/>
        <v>5</v>
      </c>
      <c r="AK25" s="568" t="str">
        <f t="shared" si="16"/>
        <v>Canarias</v>
      </c>
      <c r="AL25" s="569">
        <f t="shared" si="17"/>
        <v>1.2706499637562638</v>
      </c>
      <c r="AM25" s="396"/>
      <c r="AN25" s="567">
        <f t="shared" si="18"/>
        <v>18</v>
      </c>
      <c r="AO25" s="567">
        <v>15</v>
      </c>
      <c r="AP25" s="567">
        <f t="shared" si="19"/>
        <v>5</v>
      </c>
      <c r="AQ25" s="568" t="str">
        <f t="shared" si="20"/>
        <v>Canarias</v>
      </c>
      <c r="AR25" s="569">
        <f t="shared" si="21"/>
        <v>4.931588981480858</v>
      </c>
      <c r="AS25" s="396"/>
      <c r="AT25" s="567">
        <f t="shared" si="22"/>
        <v>17</v>
      </c>
      <c r="AU25" s="567">
        <v>15</v>
      </c>
      <c r="AV25" s="567">
        <f t="shared" si="23"/>
        <v>3</v>
      </c>
      <c r="AW25" s="568" t="str">
        <f t="shared" si="24"/>
        <v>Asturias, Principado de</v>
      </c>
      <c r="AX25" s="569">
        <f t="shared" si="25"/>
        <v>28.459622073893016</v>
      </c>
    </row>
    <row r="26" spans="1:50" s="329" customFormat="1" ht="18" customHeight="1" x14ac:dyDescent="0.35">
      <c r="B26" s="548" t="s">
        <v>45</v>
      </c>
      <c r="C26" s="573"/>
      <c r="D26" s="581">
        <f t="shared" si="6"/>
        <v>2227684</v>
      </c>
      <c r="E26" s="575">
        <f t="shared" si="0"/>
        <v>4.5818551514977628</v>
      </c>
      <c r="F26" s="573"/>
      <c r="G26" s="582">
        <f>'20pobl'!J27</f>
        <v>1697134</v>
      </c>
      <c r="H26" s="577">
        <f t="shared" si="7"/>
        <v>4.38634218981427</v>
      </c>
      <c r="I26" s="573"/>
      <c r="J26" s="582">
        <f>'20pobl'!Q27</f>
        <v>367754</v>
      </c>
      <c r="K26" s="577">
        <f t="shared" si="8"/>
        <v>5.2702418796165169</v>
      </c>
      <c r="L26" s="573"/>
      <c r="M26" s="582">
        <f>'20pobl'!X27</f>
        <v>162796</v>
      </c>
      <c r="N26" s="577">
        <f t="shared" si="1"/>
        <v>5.5176967185166657</v>
      </c>
      <c r="O26" s="573"/>
      <c r="P26" s="583">
        <f t="shared" si="2"/>
        <v>117998</v>
      </c>
      <c r="Q26" s="579">
        <f t="shared" si="9"/>
        <v>5.2968913005614802</v>
      </c>
      <c r="R26" s="573"/>
      <c r="S26" s="582">
        <f>'34adictcasaad'!G27</f>
        <v>31113</v>
      </c>
      <c r="T26" s="580">
        <f t="shared" si="10"/>
        <v>1.8332671433133743</v>
      </c>
      <c r="U26" s="573"/>
      <c r="V26" s="582">
        <f>'34adictcasaad'!J27</f>
        <v>23744</v>
      </c>
      <c r="W26" s="580">
        <f t="shared" si="11"/>
        <v>6.4564899362073556</v>
      </c>
      <c r="X26" s="573"/>
      <c r="Y26" s="582">
        <f>'34adictcasaad'!M27</f>
        <v>63141</v>
      </c>
      <c r="Z26" s="565">
        <f t="shared" si="12"/>
        <v>38.785350991424849</v>
      </c>
      <c r="AA26" s="566"/>
      <c r="AB26" s="567">
        <f t="shared" si="3"/>
        <v>3</v>
      </c>
      <c r="AC26" s="567">
        <v>16</v>
      </c>
      <c r="AD26" s="567">
        <f t="shared" si="13"/>
        <v>18</v>
      </c>
      <c r="AE26" s="568" t="str">
        <f t="shared" si="4"/>
        <v>Ceuta y Melilla</v>
      </c>
      <c r="AF26" s="570">
        <f t="shared" si="5"/>
        <v>3.257194202076092</v>
      </c>
      <c r="AG26" s="396"/>
      <c r="AH26" s="567">
        <f t="shared" si="14"/>
        <v>3</v>
      </c>
      <c r="AI26" s="567">
        <v>16</v>
      </c>
      <c r="AJ26" s="567">
        <f t="shared" si="15"/>
        <v>4</v>
      </c>
      <c r="AK26" s="568" t="str">
        <f t="shared" si="16"/>
        <v>Balears, Illes</v>
      </c>
      <c r="AL26" s="569">
        <f t="shared" si="17"/>
        <v>1.239873119293583</v>
      </c>
      <c r="AM26" s="396"/>
      <c r="AN26" s="567">
        <f t="shared" si="18"/>
        <v>8</v>
      </c>
      <c r="AO26" s="567">
        <v>16</v>
      </c>
      <c r="AP26" s="567">
        <f t="shared" si="19"/>
        <v>3</v>
      </c>
      <c r="AQ26" s="568" t="str">
        <f t="shared" si="20"/>
        <v>Asturias, Principado de</v>
      </c>
      <c r="AR26" s="569">
        <f t="shared" si="21"/>
        <v>4.9237876692552014</v>
      </c>
      <c r="AS26" s="396"/>
      <c r="AT26" s="567">
        <f t="shared" si="22"/>
        <v>6</v>
      </c>
      <c r="AU26" s="567">
        <v>16</v>
      </c>
      <c r="AV26" s="567">
        <f t="shared" si="23"/>
        <v>6</v>
      </c>
      <c r="AW26" s="568" t="str">
        <f t="shared" si="24"/>
        <v>Cantabria</v>
      </c>
      <c r="AX26" s="569">
        <f t="shared" si="25"/>
        <v>28.25813323005422</v>
      </c>
    </row>
    <row r="27" spans="1:50" s="329" customFormat="1" ht="18" customHeight="1" x14ac:dyDescent="0.35">
      <c r="B27" s="548" t="s">
        <v>46</v>
      </c>
      <c r="C27" s="573"/>
      <c r="D27" s="581">
        <f t="shared" si="6"/>
        <v>324184</v>
      </c>
      <c r="E27" s="584">
        <f t="shared" si="0"/>
        <v>0.6667750589550181</v>
      </c>
      <c r="F27" s="573"/>
      <c r="G27" s="582">
        <f>'20pobl'!J28</f>
        <v>252488</v>
      </c>
      <c r="H27" s="585">
        <f t="shared" si="7"/>
        <v>0.65257001911565349</v>
      </c>
      <c r="I27" s="573"/>
      <c r="J27" s="582">
        <f>'20pobl'!Q28</f>
        <v>49178</v>
      </c>
      <c r="K27" s="585">
        <f t="shared" si="8"/>
        <v>0.70476447613290694</v>
      </c>
      <c r="L27" s="573"/>
      <c r="M27" s="582">
        <f>'20pobl'!X28</f>
        <v>22518</v>
      </c>
      <c r="N27" s="585">
        <f t="shared" si="1"/>
        <v>0.76320975151452297</v>
      </c>
      <c r="O27" s="573"/>
      <c r="P27" s="583">
        <f t="shared" si="2"/>
        <v>14805</v>
      </c>
      <c r="Q27" s="586">
        <f t="shared" si="9"/>
        <v>4.5668509241665225</v>
      </c>
      <c r="R27" s="573"/>
      <c r="S27" s="582">
        <f>'34adictcasaad'!G28</f>
        <v>3425</v>
      </c>
      <c r="T27" s="587">
        <f t="shared" si="10"/>
        <v>1.3565001108963595</v>
      </c>
      <c r="U27" s="573"/>
      <c r="V27" s="582">
        <f>'34adictcasaad'!J28</f>
        <v>2788</v>
      </c>
      <c r="W27" s="587">
        <f t="shared" si="11"/>
        <v>5.6692016755459758</v>
      </c>
      <c r="X27" s="573"/>
      <c r="Y27" s="582">
        <f>'34adictcasaad'!M28</f>
        <v>8592</v>
      </c>
      <c r="Z27" s="588">
        <f t="shared" si="12"/>
        <v>38.156141753264052</v>
      </c>
      <c r="AA27" s="566"/>
      <c r="AB27" s="567">
        <f t="shared" si="3"/>
        <v>6</v>
      </c>
      <c r="AC27" s="567">
        <v>17</v>
      </c>
      <c r="AD27" s="567">
        <f t="shared" si="13"/>
        <v>12</v>
      </c>
      <c r="AE27" s="568" t="str">
        <f t="shared" si="4"/>
        <v>Galicia</v>
      </c>
      <c r="AF27" s="569">
        <f t="shared" si="5"/>
        <v>3.1709643573716484</v>
      </c>
      <c r="AG27" s="396"/>
      <c r="AH27" s="567">
        <f t="shared" si="14"/>
        <v>12</v>
      </c>
      <c r="AI27" s="567">
        <v>17</v>
      </c>
      <c r="AJ27" s="567">
        <f t="shared" si="15"/>
        <v>13</v>
      </c>
      <c r="AK27" s="568" t="str">
        <f t="shared" si="16"/>
        <v>Madrid, Comunidad de</v>
      </c>
      <c r="AL27" s="569">
        <f t="shared" si="17"/>
        <v>1.0895348729171082</v>
      </c>
      <c r="AM27" s="396"/>
      <c r="AN27" s="567">
        <f t="shared" si="18"/>
        <v>13</v>
      </c>
      <c r="AO27" s="567">
        <v>17</v>
      </c>
      <c r="AP27" s="567">
        <f t="shared" si="19"/>
        <v>6</v>
      </c>
      <c r="AQ27" s="568" t="str">
        <f t="shared" si="20"/>
        <v>Cantabria</v>
      </c>
      <c r="AR27" s="569">
        <f t="shared" si="21"/>
        <v>4.8474788537804772</v>
      </c>
      <c r="AS27" s="396"/>
      <c r="AT27" s="567">
        <f t="shared" si="22"/>
        <v>9</v>
      </c>
      <c r="AU27" s="567">
        <v>17</v>
      </c>
      <c r="AV27" s="567">
        <f t="shared" si="23"/>
        <v>15</v>
      </c>
      <c r="AW27" s="568" t="str">
        <f t="shared" si="24"/>
        <v>Navarra, Comunidad Foral de</v>
      </c>
      <c r="AX27" s="569">
        <f t="shared" si="25"/>
        <v>27.608563832268295</v>
      </c>
    </row>
    <row r="28" spans="1:50" s="329" customFormat="1" ht="18" customHeight="1" x14ac:dyDescent="0.35">
      <c r="B28" s="548" t="s">
        <v>1</v>
      </c>
      <c r="C28" s="573"/>
      <c r="D28" s="581">
        <f t="shared" si="6"/>
        <v>169164</v>
      </c>
      <c r="E28" s="584">
        <f t="shared" si="0"/>
        <v>0.34793307526918876</v>
      </c>
      <c r="F28" s="573"/>
      <c r="G28" s="582">
        <f>'20pobl'!J29</f>
        <v>147659</v>
      </c>
      <c r="H28" s="585">
        <f t="shared" si="7"/>
        <v>0.38163333090126372</v>
      </c>
      <c r="I28" s="573"/>
      <c r="J28" s="582">
        <f>'20pobl'!Q29</f>
        <v>16594</v>
      </c>
      <c r="K28" s="585">
        <f t="shared" si="8"/>
        <v>0.23780677776545323</v>
      </c>
      <c r="L28" s="573"/>
      <c r="M28" s="582">
        <f>'20pobl'!X29</f>
        <v>4911</v>
      </c>
      <c r="N28" s="585">
        <f t="shared" si="1"/>
        <v>0.16645008835988198</v>
      </c>
      <c r="O28" s="573"/>
      <c r="P28" s="583">
        <f t="shared" si="2"/>
        <v>5510</v>
      </c>
      <c r="Q28" s="586">
        <f t="shared" si="9"/>
        <v>3.257194202076092</v>
      </c>
      <c r="R28" s="573"/>
      <c r="S28" s="582">
        <f>'34adictcasaad'!G29</f>
        <v>2956</v>
      </c>
      <c r="T28" s="587">
        <f t="shared" si="10"/>
        <v>2.001909805700973</v>
      </c>
      <c r="U28" s="573"/>
      <c r="V28" s="582">
        <f>'34adictcasaad'!J29</f>
        <v>1000</v>
      </c>
      <c r="W28" s="587">
        <f t="shared" si="11"/>
        <v>6.0262745570688203</v>
      </c>
      <c r="X28" s="573"/>
      <c r="Y28" s="582">
        <f>'34adictcasaad'!M29</f>
        <v>1554</v>
      </c>
      <c r="Z28" s="588">
        <f t="shared" si="12"/>
        <v>31.643249847281613</v>
      </c>
      <c r="AA28" s="566"/>
      <c r="AB28" s="567">
        <f t="shared" si="3"/>
        <v>16</v>
      </c>
      <c r="AC28" s="567">
        <v>18</v>
      </c>
      <c r="AD28" s="567">
        <f t="shared" si="13"/>
        <v>15</v>
      </c>
      <c r="AE28" s="568" t="str">
        <f t="shared" si="4"/>
        <v>Navarra, Comunidad Foral de</v>
      </c>
      <c r="AF28" s="569">
        <f t="shared" si="5"/>
        <v>3.0527779129129793</v>
      </c>
      <c r="AG28" s="396"/>
      <c r="AH28" s="567">
        <f t="shared" si="14"/>
        <v>1</v>
      </c>
      <c r="AI28" s="567">
        <v>18</v>
      </c>
      <c r="AJ28" s="567">
        <f t="shared" si="15"/>
        <v>2</v>
      </c>
      <c r="AK28" s="568" t="str">
        <f t="shared" si="16"/>
        <v>Aragón</v>
      </c>
      <c r="AL28" s="569">
        <f t="shared" si="17"/>
        <v>1.0099565663383403</v>
      </c>
      <c r="AM28" s="396"/>
      <c r="AN28" s="567">
        <f t="shared" si="18"/>
        <v>10</v>
      </c>
      <c r="AO28" s="567">
        <v>18</v>
      </c>
      <c r="AP28" s="567">
        <f t="shared" si="19"/>
        <v>15</v>
      </c>
      <c r="AQ28" s="568" t="str">
        <f t="shared" si="20"/>
        <v>Navarra, Comunidad Foral de</v>
      </c>
      <c r="AR28" s="569">
        <f t="shared" si="21"/>
        <v>3.8513105509328911</v>
      </c>
      <c r="AS28" s="396"/>
      <c r="AT28" s="567">
        <f t="shared" si="22"/>
        <v>14</v>
      </c>
      <c r="AU28" s="567">
        <v>18</v>
      </c>
      <c r="AV28" s="567">
        <f t="shared" si="23"/>
        <v>5</v>
      </c>
      <c r="AW28" s="568" t="str">
        <f t="shared" si="24"/>
        <v>Canarias</v>
      </c>
      <c r="AX28" s="569">
        <f t="shared" si="25"/>
        <v>26.758177915197827</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2.9122896039493398</v>
      </c>
      <c r="AG29" s="396"/>
      <c r="AH29" s="396"/>
      <c r="AI29" s="396"/>
      <c r="AJ29" s="567">
        <f>MATCH(AI30,AH$11:AH$30,0)</f>
        <v>15</v>
      </c>
      <c r="AK29" s="568" t="str">
        <f t="shared" si="16"/>
        <v>Navarra, Comunidad Foral de</v>
      </c>
      <c r="AL29" s="569">
        <f t="shared" si="17"/>
        <v>0.94970134709938481</v>
      </c>
      <c r="AM29" s="396"/>
      <c r="AN29" s="396"/>
      <c r="AO29" s="396"/>
      <c r="AP29" s="567">
        <f>MATCH(AO30,AN$11:AN$30,0)</f>
        <v>12</v>
      </c>
      <c r="AQ29" s="568" t="str">
        <f t="shared" si="20"/>
        <v>Galicia</v>
      </c>
      <c r="AR29" s="569">
        <f>INDEX(W$11:W$30,AP29,1)</f>
        <v>3.1168196280875193</v>
      </c>
      <c r="AS29" s="396"/>
      <c r="AT29" s="396"/>
      <c r="AU29" s="396"/>
      <c r="AV29" s="567">
        <f>MATCH(AU30,AT$11:AT$30,0)</f>
        <v>12</v>
      </c>
      <c r="AW29" s="568" t="str">
        <f t="shared" si="24"/>
        <v>Galicia</v>
      </c>
      <c r="AX29" s="569">
        <f t="shared" si="25"/>
        <v>18.869129046967625</v>
      </c>
    </row>
    <row r="30" spans="1:50" s="329" customFormat="1" ht="18" customHeight="1" x14ac:dyDescent="0.3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2072076</v>
      </c>
      <c r="Q30" s="545">
        <f>P30*100/D30</f>
        <v>4.2618037813688465</v>
      </c>
      <c r="R30" s="320"/>
      <c r="S30" s="549">
        <f>SUM(S11:S28)</f>
        <v>543773</v>
      </c>
      <c r="T30" s="546">
        <f>S30*100/G30</f>
        <v>1.4054131562869374</v>
      </c>
      <c r="U30" s="320"/>
      <c r="V30" s="549">
        <f>SUM(V11:V28)</f>
        <v>439450</v>
      </c>
      <c r="W30" s="546">
        <f>V30*100/J30</f>
        <v>6.297709321985562</v>
      </c>
      <c r="X30" s="320"/>
      <c r="Y30" s="549">
        <f>SUM(Y11:Y28)</f>
        <v>1088853</v>
      </c>
      <c r="Z30" s="551">
        <f>Y30*100/M30</f>
        <v>36.904841796156092</v>
      </c>
      <c r="AA30" s="566"/>
      <c r="AB30" s="567">
        <f>_xlfn.RANK.EQ(Q30,Q$11:Q$30,0)</f>
        <v>9</v>
      </c>
      <c r="AC30" s="567">
        <v>19</v>
      </c>
      <c r="AD30" s="396"/>
      <c r="AE30" s="396"/>
      <c r="AF30" s="589"/>
      <c r="AG30" s="396"/>
      <c r="AH30" s="567">
        <f t="shared" si="14"/>
        <v>9</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09" t="s">
        <v>170</v>
      </c>
      <c r="C33" s="1509"/>
      <c r="D33" s="1509"/>
      <c r="E33" s="1509"/>
      <c r="F33" s="1509"/>
      <c r="G33" s="1509"/>
      <c r="H33" s="1509"/>
      <c r="I33" s="1509"/>
      <c r="J33" s="1509"/>
      <c r="K33" s="1509"/>
      <c r="L33" s="1509"/>
      <c r="M33" s="1509"/>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10"/>
      <c r="C34" s="1510"/>
      <c r="D34" s="1510"/>
      <c r="E34" s="1510"/>
      <c r="F34" s="1510"/>
      <c r="G34" s="1510"/>
      <c r="H34" s="1510"/>
      <c r="I34" s="1510"/>
      <c r="J34" s="1510"/>
      <c r="K34" s="1510"/>
      <c r="L34" s="1510"/>
      <c r="M34" s="1510"/>
      <c r="N34" s="1510"/>
      <c r="O34" s="1510"/>
      <c r="P34" s="1510"/>
    </row>
    <row r="35" spans="2:50" s="329" customFormat="1" ht="4.5" customHeight="1" x14ac:dyDescent="0.25">
      <c r="B35" s="1432"/>
      <c r="C35" s="1432"/>
      <c r="D35" s="1432"/>
      <c r="E35" s="1432"/>
      <c r="F35" s="1432"/>
      <c r="G35" s="1432"/>
      <c r="H35" s="1432"/>
      <c r="I35" s="1432"/>
      <c r="J35" s="1432"/>
      <c r="K35" s="1432"/>
      <c r="L35" s="1432"/>
      <c r="M35" s="1432"/>
      <c r="N35" s="1432"/>
      <c r="O35" s="1432"/>
      <c r="P35" s="1432"/>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9"/>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4.7265625" style="396" bestFit="1" customWidth="1"/>
    <col min="28" max="28" width="8.1796875" style="396" customWidth="1"/>
    <col min="29" max="29" width="8.453125" style="396" bestFit="1" customWidth="1"/>
    <col min="30" max="30" width="4.26953125" style="396"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342"/>
      <c r="AB1" s="342"/>
      <c r="AC1" s="342"/>
      <c r="AD1" s="342"/>
    </row>
    <row r="2" spans="1:34" s="343" customFormat="1" x14ac:dyDescent="0.35">
      <c r="B2" s="1443"/>
      <c r="C2" s="1443"/>
      <c r="X2" s="599"/>
      <c r="Y2" s="599"/>
      <c r="Z2" s="599"/>
      <c r="AA2" s="556"/>
      <c r="AB2" s="556"/>
      <c r="AC2" s="556"/>
      <c r="AD2" s="556"/>
    </row>
    <row r="3" spans="1:34" s="345" customFormat="1" ht="32.25" customHeight="1" x14ac:dyDescent="0.25">
      <c r="B3" s="1444"/>
      <c r="C3" s="1444"/>
      <c r="X3" s="599"/>
      <c r="Y3" s="599"/>
      <c r="Z3" s="599"/>
      <c r="AA3" s="556"/>
      <c r="AB3" s="556"/>
      <c r="AC3" s="556"/>
      <c r="AD3" s="556"/>
    </row>
    <row r="4" spans="1:34" s="492" customFormat="1" ht="19.5" customHeight="1" x14ac:dyDescent="0.25">
      <c r="A4" s="1515" t="s">
        <v>471</v>
      </c>
      <c r="B4" s="1515"/>
      <c r="C4" s="1515"/>
      <c r="D4" s="1515"/>
      <c r="E4" s="1515"/>
      <c r="F4" s="1515"/>
      <c r="G4" s="1515"/>
      <c r="H4" s="1515"/>
      <c r="I4" s="1515"/>
      <c r="J4" s="1515"/>
      <c r="K4" s="1515"/>
      <c r="L4" s="1515"/>
      <c r="M4" s="1515"/>
      <c r="N4" s="1515"/>
      <c r="O4" s="1515"/>
      <c r="P4" s="1515"/>
      <c r="Q4" s="1515"/>
      <c r="R4" s="1515"/>
      <c r="S4" s="1515"/>
      <c r="T4" s="1515"/>
      <c r="U4" s="1515"/>
      <c r="V4" s="1515"/>
      <c r="AA4" s="556"/>
      <c r="AB4" s="556"/>
      <c r="AC4" s="556"/>
      <c r="AD4" s="556"/>
    </row>
    <row r="5" spans="1:34" s="492" customFormat="1" ht="15.5"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1471"/>
      <c r="V5" s="1471"/>
      <c r="AA5" s="556"/>
      <c r="AB5" s="556"/>
      <c r="AC5" s="556"/>
      <c r="AD5" s="556"/>
    </row>
    <row r="6" spans="1:34" s="492" customFormat="1" ht="6" customHeight="1" x14ac:dyDescent="0.25">
      <c r="AA6" s="556"/>
      <c r="AB6" s="556"/>
      <c r="AC6" s="556"/>
      <c r="AD6" s="556"/>
    </row>
    <row r="7" spans="1:34" s="437" customFormat="1" ht="7.5" customHeight="1" x14ac:dyDescent="0.25">
      <c r="A7" s="488"/>
      <c r="B7" s="1447" t="s">
        <v>12</v>
      </c>
      <c r="D7" s="1472" t="s">
        <v>243</v>
      </c>
      <c r="E7" s="593"/>
      <c r="F7" s="1512"/>
      <c r="G7" s="1512"/>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5">
      <c r="A8" s="488"/>
      <c r="B8" s="1448"/>
      <c r="D8" s="1511"/>
      <c r="F8" s="1472" t="s">
        <v>382</v>
      </c>
      <c r="G8" s="1473"/>
      <c r="I8" s="1472" t="s">
        <v>383</v>
      </c>
      <c r="J8" s="1474"/>
      <c r="K8" s="1520" t="s">
        <v>371</v>
      </c>
      <c r="L8" s="1521"/>
      <c r="M8" s="1521"/>
      <c r="N8" s="1521"/>
      <c r="O8" s="1521"/>
      <c r="P8" s="1521"/>
      <c r="Q8" s="1521"/>
      <c r="R8" s="1521"/>
      <c r="S8" s="1521"/>
      <c r="T8" s="1521"/>
      <c r="U8" s="1521"/>
      <c r="V8" s="1522"/>
      <c r="AA8" s="513"/>
      <c r="AB8" s="513"/>
      <c r="AC8" s="513"/>
      <c r="AD8" s="513"/>
    </row>
    <row r="9" spans="1:34" s="437" customFormat="1" ht="25.5" customHeight="1" x14ac:dyDescent="0.25">
      <c r="A9" s="488"/>
      <c r="B9" s="1448"/>
      <c r="D9" s="1483"/>
      <c r="E9" s="491"/>
      <c r="F9" s="1513"/>
      <c r="G9" s="1514"/>
      <c r="I9" s="1513"/>
      <c r="J9" s="1519"/>
      <c r="K9" s="1516" t="s">
        <v>372</v>
      </c>
      <c r="L9" s="1517"/>
      <c r="M9" s="1516" t="s">
        <v>373</v>
      </c>
      <c r="N9" s="1518"/>
      <c r="O9" s="1516" t="s">
        <v>374</v>
      </c>
      <c r="P9" s="1517"/>
      <c r="Q9" s="1524" t="s">
        <v>375</v>
      </c>
      <c r="R9" s="1524"/>
      <c r="S9" s="1525" t="s">
        <v>376</v>
      </c>
      <c r="T9" s="1526"/>
      <c r="U9" s="1527" t="s">
        <v>377</v>
      </c>
      <c r="V9" s="1528"/>
      <c r="AA9" s="513"/>
      <c r="AB9" s="513"/>
      <c r="AC9" s="513"/>
      <c r="AD9" s="513"/>
    </row>
    <row r="10" spans="1:34" s="437" customFormat="1" ht="39" x14ac:dyDescent="0.25">
      <c r="A10" s="488"/>
      <c r="B10" s="1449"/>
      <c r="D10" s="600" t="s">
        <v>9</v>
      </c>
      <c r="E10" s="493"/>
      <c r="F10" s="455" t="s">
        <v>9</v>
      </c>
      <c r="G10" s="401" t="s">
        <v>272</v>
      </c>
      <c r="H10" s="494"/>
      <c r="I10" s="400" t="s">
        <v>9</v>
      </c>
      <c r="J10" s="406" t="s">
        <v>272</v>
      </c>
      <c r="K10" s="601" t="s">
        <v>9</v>
      </c>
      <c r="L10" s="403" t="s">
        <v>378</v>
      </c>
      <c r="M10" s="405" t="s">
        <v>9</v>
      </c>
      <c r="N10" s="403" t="s">
        <v>378</v>
      </c>
      <c r="O10" s="407" t="s">
        <v>9</v>
      </c>
      <c r="P10" s="403" t="s">
        <v>378</v>
      </c>
      <c r="Q10" s="406" t="s">
        <v>9</v>
      </c>
      <c r="R10" s="735" t="s">
        <v>378</v>
      </c>
      <c r="S10" s="406" t="s">
        <v>9</v>
      </c>
      <c r="T10" s="736" t="s">
        <v>378</v>
      </c>
      <c r="U10" s="407" t="s">
        <v>9</v>
      </c>
      <c r="V10" s="735" t="s">
        <v>378</v>
      </c>
      <c r="AA10" s="568" t="s">
        <v>207</v>
      </c>
      <c r="AB10" s="602" t="s">
        <v>384</v>
      </c>
      <c r="AC10" s="603" t="s">
        <v>385</v>
      </c>
      <c r="AD10" s="513"/>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35">
      <c r="A12" s="330"/>
      <c r="B12" s="349" t="s">
        <v>8</v>
      </c>
      <c r="C12" s="350"/>
      <c r="D12" s="605">
        <v>394924</v>
      </c>
      <c r="E12" s="350"/>
      <c r="F12" s="355">
        <v>5803</v>
      </c>
      <c r="G12" s="358">
        <v>1.4693966434048069</v>
      </c>
      <c r="H12" s="350"/>
      <c r="I12" s="355">
        <v>3486</v>
      </c>
      <c r="J12" s="358">
        <v>0.88270148180409402</v>
      </c>
      <c r="K12" s="355">
        <v>3135</v>
      </c>
      <c r="L12" s="358">
        <v>89.93115318416524</v>
      </c>
      <c r="M12" s="355">
        <v>82</v>
      </c>
      <c r="N12" s="358">
        <v>2.3522662076878942</v>
      </c>
      <c r="O12" s="355">
        <v>10</v>
      </c>
      <c r="P12" s="358">
        <v>0.2868617326448652</v>
      </c>
      <c r="Q12" s="355">
        <v>232</v>
      </c>
      <c r="R12" s="358">
        <v>6.6551921973608721</v>
      </c>
      <c r="S12" s="355">
        <v>11</v>
      </c>
      <c r="T12" s="358">
        <v>0.31554790590935172</v>
      </c>
      <c r="U12" s="355">
        <v>16</v>
      </c>
      <c r="V12" s="358">
        <v>0.45897877223178424</v>
      </c>
      <c r="X12" s="606"/>
      <c r="Y12" s="606"/>
      <c r="Z12" s="606"/>
      <c r="AA12" s="604">
        <v>44316</v>
      </c>
      <c r="AB12" s="602">
        <v>26707</v>
      </c>
      <c r="AC12" s="602">
        <v>18034</v>
      </c>
      <c r="AD12" s="567"/>
      <c r="AE12" s="360"/>
      <c r="AF12" s="360"/>
      <c r="AG12" s="361"/>
      <c r="AH12" s="607"/>
    </row>
    <row r="13" spans="1:34" s="331" customFormat="1" x14ac:dyDescent="0.35">
      <c r="A13" s="330"/>
      <c r="B13" s="363" t="s">
        <v>7</v>
      </c>
      <c r="C13" s="350"/>
      <c r="D13" s="608">
        <v>53675</v>
      </c>
      <c r="E13" s="350"/>
      <c r="F13" s="368">
        <v>777</v>
      </c>
      <c r="G13" s="372">
        <v>1.4476013041453191</v>
      </c>
      <c r="H13" s="350"/>
      <c r="I13" s="368">
        <v>587</v>
      </c>
      <c r="J13" s="372">
        <v>1.0936190032603634</v>
      </c>
      <c r="K13" s="368">
        <v>567</v>
      </c>
      <c r="L13" s="372">
        <v>96.592844974446336</v>
      </c>
      <c r="M13" s="368">
        <v>14</v>
      </c>
      <c r="N13" s="372">
        <v>2.385008517887564</v>
      </c>
      <c r="O13" s="368">
        <v>0</v>
      </c>
      <c r="P13" s="372">
        <v>0</v>
      </c>
      <c r="Q13" s="368">
        <v>0</v>
      </c>
      <c r="R13" s="372">
        <v>0</v>
      </c>
      <c r="S13" s="368">
        <v>0</v>
      </c>
      <c r="T13" s="372">
        <v>0</v>
      </c>
      <c r="U13" s="368">
        <v>6</v>
      </c>
      <c r="V13" s="372">
        <v>1.0221465076660987</v>
      </c>
      <c r="X13" s="606"/>
      <c r="Y13" s="606"/>
      <c r="Z13" s="606"/>
      <c r="AA13" s="604">
        <v>44347</v>
      </c>
      <c r="AB13" s="602">
        <v>28175</v>
      </c>
      <c r="AC13" s="602">
        <v>15503</v>
      </c>
      <c r="AD13" s="567"/>
      <c r="AE13" s="360"/>
      <c r="AF13" s="360"/>
      <c r="AG13" s="361"/>
      <c r="AH13" s="607"/>
    </row>
    <row r="14" spans="1:34" s="331" customFormat="1" x14ac:dyDescent="0.35">
      <c r="A14" s="330"/>
      <c r="B14" s="363" t="s">
        <v>37</v>
      </c>
      <c r="C14" s="350"/>
      <c r="D14" s="608">
        <v>43925</v>
      </c>
      <c r="E14" s="350"/>
      <c r="F14" s="368">
        <v>1121</v>
      </c>
      <c r="G14" s="372">
        <v>2.5520774046670462</v>
      </c>
      <c r="H14" s="350"/>
      <c r="I14" s="368">
        <v>524</v>
      </c>
      <c r="J14" s="372">
        <v>1.1929425156516789</v>
      </c>
      <c r="K14" s="368">
        <v>491</v>
      </c>
      <c r="L14" s="372">
        <v>93.702290076335885</v>
      </c>
      <c r="M14" s="368">
        <v>5</v>
      </c>
      <c r="N14" s="372">
        <v>0.95419847328244278</v>
      </c>
      <c r="O14" s="368">
        <v>5</v>
      </c>
      <c r="P14" s="372">
        <v>0.95419847328244278</v>
      </c>
      <c r="Q14" s="368">
        <v>0</v>
      </c>
      <c r="R14" s="372">
        <v>0</v>
      </c>
      <c r="S14" s="368">
        <v>1</v>
      </c>
      <c r="T14" s="372">
        <v>0.19083969465648853</v>
      </c>
      <c r="U14" s="368">
        <v>22</v>
      </c>
      <c r="V14" s="372">
        <v>4.1984732824427482</v>
      </c>
      <c r="X14" s="606"/>
      <c r="Y14" s="606"/>
      <c r="Z14" s="606"/>
      <c r="AA14" s="604">
        <v>44377</v>
      </c>
      <c r="AB14" s="602">
        <v>28047</v>
      </c>
      <c r="AC14" s="602">
        <v>18622</v>
      </c>
      <c r="AD14" s="567"/>
      <c r="AE14" s="360"/>
      <c r="AF14" s="360"/>
      <c r="AG14" s="361"/>
      <c r="AH14" s="607"/>
    </row>
    <row r="15" spans="1:34" s="331" customFormat="1" x14ac:dyDescent="0.35">
      <c r="A15" s="330"/>
      <c r="B15" s="363" t="s">
        <v>38</v>
      </c>
      <c r="C15" s="350"/>
      <c r="D15" s="608">
        <v>44108</v>
      </c>
      <c r="E15" s="350"/>
      <c r="F15" s="368">
        <v>267</v>
      </c>
      <c r="G15" s="372">
        <v>0.60533236601070106</v>
      </c>
      <c r="H15" s="350"/>
      <c r="I15" s="368">
        <v>397</v>
      </c>
      <c r="J15" s="372">
        <v>0.90006348054774643</v>
      </c>
      <c r="K15" s="368">
        <v>371</v>
      </c>
      <c r="L15" s="372">
        <v>93.450881612090669</v>
      </c>
      <c r="M15" s="368">
        <v>23</v>
      </c>
      <c r="N15" s="372">
        <v>5.7934508816120909</v>
      </c>
      <c r="O15" s="368">
        <v>0</v>
      </c>
      <c r="P15" s="372">
        <v>0</v>
      </c>
      <c r="Q15" s="368">
        <v>0</v>
      </c>
      <c r="R15" s="372">
        <v>0</v>
      </c>
      <c r="S15" s="368">
        <v>3</v>
      </c>
      <c r="T15" s="372">
        <v>0.75566750629722923</v>
      </c>
      <c r="U15" s="368">
        <v>0</v>
      </c>
      <c r="V15" s="372">
        <v>0</v>
      </c>
      <c r="X15" s="606"/>
      <c r="Y15" s="606"/>
      <c r="Z15" s="606"/>
      <c r="AA15" s="604">
        <v>44408</v>
      </c>
      <c r="AB15" s="602">
        <v>26363</v>
      </c>
      <c r="AC15" s="602">
        <v>16904</v>
      </c>
      <c r="AD15" s="567"/>
      <c r="AE15" s="360"/>
      <c r="AF15" s="360"/>
      <c r="AG15" s="361"/>
      <c r="AH15" s="607"/>
    </row>
    <row r="16" spans="1:34" s="331" customFormat="1" x14ac:dyDescent="0.35">
      <c r="A16" s="330"/>
      <c r="B16" s="363" t="s">
        <v>6</v>
      </c>
      <c r="C16" s="350"/>
      <c r="D16" s="608">
        <v>65199</v>
      </c>
      <c r="E16" s="350"/>
      <c r="F16" s="368">
        <v>1897</v>
      </c>
      <c r="G16" s="372">
        <v>2.909553827512692</v>
      </c>
      <c r="H16" s="350"/>
      <c r="I16" s="368">
        <v>599</v>
      </c>
      <c r="J16" s="372">
        <v>0.91872574732741308</v>
      </c>
      <c r="K16" s="368">
        <v>586</v>
      </c>
      <c r="L16" s="372">
        <v>97.829716193656097</v>
      </c>
      <c r="M16" s="368">
        <v>3</v>
      </c>
      <c r="N16" s="372">
        <v>0.5008347245409015</v>
      </c>
      <c r="O16" s="368">
        <v>0</v>
      </c>
      <c r="P16" s="372">
        <v>0</v>
      </c>
      <c r="Q16" s="368">
        <v>4</v>
      </c>
      <c r="R16" s="372">
        <v>0.667779632721202</v>
      </c>
      <c r="S16" s="368">
        <v>0</v>
      </c>
      <c r="T16" s="372">
        <v>0</v>
      </c>
      <c r="U16" s="368">
        <v>6</v>
      </c>
      <c r="V16" s="372">
        <v>1.001669449081803</v>
      </c>
      <c r="X16" s="606"/>
      <c r="Y16" s="606"/>
      <c r="Z16" s="606"/>
      <c r="AA16" s="604">
        <v>44439</v>
      </c>
      <c r="AB16" s="602">
        <v>16420</v>
      </c>
      <c r="AC16" s="602">
        <v>20385</v>
      </c>
      <c r="AD16" s="567"/>
      <c r="AE16" s="360"/>
      <c r="AF16" s="360"/>
      <c r="AG16" s="361"/>
      <c r="AH16" s="607"/>
    </row>
    <row r="17" spans="1:34" s="331" customFormat="1" x14ac:dyDescent="0.35">
      <c r="A17" s="330"/>
      <c r="B17" s="363" t="s">
        <v>5</v>
      </c>
      <c r="C17" s="350"/>
      <c r="D17" s="609">
        <v>22977</v>
      </c>
      <c r="E17" s="350"/>
      <c r="F17" s="377">
        <v>537</v>
      </c>
      <c r="G17" s="372">
        <v>2.3371197284240761</v>
      </c>
      <c r="H17" s="350"/>
      <c r="I17" s="377">
        <v>382</v>
      </c>
      <c r="J17" s="372">
        <v>1.6625320973147057</v>
      </c>
      <c r="K17" s="377">
        <v>251</v>
      </c>
      <c r="L17" s="372">
        <v>65.706806282722525</v>
      </c>
      <c r="M17" s="377">
        <v>6</v>
      </c>
      <c r="N17" s="372">
        <v>1.5706806282722512</v>
      </c>
      <c r="O17" s="377">
        <v>0</v>
      </c>
      <c r="P17" s="372">
        <v>0</v>
      </c>
      <c r="Q17" s="377">
        <v>64</v>
      </c>
      <c r="R17" s="372">
        <v>16.753926701570681</v>
      </c>
      <c r="S17" s="377">
        <v>0</v>
      </c>
      <c r="T17" s="372">
        <v>0</v>
      </c>
      <c r="U17" s="377">
        <v>61</v>
      </c>
      <c r="V17" s="372">
        <v>15.968586387434556</v>
      </c>
      <c r="X17" s="606"/>
      <c r="Y17" s="606"/>
      <c r="Z17" s="606"/>
      <c r="AA17" s="604">
        <v>44469</v>
      </c>
      <c r="AB17" s="602">
        <v>22330</v>
      </c>
      <c r="AC17" s="602">
        <v>19468</v>
      </c>
      <c r="AD17" s="567"/>
      <c r="AE17" s="360"/>
      <c r="AF17" s="360"/>
      <c r="AG17" s="361"/>
      <c r="AH17" s="607"/>
    </row>
    <row r="18" spans="1:34" s="331" customFormat="1" x14ac:dyDescent="0.35">
      <c r="A18" s="330"/>
      <c r="B18" s="363" t="s">
        <v>4</v>
      </c>
      <c r="C18" s="350"/>
      <c r="D18" s="608">
        <v>157559</v>
      </c>
      <c r="E18" s="350"/>
      <c r="F18" s="368">
        <v>1822</v>
      </c>
      <c r="G18" s="372">
        <v>1.1563922086329566</v>
      </c>
      <c r="H18" s="350"/>
      <c r="I18" s="368">
        <v>1491</v>
      </c>
      <c r="J18" s="372">
        <v>0.94631217512170052</v>
      </c>
      <c r="K18" s="368">
        <v>1396</v>
      </c>
      <c r="L18" s="372">
        <v>93.62843729040911</v>
      </c>
      <c r="M18" s="368">
        <v>61</v>
      </c>
      <c r="N18" s="372">
        <v>4.0912139503688802</v>
      </c>
      <c r="O18" s="368">
        <v>14</v>
      </c>
      <c r="P18" s="372">
        <v>0.93896713615023475</v>
      </c>
      <c r="Q18" s="368">
        <v>0</v>
      </c>
      <c r="R18" s="372">
        <v>0</v>
      </c>
      <c r="S18" s="368">
        <v>1</v>
      </c>
      <c r="T18" s="372">
        <v>6.70690811535882E-2</v>
      </c>
      <c r="U18" s="368">
        <v>19</v>
      </c>
      <c r="V18" s="372">
        <v>1.2743125419181758</v>
      </c>
      <c r="X18" s="606"/>
      <c r="Y18" s="606"/>
      <c r="Z18" s="606"/>
      <c r="AA18" s="604">
        <v>44500</v>
      </c>
      <c r="AB18" s="602">
        <v>29317</v>
      </c>
      <c r="AC18" s="602">
        <v>17136</v>
      </c>
      <c r="AD18" s="567"/>
      <c r="AE18" s="360"/>
      <c r="AF18" s="360"/>
      <c r="AG18" s="361"/>
      <c r="AH18" s="607"/>
    </row>
    <row r="19" spans="1:34" s="331" customFormat="1" x14ac:dyDescent="0.35">
      <c r="A19" s="330"/>
      <c r="B19" s="363" t="s">
        <v>40</v>
      </c>
      <c r="C19" s="350"/>
      <c r="D19" s="608">
        <v>98062</v>
      </c>
      <c r="E19" s="350"/>
      <c r="F19" s="368">
        <v>1797</v>
      </c>
      <c r="G19" s="372">
        <v>1.8325141237176479</v>
      </c>
      <c r="H19" s="350"/>
      <c r="I19" s="368">
        <v>1153</v>
      </c>
      <c r="J19" s="372">
        <v>1.1757867471599599</v>
      </c>
      <c r="K19" s="368">
        <v>972</v>
      </c>
      <c r="L19" s="372">
        <v>84.301821335646139</v>
      </c>
      <c r="M19" s="368">
        <v>34</v>
      </c>
      <c r="N19" s="372">
        <v>2.9488291413703385</v>
      </c>
      <c r="O19" s="368">
        <v>5</v>
      </c>
      <c r="P19" s="372">
        <v>0.43365134431916735</v>
      </c>
      <c r="Q19" s="368">
        <v>21</v>
      </c>
      <c r="R19" s="372">
        <v>1.8213356461405028</v>
      </c>
      <c r="S19" s="368">
        <v>2</v>
      </c>
      <c r="T19" s="372">
        <v>0.17346053772766695</v>
      </c>
      <c r="U19" s="368">
        <v>119</v>
      </c>
      <c r="V19" s="372">
        <v>10.320901994796184</v>
      </c>
      <c r="X19" s="606"/>
      <c r="Y19" s="606"/>
      <c r="Z19" s="606"/>
      <c r="AA19" s="604">
        <v>44530</v>
      </c>
      <c r="AB19" s="602">
        <v>28155</v>
      </c>
      <c r="AC19" s="602">
        <v>19590</v>
      </c>
      <c r="AD19" s="567"/>
      <c r="AE19" s="360"/>
      <c r="AF19" s="360"/>
      <c r="AG19" s="361"/>
      <c r="AH19" s="607"/>
    </row>
    <row r="20" spans="1:34" s="331" customFormat="1" x14ac:dyDescent="0.35">
      <c r="A20" s="330"/>
      <c r="B20" s="363" t="s">
        <v>41</v>
      </c>
      <c r="C20" s="350"/>
      <c r="D20" s="608">
        <v>357984</v>
      </c>
      <c r="E20" s="350"/>
      <c r="F20" s="368">
        <v>7236</v>
      </c>
      <c r="G20" s="372">
        <v>2.0213193885760257</v>
      </c>
      <c r="H20" s="350"/>
      <c r="I20" s="368">
        <v>4238</v>
      </c>
      <c r="J20" s="372">
        <v>1.1838517922588718</v>
      </c>
      <c r="K20" s="368">
        <v>3389</v>
      </c>
      <c r="L20" s="372">
        <v>79.966965549787645</v>
      </c>
      <c r="M20" s="368">
        <v>18</v>
      </c>
      <c r="N20" s="372">
        <v>0.42472864558754131</v>
      </c>
      <c r="O20" s="368">
        <v>604</v>
      </c>
      <c r="P20" s="372">
        <v>14.252005663048608</v>
      </c>
      <c r="Q20" s="368">
        <v>0</v>
      </c>
      <c r="R20" s="372">
        <v>0</v>
      </c>
      <c r="S20" s="368">
        <v>72</v>
      </c>
      <c r="T20" s="372">
        <v>1.6989145823501652</v>
      </c>
      <c r="U20" s="368">
        <v>155</v>
      </c>
      <c r="V20" s="372">
        <v>3.65738555922605</v>
      </c>
      <c r="X20" s="606"/>
      <c r="Y20" s="606"/>
      <c r="Z20" s="606"/>
      <c r="AA20" s="604">
        <v>44561</v>
      </c>
      <c r="AB20" s="602">
        <v>24865</v>
      </c>
      <c r="AC20" s="602">
        <v>26807</v>
      </c>
      <c r="AD20" s="567"/>
      <c r="AE20" s="360"/>
      <c r="AF20" s="360"/>
      <c r="AG20" s="361"/>
      <c r="AH20" s="607"/>
    </row>
    <row r="21" spans="1:34" s="331" customFormat="1" x14ac:dyDescent="0.35">
      <c r="A21" s="330"/>
      <c r="B21" s="363" t="s">
        <v>3</v>
      </c>
      <c r="C21" s="350"/>
      <c r="D21" s="608">
        <v>205673</v>
      </c>
      <c r="E21" s="350"/>
      <c r="F21" s="368">
        <v>2847</v>
      </c>
      <c r="G21" s="372">
        <v>1.3842361418367992</v>
      </c>
      <c r="H21" s="350"/>
      <c r="I21" s="368">
        <v>1911</v>
      </c>
      <c r="J21" s="372">
        <v>0.92914480753428996</v>
      </c>
      <c r="K21" s="368">
        <v>1766</v>
      </c>
      <c r="L21" s="372">
        <v>92.412349555206703</v>
      </c>
      <c r="M21" s="368">
        <v>51</v>
      </c>
      <c r="N21" s="372">
        <v>2.6687598116169546</v>
      </c>
      <c r="O21" s="368">
        <v>0</v>
      </c>
      <c r="P21" s="372">
        <v>0</v>
      </c>
      <c r="Q21" s="368">
        <v>25</v>
      </c>
      <c r="R21" s="372">
        <v>1.3082155939298796</v>
      </c>
      <c r="S21" s="368">
        <v>55</v>
      </c>
      <c r="T21" s="372">
        <v>2.8780743066457353</v>
      </c>
      <c r="U21" s="368">
        <v>14</v>
      </c>
      <c r="V21" s="372">
        <v>0.73260073260073255</v>
      </c>
      <c r="X21" s="606"/>
      <c r="Y21" s="606"/>
      <c r="Z21" s="606"/>
      <c r="AA21" s="604">
        <v>44592</v>
      </c>
      <c r="AB21" s="602">
        <v>20377</v>
      </c>
      <c r="AC21" s="602">
        <v>22366</v>
      </c>
      <c r="AD21" s="567"/>
      <c r="AE21" s="360"/>
      <c r="AF21" s="360"/>
      <c r="AG21" s="361"/>
      <c r="AH21" s="607"/>
    </row>
    <row r="22" spans="1:34" s="331" customFormat="1" x14ac:dyDescent="0.35">
      <c r="A22" s="330"/>
      <c r="B22" s="363" t="s">
        <v>2</v>
      </c>
      <c r="C22" s="350"/>
      <c r="D22" s="608">
        <v>57458</v>
      </c>
      <c r="E22" s="350"/>
      <c r="F22" s="368">
        <v>822</v>
      </c>
      <c r="G22" s="372">
        <v>1.4306101848306589</v>
      </c>
      <c r="H22" s="350"/>
      <c r="I22" s="368">
        <v>646</v>
      </c>
      <c r="J22" s="372">
        <v>1.1242994883219048</v>
      </c>
      <c r="K22" s="368">
        <v>460</v>
      </c>
      <c r="L22" s="372">
        <v>71.207430340557281</v>
      </c>
      <c r="M22" s="368">
        <v>27</v>
      </c>
      <c r="N22" s="372">
        <v>4.1795665634674917</v>
      </c>
      <c r="O22" s="368">
        <v>0</v>
      </c>
      <c r="P22" s="372">
        <v>0</v>
      </c>
      <c r="Q22" s="368">
        <v>7</v>
      </c>
      <c r="R22" s="372">
        <v>1.0835913312693499</v>
      </c>
      <c r="S22" s="368">
        <v>0</v>
      </c>
      <c r="T22" s="372">
        <v>0</v>
      </c>
      <c r="U22" s="368">
        <v>152</v>
      </c>
      <c r="V22" s="372">
        <v>23.52941176470588</v>
      </c>
      <c r="X22" s="606"/>
      <c r="Y22" s="606"/>
      <c r="Z22" s="606"/>
      <c r="AA22" s="604">
        <v>44620</v>
      </c>
      <c r="AB22" s="602">
        <v>25448</v>
      </c>
      <c r="AC22" s="602">
        <v>23602</v>
      </c>
      <c r="AD22" s="567"/>
      <c r="AE22" s="360"/>
      <c r="AF22" s="360"/>
      <c r="AG22" s="361"/>
      <c r="AH22" s="607"/>
    </row>
    <row r="23" spans="1:34" s="331" customFormat="1" x14ac:dyDescent="0.35">
      <c r="A23" s="330"/>
      <c r="B23" s="363" t="s">
        <v>35</v>
      </c>
      <c r="C23" s="350"/>
      <c r="D23" s="608">
        <v>85801</v>
      </c>
      <c r="E23" s="350"/>
      <c r="F23" s="368">
        <v>1497</v>
      </c>
      <c r="G23" s="372">
        <v>1.7447349098495355</v>
      </c>
      <c r="H23" s="350"/>
      <c r="I23" s="368">
        <v>916</v>
      </c>
      <c r="J23" s="372">
        <v>1.0675866248645121</v>
      </c>
      <c r="K23" s="368">
        <v>884</v>
      </c>
      <c r="L23" s="372">
        <v>96.506550218340621</v>
      </c>
      <c r="M23" s="368">
        <v>16</v>
      </c>
      <c r="N23" s="372">
        <v>1.7467248908296942</v>
      </c>
      <c r="O23" s="368">
        <v>0</v>
      </c>
      <c r="P23" s="372">
        <v>0</v>
      </c>
      <c r="Q23" s="368">
        <v>7</v>
      </c>
      <c r="R23" s="372">
        <v>0.76419213973799127</v>
      </c>
      <c r="S23" s="368">
        <v>9</v>
      </c>
      <c r="T23" s="372">
        <v>0.98253275109170313</v>
      </c>
      <c r="U23" s="368">
        <v>0</v>
      </c>
      <c r="V23" s="372">
        <v>0</v>
      </c>
      <c r="X23" s="606"/>
      <c r="Y23" s="606"/>
      <c r="Z23" s="606"/>
      <c r="AA23" s="604">
        <v>44651</v>
      </c>
      <c r="AB23" s="602">
        <v>31825</v>
      </c>
      <c r="AC23" s="602">
        <v>22165</v>
      </c>
      <c r="AD23" s="567"/>
      <c r="AE23" s="360"/>
      <c r="AF23" s="360"/>
      <c r="AG23" s="361"/>
      <c r="AH23" s="607"/>
    </row>
    <row r="24" spans="1:34" s="331" customFormat="1" x14ac:dyDescent="0.35">
      <c r="A24" s="330"/>
      <c r="B24" s="363" t="s">
        <v>42</v>
      </c>
      <c r="C24" s="350"/>
      <c r="D24" s="608">
        <v>265236</v>
      </c>
      <c r="E24" s="350"/>
      <c r="F24" s="368">
        <v>5968</v>
      </c>
      <c r="G24" s="372">
        <v>2.2500716343181169</v>
      </c>
      <c r="H24" s="350"/>
      <c r="I24" s="368">
        <v>2874</v>
      </c>
      <c r="J24" s="372">
        <v>1.0835633171967607</v>
      </c>
      <c r="K24" s="368">
        <v>2154</v>
      </c>
      <c r="L24" s="372">
        <v>74.947807933194156</v>
      </c>
      <c r="M24" s="368">
        <v>115</v>
      </c>
      <c r="N24" s="372">
        <v>4.0013917884481565</v>
      </c>
      <c r="O24" s="368">
        <v>0</v>
      </c>
      <c r="P24" s="372">
        <v>0</v>
      </c>
      <c r="Q24" s="368">
        <v>47</v>
      </c>
      <c r="R24" s="372">
        <v>1.6353514265831592</v>
      </c>
      <c r="S24" s="368">
        <v>0</v>
      </c>
      <c r="T24" s="372">
        <v>0</v>
      </c>
      <c r="U24" s="368">
        <v>558</v>
      </c>
      <c r="V24" s="372">
        <v>19.415448851774531</v>
      </c>
      <c r="X24" s="606"/>
      <c r="Y24" s="606"/>
      <c r="Z24" s="606"/>
      <c r="AA24" s="604">
        <v>44681</v>
      </c>
      <c r="AB24" s="602">
        <v>29337</v>
      </c>
      <c r="AC24" s="602">
        <v>20494</v>
      </c>
      <c r="AD24" s="567"/>
      <c r="AE24" s="360"/>
      <c r="AF24" s="360"/>
      <c r="AG24" s="361"/>
      <c r="AH24" s="607"/>
    </row>
    <row r="25" spans="1:34" x14ac:dyDescent="0.35">
      <c r="A25" s="332"/>
      <c r="B25" s="363" t="s">
        <v>43</v>
      </c>
      <c r="C25" s="350"/>
      <c r="D25" s="608">
        <v>60474</v>
      </c>
      <c r="E25" s="350"/>
      <c r="F25" s="368">
        <v>1227</v>
      </c>
      <c r="G25" s="372">
        <v>2.028971128088104</v>
      </c>
      <c r="H25" s="350"/>
      <c r="I25" s="368">
        <v>724</v>
      </c>
      <c r="J25" s="372">
        <v>1.1972087177960777</v>
      </c>
      <c r="K25" s="368">
        <v>375</v>
      </c>
      <c r="L25" s="372">
        <v>51.795580110497241</v>
      </c>
      <c r="M25" s="368">
        <v>2</v>
      </c>
      <c r="N25" s="372">
        <v>0.27624309392265189</v>
      </c>
      <c r="O25" s="368">
        <v>7</v>
      </c>
      <c r="P25" s="372">
        <v>0.96685082872928174</v>
      </c>
      <c r="Q25" s="368">
        <v>305</v>
      </c>
      <c r="R25" s="372">
        <v>42.127071823204417</v>
      </c>
      <c r="S25" s="368">
        <v>8</v>
      </c>
      <c r="T25" s="372">
        <v>1.1049723756906076</v>
      </c>
      <c r="U25" s="368">
        <v>27</v>
      </c>
      <c r="V25" s="372">
        <v>3.7292817679558015</v>
      </c>
      <c r="X25" s="606"/>
      <c r="Y25" s="606"/>
      <c r="Z25" s="606"/>
      <c r="AA25" s="604">
        <v>44712</v>
      </c>
      <c r="AB25" s="602">
        <v>27733</v>
      </c>
      <c r="AC25" s="602">
        <v>19944</v>
      </c>
      <c r="AD25" s="567"/>
      <c r="AE25" s="360"/>
      <c r="AF25" s="360"/>
      <c r="AG25" s="361"/>
      <c r="AH25" s="607"/>
    </row>
    <row r="26" spans="1:34" s="331" customFormat="1" x14ac:dyDescent="0.35">
      <c r="B26" s="363" t="s">
        <v>44</v>
      </c>
      <c r="C26" s="350"/>
      <c r="D26" s="610">
        <v>20708</v>
      </c>
      <c r="E26" s="350"/>
      <c r="F26" s="377">
        <v>84</v>
      </c>
      <c r="G26" s="372">
        <v>0.40564033223874829</v>
      </c>
      <c r="H26" s="350"/>
      <c r="I26" s="377">
        <v>257</v>
      </c>
      <c r="J26" s="372">
        <v>1.241066254587599</v>
      </c>
      <c r="K26" s="377">
        <v>252</v>
      </c>
      <c r="L26" s="372">
        <v>98.054474708171199</v>
      </c>
      <c r="M26" s="377">
        <v>5</v>
      </c>
      <c r="N26" s="372">
        <v>1.9455252918287937</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35">
      <c r="B27" s="363" t="s">
        <v>45</v>
      </c>
      <c r="C27" s="350"/>
      <c r="D27" s="610">
        <v>117998</v>
      </c>
      <c r="E27" s="350"/>
      <c r="F27" s="377">
        <v>1618</v>
      </c>
      <c r="G27" s="372">
        <v>1.3712096815200259</v>
      </c>
      <c r="H27" s="350"/>
      <c r="I27" s="377">
        <v>1338</v>
      </c>
      <c r="J27" s="372">
        <v>1.133917524025831</v>
      </c>
      <c r="K27" s="377">
        <v>1254</v>
      </c>
      <c r="L27" s="372">
        <v>93.721973094170409</v>
      </c>
      <c r="M27" s="377">
        <v>41</v>
      </c>
      <c r="N27" s="372">
        <v>3.0642750373692076</v>
      </c>
      <c r="O27" s="377">
        <v>0</v>
      </c>
      <c r="P27" s="372">
        <v>0</v>
      </c>
      <c r="Q27" s="377">
        <v>17</v>
      </c>
      <c r="R27" s="372">
        <v>1.2705530642750373</v>
      </c>
      <c r="S27" s="377">
        <v>20</v>
      </c>
      <c r="T27" s="372">
        <v>1.4947683109118086</v>
      </c>
      <c r="U27" s="377">
        <v>6</v>
      </c>
      <c r="V27" s="372">
        <v>0.44843049327354262</v>
      </c>
      <c r="X27" s="606"/>
      <c r="Y27" s="606"/>
      <c r="Z27" s="606"/>
      <c r="AA27" s="604">
        <v>44773</v>
      </c>
      <c r="AB27" s="602">
        <v>28674</v>
      </c>
      <c r="AC27" s="602">
        <v>20566</v>
      </c>
      <c r="AD27" s="567"/>
      <c r="AE27" s="360"/>
      <c r="AF27" s="360"/>
      <c r="AG27" s="361"/>
      <c r="AH27" s="607"/>
    </row>
    <row r="28" spans="1:34" s="331" customFormat="1" x14ac:dyDescent="0.35">
      <c r="B28" s="363" t="s">
        <v>46</v>
      </c>
      <c r="C28" s="350"/>
      <c r="D28" s="610">
        <v>14805</v>
      </c>
      <c r="E28" s="350"/>
      <c r="F28" s="377">
        <v>280</v>
      </c>
      <c r="G28" s="383">
        <v>1.8912529550827424</v>
      </c>
      <c r="H28" s="350"/>
      <c r="I28" s="377">
        <v>269</v>
      </c>
      <c r="J28" s="383">
        <v>1.816953731847349</v>
      </c>
      <c r="K28" s="377">
        <v>104</v>
      </c>
      <c r="L28" s="383">
        <v>38.661710037174721</v>
      </c>
      <c r="M28" s="377">
        <v>10</v>
      </c>
      <c r="N28" s="383">
        <v>3.7174721189591078</v>
      </c>
      <c r="O28" s="377">
        <v>104</v>
      </c>
      <c r="P28" s="383">
        <v>38.661710037174721</v>
      </c>
      <c r="Q28" s="377">
        <v>0</v>
      </c>
      <c r="R28" s="383">
        <v>0</v>
      </c>
      <c r="S28" s="377">
        <v>1</v>
      </c>
      <c r="T28" s="383">
        <v>0.37174721189591076</v>
      </c>
      <c r="U28" s="377">
        <v>50</v>
      </c>
      <c r="V28" s="383">
        <v>18.587360594795538</v>
      </c>
      <c r="X28" s="606"/>
      <c r="Y28" s="606"/>
      <c r="Z28" s="606"/>
      <c r="AA28" s="604">
        <v>44804</v>
      </c>
      <c r="AB28" s="602">
        <v>19988</v>
      </c>
      <c r="AC28" s="602">
        <v>21716</v>
      </c>
      <c r="AD28" s="567"/>
      <c r="AE28" s="360"/>
      <c r="AF28" s="360"/>
      <c r="AG28" s="361"/>
      <c r="AH28" s="607"/>
    </row>
    <row r="29" spans="1:34" s="331" customFormat="1" x14ac:dyDescent="0.35">
      <c r="B29" s="384" t="s">
        <v>1</v>
      </c>
      <c r="C29" s="350"/>
      <c r="D29" s="611">
        <v>5510</v>
      </c>
      <c r="E29" s="350"/>
      <c r="F29" s="389">
        <v>109</v>
      </c>
      <c r="G29" s="393">
        <v>1.9782214156079854</v>
      </c>
      <c r="H29" s="350"/>
      <c r="I29" s="389">
        <v>53</v>
      </c>
      <c r="J29" s="393">
        <v>0.96188747731397461</v>
      </c>
      <c r="K29" s="389">
        <v>35</v>
      </c>
      <c r="L29" s="393">
        <v>66.037735849056602</v>
      </c>
      <c r="M29" s="389">
        <v>2</v>
      </c>
      <c r="N29" s="393">
        <v>3.7735849056603774</v>
      </c>
      <c r="O29" s="389">
        <v>1</v>
      </c>
      <c r="P29" s="393">
        <v>1.8867924528301887</v>
      </c>
      <c r="Q29" s="389">
        <v>12</v>
      </c>
      <c r="R29" s="393">
        <v>22.641509433962266</v>
      </c>
      <c r="S29" s="389">
        <v>0</v>
      </c>
      <c r="T29" s="393">
        <v>0</v>
      </c>
      <c r="U29" s="389">
        <v>3</v>
      </c>
      <c r="V29" s="393">
        <v>5.6603773584905666</v>
      </c>
      <c r="X29" s="606"/>
      <c r="Y29" s="606"/>
      <c r="Z29" s="606"/>
      <c r="AA29" s="604">
        <v>44834</v>
      </c>
      <c r="AB29" s="602">
        <v>27552</v>
      </c>
      <c r="AC29" s="602">
        <v>21574</v>
      </c>
      <c r="AD29" s="567"/>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35">
      <c r="B31" s="439" t="s">
        <v>0</v>
      </c>
      <c r="C31" s="437"/>
      <c r="D31" s="597">
        <v>2072076</v>
      </c>
      <c r="E31" s="437"/>
      <c r="F31" s="440">
        <v>35709</v>
      </c>
      <c r="G31" s="441">
        <v>1.7233441244433119</v>
      </c>
      <c r="H31" s="437"/>
      <c r="I31" s="440">
        <v>21845</v>
      </c>
      <c r="J31" s="441">
        <v>1.0542566971481739</v>
      </c>
      <c r="K31" s="440">
        <v>18442</v>
      </c>
      <c r="L31" s="441">
        <v>84.422064545662622</v>
      </c>
      <c r="M31" s="440">
        <v>515</v>
      </c>
      <c r="N31" s="441">
        <v>2.3575188830395972</v>
      </c>
      <c r="O31" s="440">
        <v>750</v>
      </c>
      <c r="P31" s="441">
        <v>3.4332799267566951</v>
      </c>
      <c r="Q31" s="440">
        <v>741</v>
      </c>
      <c r="R31" s="441">
        <v>3.3920805676356145</v>
      </c>
      <c r="S31" s="440">
        <v>183</v>
      </c>
      <c r="T31" s="441">
        <v>0.83772030212863358</v>
      </c>
      <c r="U31" s="440">
        <v>1214</v>
      </c>
      <c r="V31" s="441">
        <v>5.5573357747768366</v>
      </c>
      <c r="X31" s="1260"/>
      <c r="Y31" s="1260"/>
      <c r="Z31" s="1261"/>
      <c r="AA31" s="1262">
        <v>44895</v>
      </c>
      <c r="AB31" s="1263">
        <v>30634</v>
      </c>
      <c r="AC31" s="1263">
        <v>17693</v>
      </c>
      <c r="AD31" s="1338"/>
      <c r="AE31" s="1264"/>
      <c r="AF31" s="320"/>
      <c r="AG31" s="320"/>
      <c r="AH31" s="591"/>
    </row>
    <row r="32" spans="1:34" s="328" customFormat="1" ht="5.25" customHeight="1" x14ac:dyDescent="0.25">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5" customHeight="1" x14ac:dyDescent="0.25">
      <c r="B33" s="1523" t="s">
        <v>386</v>
      </c>
      <c r="C33" s="1523"/>
      <c r="D33" s="1523"/>
      <c r="E33" s="1523"/>
      <c r="F33" s="1523"/>
      <c r="G33" s="1523"/>
      <c r="H33" s="1523"/>
      <c r="I33" s="1523"/>
      <c r="J33" s="1523"/>
      <c r="K33" s="1523"/>
      <c r="L33" s="1523"/>
      <c r="M33" s="1523"/>
      <c r="N33" s="1523"/>
      <c r="O33" s="1523"/>
      <c r="P33" s="1523"/>
      <c r="Q33" s="1523"/>
      <c r="R33" s="1523"/>
      <c r="S33" s="1523"/>
      <c r="T33" s="1523"/>
      <c r="U33" s="1523"/>
      <c r="V33" s="1523"/>
      <c r="X33" s="596"/>
      <c r="Y33" s="596"/>
      <c r="Z33" s="596"/>
      <c r="AA33" s="604">
        <v>44957</v>
      </c>
      <c r="AB33" s="602">
        <v>25222</v>
      </c>
      <c r="AC33" s="602">
        <v>21942</v>
      </c>
      <c r="AD33" s="396"/>
    </row>
    <row r="34" spans="2:30" s="394" customFormat="1" ht="12" customHeight="1" x14ac:dyDescent="0.25">
      <c r="B34" s="1523"/>
      <c r="C34" s="1523"/>
      <c r="D34" s="1523"/>
      <c r="E34" s="1523"/>
      <c r="F34" s="1523"/>
      <c r="G34" s="1523"/>
      <c r="H34" s="1523"/>
      <c r="I34" s="1523"/>
      <c r="J34" s="1523"/>
      <c r="K34" s="1523"/>
      <c r="L34" s="1523"/>
      <c r="M34" s="1523"/>
      <c r="N34" s="1523"/>
      <c r="O34" s="1523"/>
      <c r="P34" s="1523"/>
      <c r="Q34" s="1523"/>
      <c r="R34" s="1523"/>
      <c r="S34" s="1523"/>
      <c r="T34" s="1523"/>
      <c r="U34" s="1523"/>
      <c r="V34" s="1523"/>
      <c r="X34" s="596"/>
      <c r="Y34" s="596"/>
      <c r="Z34" s="596"/>
      <c r="AA34" s="604">
        <v>44985</v>
      </c>
      <c r="AB34" s="602">
        <v>28262</v>
      </c>
      <c r="AC34" s="602">
        <v>21287</v>
      </c>
      <c r="AD34" s="396"/>
    </row>
    <row r="35" spans="2:30" x14ac:dyDescent="0.25">
      <c r="B35" s="1489"/>
      <c r="C35" s="1489"/>
      <c r="D35" s="1489"/>
      <c r="AA35" s="604">
        <v>45016</v>
      </c>
      <c r="AB35" s="602">
        <v>37938</v>
      </c>
      <c r="AC35" s="602">
        <v>24401</v>
      </c>
    </row>
    <row r="36" spans="2:30" x14ac:dyDescent="0.25">
      <c r="B36" s="1469"/>
      <c r="C36" s="1469"/>
      <c r="D36" s="1469"/>
      <c r="AA36" s="604">
        <v>45046</v>
      </c>
      <c r="AB36" s="602">
        <v>30972</v>
      </c>
      <c r="AC36" s="602">
        <v>22154</v>
      </c>
    </row>
    <row r="37" spans="2:30" x14ac:dyDescent="0.25">
      <c r="AA37" s="604">
        <v>45077</v>
      </c>
      <c r="AB37" s="602">
        <v>34993</v>
      </c>
      <c r="AC37" s="602">
        <v>18583</v>
      </c>
    </row>
    <row r="38" spans="2:30" x14ac:dyDescent="0.25">
      <c r="AA38" s="604">
        <v>45107</v>
      </c>
      <c r="AB38" s="602">
        <v>33173</v>
      </c>
      <c r="AC38" s="602">
        <v>18432</v>
      </c>
    </row>
    <row r="39" spans="2:30" x14ac:dyDescent="0.25">
      <c r="AA39" s="604">
        <v>45138</v>
      </c>
      <c r="AB39" s="602">
        <v>29845</v>
      </c>
      <c r="AC39" s="602">
        <v>17338</v>
      </c>
    </row>
    <row r="40" spans="2:30" x14ac:dyDescent="0.25">
      <c r="AA40" s="604">
        <v>45169</v>
      </c>
      <c r="AB40" s="602">
        <v>17652</v>
      </c>
      <c r="AC40" s="602">
        <v>15962</v>
      </c>
    </row>
    <row r="41" spans="2:30" x14ac:dyDescent="0.25">
      <c r="AA41" s="604">
        <v>45199</v>
      </c>
      <c r="AB41" s="602">
        <v>35295</v>
      </c>
      <c r="AC41" s="602">
        <v>21157</v>
      </c>
    </row>
    <row r="42" spans="2:30" x14ac:dyDescent="0.25">
      <c r="AA42" s="604">
        <v>45230</v>
      </c>
      <c r="AB42" s="602">
        <v>31994</v>
      </c>
      <c r="AC42" s="602">
        <v>20149</v>
      </c>
    </row>
    <row r="43" spans="2:30" x14ac:dyDescent="0.25">
      <c r="AA43" s="604">
        <v>45260</v>
      </c>
      <c r="AB43" s="602">
        <v>28434</v>
      </c>
      <c r="AC43" s="602">
        <v>45500</v>
      </c>
    </row>
    <row r="44" spans="2:30" x14ac:dyDescent="0.25">
      <c r="AA44" s="604">
        <v>45291</v>
      </c>
      <c r="AB44" s="602">
        <v>25527</v>
      </c>
      <c r="AC44" s="602">
        <v>18425</v>
      </c>
    </row>
    <row r="45" spans="2:30" x14ac:dyDescent="0.25">
      <c r="AA45" s="604">
        <v>45322</v>
      </c>
      <c r="AB45" s="602">
        <v>23712</v>
      </c>
      <c r="AC45" s="602">
        <v>22911</v>
      </c>
    </row>
    <row r="46" spans="2:30" x14ac:dyDescent="0.25">
      <c r="AA46" s="604">
        <v>45351</v>
      </c>
      <c r="AB46" s="602">
        <v>26838</v>
      </c>
      <c r="AC46" s="602">
        <v>27054</v>
      </c>
    </row>
    <row r="47" spans="2:30" x14ac:dyDescent="0.25">
      <c r="AA47" s="604">
        <v>45382</v>
      </c>
      <c r="AB47" s="602">
        <v>32072</v>
      </c>
      <c r="AC47" s="602">
        <v>22207</v>
      </c>
    </row>
    <row r="48" spans="2:30" x14ac:dyDescent="0.25">
      <c r="AA48" s="604">
        <v>45412</v>
      </c>
      <c r="AB48" s="602">
        <v>26319</v>
      </c>
      <c r="AC48" s="602">
        <v>20493</v>
      </c>
    </row>
    <row r="49" spans="27:29" x14ac:dyDescent="0.25">
      <c r="AA49" s="604">
        <v>45443</v>
      </c>
      <c r="AB49" s="602">
        <v>26675</v>
      </c>
      <c r="AC49" s="602">
        <v>21872</v>
      </c>
    </row>
    <row r="50" spans="27:29" x14ac:dyDescent="0.25">
      <c r="AA50" s="604">
        <v>45473</v>
      </c>
      <c r="AB50" s="602">
        <v>31224</v>
      </c>
      <c r="AC50" s="602">
        <v>20144</v>
      </c>
    </row>
    <row r="51" spans="27:29" x14ac:dyDescent="0.25">
      <c r="AA51" s="604">
        <v>45504</v>
      </c>
      <c r="AB51" s="602">
        <v>23913</v>
      </c>
      <c r="AC51" s="602">
        <v>18018</v>
      </c>
    </row>
    <row r="52" spans="27:29" x14ac:dyDescent="0.25">
      <c r="AA52" s="604">
        <v>45535</v>
      </c>
      <c r="AB52" s="602">
        <v>33519</v>
      </c>
      <c r="AC52" s="602">
        <v>19284</v>
      </c>
    </row>
    <row r="53" spans="27:29" x14ac:dyDescent="0.25">
      <c r="AA53" s="604">
        <v>45565</v>
      </c>
      <c r="AB53" s="602">
        <v>21655</v>
      </c>
      <c r="AC53" s="602">
        <v>18822</v>
      </c>
    </row>
    <row r="54" spans="27:29" x14ac:dyDescent="0.25">
      <c r="AA54" s="604">
        <v>45596</v>
      </c>
      <c r="AB54" s="602">
        <v>29870</v>
      </c>
      <c r="AC54" s="602">
        <v>17653</v>
      </c>
    </row>
    <row r="55" spans="27:29" x14ac:dyDescent="0.25">
      <c r="AA55" s="604">
        <v>45626</v>
      </c>
      <c r="AB55" s="602">
        <v>34436</v>
      </c>
      <c r="AC55" s="602">
        <v>19875</v>
      </c>
    </row>
    <row r="56" spans="27:29" x14ac:dyDescent="0.25">
      <c r="AA56" s="604">
        <v>45657</v>
      </c>
      <c r="AB56" s="602">
        <v>30004</v>
      </c>
      <c r="AC56" s="602">
        <v>18320</v>
      </c>
    </row>
    <row r="57" spans="27:29" x14ac:dyDescent="0.25">
      <c r="AA57" s="604">
        <v>45688</v>
      </c>
      <c r="AB57" s="602">
        <v>29776</v>
      </c>
      <c r="AC57" s="602">
        <v>21050</v>
      </c>
    </row>
    <row r="58" spans="27:29" x14ac:dyDescent="0.25">
      <c r="AA58" s="604">
        <v>45716</v>
      </c>
      <c r="AB58" s="602">
        <v>38438</v>
      </c>
      <c r="AC58" s="602">
        <v>26721</v>
      </c>
    </row>
    <row r="59" spans="27:29" x14ac:dyDescent="0.25">
      <c r="AA59" s="604">
        <v>45747</v>
      </c>
      <c r="AB59" s="602">
        <v>35709</v>
      </c>
      <c r="AC59" s="602">
        <v>21845</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9.1796875" style="615" bestFit="1"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t="15" hidden="1" customHeight="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32"/>
      <c r="C3" s="1532"/>
      <c r="D3" s="1532"/>
      <c r="E3" s="1532"/>
      <c r="F3" s="1532"/>
      <c r="G3" s="1532"/>
      <c r="H3" s="1532"/>
      <c r="I3" s="1532"/>
      <c r="J3" s="1532"/>
      <c r="K3" s="1532"/>
      <c r="L3" s="618"/>
      <c r="M3" s="618"/>
      <c r="W3" s="620"/>
      <c r="AA3" s="620"/>
      <c r="AD3" s="620"/>
    </row>
    <row r="4" spans="2:32" s="621" customFormat="1" ht="13.5" customHeight="1" x14ac:dyDescent="0.25">
      <c r="B4" s="1533"/>
      <c r="C4" s="1533"/>
      <c r="D4" s="1533"/>
      <c r="E4" s="1533"/>
      <c r="F4" s="1533"/>
      <c r="G4" s="1533"/>
      <c r="H4" s="1533"/>
      <c r="I4" s="1533"/>
      <c r="J4" s="1533"/>
      <c r="K4" s="1533"/>
      <c r="L4" s="1533"/>
      <c r="M4" s="1533"/>
      <c r="N4" s="1533"/>
      <c r="O4" s="1533"/>
      <c r="P4" s="1533"/>
      <c r="Q4" s="1533"/>
      <c r="R4" s="1533"/>
      <c r="S4" s="1533"/>
      <c r="T4" s="1533"/>
      <c r="U4" s="1533"/>
      <c r="V4" s="1533"/>
      <c r="W4" s="1533"/>
      <c r="X4" s="1533"/>
      <c r="Y4" s="1533"/>
      <c r="Z4" s="1533"/>
      <c r="AA4" s="1533"/>
      <c r="AB4" s="1533"/>
      <c r="AC4" s="1533"/>
      <c r="AD4" s="1533"/>
    </row>
    <row r="5" spans="2:32" s="623" customFormat="1" ht="16.5" customHeight="1" x14ac:dyDescent="0.25">
      <c r="B5" s="1534" t="s">
        <v>409</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1534"/>
      <c r="AD5" s="1534"/>
    </row>
    <row r="6" spans="2:32" s="623" customFormat="1" ht="14.25" customHeight="1" x14ac:dyDescent="0.25">
      <c r="B6" s="1471" t="str">
        <f>porsaad!$B$6</f>
        <v>Situación a 31 de marzo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c r="AD6" s="622"/>
    </row>
    <row r="7" spans="2:32" s="621" customFormat="1" ht="5.25" customHeight="1" x14ac:dyDescent="0.25">
      <c r="AC7" s="792"/>
    </row>
    <row r="8" spans="2:32" s="626" customFormat="1" ht="21.75" customHeight="1" x14ac:dyDescent="0.25">
      <c r="B8" s="1548" t="s">
        <v>27</v>
      </c>
      <c r="C8" s="625"/>
      <c r="D8" s="1565" t="s">
        <v>112</v>
      </c>
      <c r="E8" s="1563" t="s">
        <v>26</v>
      </c>
      <c r="F8" s="1564"/>
      <c r="G8" s="1564"/>
      <c r="H8" s="1564"/>
      <c r="I8" s="1564"/>
      <c r="J8" s="1564"/>
      <c r="K8" s="1564"/>
      <c r="L8" s="1564"/>
      <c r="M8" s="1564"/>
      <c r="N8" s="1564"/>
      <c r="O8" s="1564"/>
      <c r="P8" s="1564"/>
      <c r="Q8" s="1564"/>
      <c r="R8" s="1564"/>
      <c r="S8" s="1564"/>
      <c r="T8" s="1564"/>
      <c r="U8" s="1564"/>
      <c r="V8" s="1564"/>
      <c r="W8" s="1564"/>
      <c r="X8" s="1564"/>
      <c r="Y8" s="1564"/>
      <c r="Z8" s="1564"/>
      <c r="AA8" s="1544"/>
      <c r="AB8" s="625"/>
      <c r="AC8" s="1565" t="s">
        <v>0</v>
      </c>
      <c r="AD8" s="1566"/>
    </row>
    <row r="9" spans="2:32" s="626" customFormat="1" ht="21.75" customHeight="1" x14ac:dyDescent="0.25">
      <c r="B9" s="1562"/>
      <c r="C9" s="625"/>
      <c r="D9" s="1571"/>
      <c r="E9" s="1569" t="s">
        <v>22</v>
      </c>
      <c r="F9" s="1570"/>
      <c r="G9" s="627"/>
      <c r="H9" s="1569" t="s">
        <v>21</v>
      </c>
      <c r="I9" s="1570"/>
      <c r="J9" s="627"/>
      <c r="K9" s="1569" t="s">
        <v>20</v>
      </c>
      <c r="L9" s="1570"/>
      <c r="M9" s="627"/>
      <c r="N9" s="1569" t="s">
        <v>19</v>
      </c>
      <c r="O9" s="1570"/>
      <c r="P9" s="627"/>
      <c r="Q9" s="1569" t="s">
        <v>18</v>
      </c>
      <c r="R9" s="1570"/>
      <c r="S9" s="627"/>
      <c r="T9" s="1569" t="s">
        <v>17</v>
      </c>
      <c r="U9" s="1570"/>
      <c r="V9" s="627"/>
      <c r="W9" s="1569" t="s">
        <v>16</v>
      </c>
      <c r="X9" s="1570"/>
      <c r="Y9" s="627"/>
      <c r="Z9" s="1569" t="s">
        <v>15</v>
      </c>
      <c r="AA9" s="1570"/>
      <c r="AB9" s="625"/>
      <c r="AC9" s="1567"/>
      <c r="AD9" s="1568"/>
    </row>
    <row r="10" spans="2:32" s="626" customFormat="1" ht="21.75" customHeight="1" x14ac:dyDescent="0.25">
      <c r="B10" s="1549"/>
      <c r="C10" s="628"/>
      <c r="D10" s="1572"/>
      <c r="E10" s="818" t="s">
        <v>9</v>
      </c>
      <c r="F10" s="819" t="s">
        <v>25</v>
      </c>
      <c r="G10" s="629"/>
      <c r="H10" s="818" t="s">
        <v>9</v>
      </c>
      <c r="I10" s="819" t="s">
        <v>25</v>
      </c>
      <c r="J10" s="629"/>
      <c r="K10" s="818" t="s">
        <v>9</v>
      </c>
      <c r="L10" s="819" t="s">
        <v>25</v>
      </c>
      <c r="M10" s="629"/>
      <c r="N10" s="818" t="s">
        <v>9</v>
      </c>
      <c r="O10" s="819" t="s">
        <v>25</v>
      </c>
      <c r="P10" s="629"/>
      <c r="Q10" s="818" t="s">
        <v>9</v>
      </c>
      <c r="R10" s="819" t="s">
        <v>25</v>
      </c>
      <c r="S10" s="629"/>
      <c r="T10" s="818" t="s">
        <v>9</v>
      </c>
      <c r="U10" s="819" t="s">
        <v>25</v>
      </c>
      <c r="V10" s="629"/>
      <c r="W10" s="818" t="s">
        <v>9</v>
      </c>
      <c r="X10" s="819" t="s">
        <v>25</v>
      </c>
      <c r="Y10" s="629"/>
      <c r="Z10" s="818" t="s">
        <v>9</v>
      </c>
      <c r="AA10" s="819" t="s">
        <v>25</v>
      </c>
      <c r="AB10" s="628"/>
      <c r="AC10" s="708" t="s">
        <v>9</v>
      </c>
      <c r="AD10" s="819" t="s">
        <v>25</v>
      </c>
    </row>
    <row r="11" spans="2:32"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73" t="s">
        <v>24</v>
      </c>
      <c r="D12" s="793" t="s">
        <v>31</v>
      </c>
      <c r="E12" s="794">
        <v>554</v>
      </c>
      <c r="F12" s="795">
        <v>0.20146919775983707</v>
      </c>
      <c r="G12" s="634"/>
      <c r="H12" s="796">
        <v>10618</v>
      </c>
      <c r="I12" s="795">
        <v>3.8613717361262636</v>
      </c>
      <c r="J12" s="634"/>
      <c r="K12" s="796">
        <v>6267</v>
      </c>
      <c r="L12" s="795">
        <v>2.2790748418066769</v>
      </c>
      <c r="M12" s="634"/>
      <c r="N12" s="796">
        <v>8886</v>
      </c>
      <c r="O12" s="795">
        <v>3.231507746017892</v>
      </c>
      <c r="P12" s="634"/>
      <c r="Q12" s="796">
        <v>8635</v>
      </c>
      <c r="R12" s="795">
        <v>3.1402283802458362</v>
      </c>
      <c r="S12" s="634"/>
      <c r="T12" s="796">
        <v>11861</v>
      </c>
      <c r="U12" s="795">
        <v>4.3134046112444544</v>
      </c>
      <c r="V12" s="634"/>
      <c r="W12" s="796">
        <v>40009</v>
      </c>
      <c r="X12" s="795">
        <v>14.549785438941013</v>
      </c>
      <c r="Y12" s="634"/>
      <c r="Z12" s="796">
        <v>188150</v>
      </c>
      <c r="AA12" s="795">
        <f t="shared" ref="AA12:AA21" si="0">Z12*100/$AC12</f>
        <v>68.423158047858024</v>
      </c>
      <c r="AB12" s="637"/>
      <c r="AC12" s="675">
        <f t="shared" ref="AC12:AD15" si="1">E12+H12+K12+N12+Q12+T12+W12+Z12</f>
        <v>274980</v>
      </c>
      <c r="AD12" s="676">
        <f t="shared" si="1"/>
        <v>100</v>
      </c>
      <c r="AF12" s="797"/>
    </row>
    <row r="13" spans="2:32" s="633" customFormat="1" ht="21" customHeight="1" x14ac:dyDescent="0.25">
      <c r="B13" s="1574"/>
      <c r="D13" s="798" t="s">
        <v>49</v>
      </c>
      <c r="E13" s="799">
        <v>822</v>
      </c>
      <c r="F13" s="800">
        <v>0.21314774094511058</v>
      </c>
      <c r="G13" s="634"/>
      <c r="H13" s="801">
        <v>12843</v>
      </c>
      <c r="I13" s="800">
        <v>3.3302389744015266</v>
      </c>
      <c r="J13" s="634"/>
      <c r="K13" s="801">
        <v>8101</v>
      </c>
      <c r="L13" s="800">
        <v>2.1006202547400736</v>
      </c>
      <c r="M13" s="634"/>
      <c r="N13" s="801">
        <v>11694</v>
      </c>
      <c r="O13" s="800">
        <v>3.0322988839563538</v>
      </c>
      <c r="P13" s="634"/>
      <c r="Q13" s="801">
        <v>13223</v>
      </c>
      <c r="R13" s="800">
        <v>3.4287744264199476</v>
      </c>
      <c r="S13" s="634"/>
      <c r="T13" s="801">
        <v>21691</v>
      </c>
      <c r="U13" s="800">
        <v>5.624559183504128</v>
      </c>
      <c r="V13" s="634"/>
      <c r="W13" s="801">
        <v>69870</v>
      </c>
      <c r="X13" s="800">
        <v>18.117557980334396</v>
      </c>
      <c r="Y13" s="634"/>
      <c r="Z13" s="801">
        <v>247404</v>
      </c>
      <c r="AA13" s="800">
        <f t="shared" si="0"/>
        <v>64.152802555698457</v>
      </c>
      <c r="AB13" s="637"/>
      <c r="AC13" s="683">
        <f t="shared" si="1"/>
        <v>385648</v>
      </c>
      <c r="AD13" s="684">
        <f t="shared" si="1"/>
        <v>100</v>
      </c>
      <c r="AF13" s="797"/>
    </row>
    <row r="14" spans="2:32" s="633" customFormat="1" ht="21" customHeight="1" x14ac:dyDescent="0.25">
      <c r="B14" s="1574"/>
      <c r="D14" s="798" t="s">
        <v>50</v>
      </c>
      <c r="E14" s="799">
        <v>405</v>
      </c>
      <c r="F14" s="800">
        <v>0.10627494509127837</v>
      </c>
      <c r="G14" s="634"/>
      <c r="H14" s="801">
        <v>9945</v>
      </c>
      <c r="I14" s="800">
        <v>2.6096403183525023</v>
      </c>
      <c r="J14" s="634"/>
      <c r="K14" s="801">
        <v>7558</v>
      </c>
      <c r="L14" s="800">
        <v>1.9832741604935356</v>
      </c>
      <c r="M14" s="634"/>
      <c r="N14" s="801">
        <v>10186</v>
      </c>
      <c r="O14" s="800">
        <v>2.6728804708636087</v>
      </c>
      <c r="P14" s="634"/>
      <c r="Q14" s="801">
        <v>13912</v>
      </c>
      <c r="R14" s="800">
        <v>3.6506099657033695</v>
      </c>
      <c r="S14" s="634"/>
      <c r="T14" s="801">
        <v>24815</v>
      </c>
      <c r="U14" s="800">
        <v>6.5116364504693154</v>
      </c>
      <c r="V14" s="634"/>
      <c r="W14" s="801">
        <v>90353</v>
      </c>
      <c r="X14" s="800">
        <v>23.709284231684627</v>
      </c>
      <c r="Y14" s="634"/>
      <c r="Z14" s="801">
        <v>223913</v>
      </c>
      <c r="AA14" s="800">
        <f t="shared" si="0"/>
        <v>58.756399457341765</v>
      </c>
      <c r="AB14" s="637"/>
      <c r="AC14" s="683">
        <f t="shared" si="1"/>
        <v>381087</v>
      </c>
      <c r="AD14" s="684">
        <f t="shared" si="1"/>
        <v>100</v>
      </c>
      <c r="AF14" s="797"/>
    </row>
    <row r="15" spans="2:32" s="633" customFormat="1" ht="21" customHeight="1" x14ac:dyDescent="0.25">
      <c r="B15" s="1574"/>
      <c r="D15" s="802" t="s">
        <v>113</v>
      </c>
      <c r="E15" s="803">
        <v>603</v>
      </c>
      <c r="F15" s="804">
        <v>0.23974617916951604</v>
      </c>
      <c r="G15" s="634"/>
      <c r="H15" s="805">
        <v>11245</v>
      </c>
      <c r="I15" s="804">
        <v>4.4708885319423022</v>
      </c>
      <c r="J15" s="634"/>
      <c r="K15" s="805">
        <v>5043</v>
      </c>
      <c r="L15" s="804">
        <v>2.0050414287759031</v>
      </c>
      <c r="M15" s="634"/>
      <c r="N15" s="805">
        <v>5567</v>
      </c>
      <c r="O15" s="804">
        <v>2.2133780753510712</v>
      </c>
      <c r="P15" s="634"/>
      <c r="Q15" s="805">
        <v>8632</v>
      </c>
      <c r="R15" s="804">
        <v>3.4319884222077324</v>
      </c>
      <c r="S15" s="634"/>
      <c r="T15" s="805">
        <v>17465</v>
      </c>
      <c r="U15" s="804">
        <v>6.94389223747197</v>
      </c>
      <c r="V15" s="634"/>
      <c r="W15" s="805">
        <v>74231</v>
      </c>
      <c r="X15" s="804">
        <v>29.513430557101735</v>
      </c>
      <c r="Y15" s="634"/>
      <c r="Z15" s="805">
        <v>128730</v>
      </c>
      <c r="AA15" s="804">
        <f t="shared" si="0"/>
        <v>51.181634567979771</v>
      </c>
      <c r="AB15" s="637"/>
      <c r="AC15" s="691">
        <f t="shared" si="1"/>
        <v>251516</v>
      </c>
      <c r="AD15" s="692">
        <f t="shared" si="1"/>
        <v>100</v>
      </c>
      <c r="AF15" s="797"/>
    </row>
    <row r="16" spans="2:32" s="633" customFormat="1" ht="21" customHeight="1" x14ac:dyDescent="0.25">
      <c r="B16" s="1575"/>
      <c r="D16" s="806" t="s">
        <v>68</v>
      </c>
      <c r="E16" s="807">
        <f>SUM(E12:E15)</f>
        <v>2384</v>
      </c>
      <c r="F16" s="808">
        <f t="shared" ref="F16:F21" si="2">E16*100/$AC16</f>
        <v>0.18434448292687075</v>
      </c>
      <c r="G16" s="634"/>
      <c r="H16" s="807">
        <f>SUM(H12:H15)</f>
        <v>44651</v>
      </c>
      <c r="I16" s="808">
        <f t="shared" ref="I16:I21" si="3">H16*100/$AC16</f>
        <v>3.4526700952884672</v>
      </c>
      <c r="J16" s="634"/>
      <c r="K16" s="809">
        <f>SUM(K12:K15)</f>
        <v>26969</v>
      </c>
      <c r="L16" s="810">
        <f t="shared" ref="L16:L21" si="4">K16*100/$AC16</f>
        <v>2.0853969631102256</v>
      </c>
      <c r="M16" s="634"/>
      <c r="N16" s="809">
        <f>SUM(N12:N15)</f>
        <v>36333</v>
      </c>
      <c r="O16" s="810">
        <f t="shared" ref="O16:O21" si="5">N16*100/$AC16</f>
        <v>2.809474873398488</v>
      </c>
      <c r="P16" s="634"/>
      <c r="Q16" s="809">
        <f>SUM(Q12:Q15)</f>
        <v>44402</v>
      </c>
      <c r="R16" s="810">
        <f t="shared" ref="R16:R21" si="6">Q16*100/$AC16</f>
        <v>3.4334159945129681</v>
      </c>
      <c r="S16" s="634"/>
      <c r="T16" s="809">
        <f>SUM(T12:T15)</f>
        <v>75832</v>
      </c>
      <c r="U16" s="810">
        <f t="shared" ref="U16:U21" si="7">T16*100/$AC16</f>
        <v>5.8637629317577451</v>
      </c>
      <c r="V16" s="634"/>
      <c r="W16" s="809">
        <f>SUM(W12:W15)</f>
        <v>274463</v>
      </c>
      <c r="X16" s="810">
        <f t="shared" ref="X16:X21" si="8">W16*100/$AC16</f>
        <v>21.223045225485624</v>
      </c>
      <c r="Y16" s="634"/>
      <c r="Z16" s="807">
        <f>SUM(Z12:Z15)</f>
        <v>788197</v>
      </c>
      <c r="AA16" s="808">
        <f t="shared" si="0"/>
        <v>60.947889433519613</v>
      </c>
      <c r="AB16" s="637"/>
      <c r="AC16" s="811">
        <f>SUM(AC12:AC15)</f>
        <v>1293231</v>
      </c>
      <c r="AD16" s="812">
        <f t="shared" ref="AD16:AD21" si="9">F16+I16+L16+O16+R16+U16+X16+AA16</f>
        <v>100</v>
      </c>
      <c r="AF16" s="797"/>
    </row>
    <row r="17" spans="2:32" s="633" customFormat="1" ht="21" customHeight="1" x14ac:dyDescent="0.25">
      <c r="B17" s="1573" t="s">
        <v>23</v>
      </c>
      <c r="D17" s="793" t="s">
        <v>31</v>
      </c>
      <c r="E17" s="796">
        <v>740</v>
      </c>
      <c r="F17" s="795">
        <v>0.46700661382339576</v>
      </c>
      <c r="G17" s="634"/>
      <c r="H17" s="796">
        <v>22803</v>
      </c>
      <c r="I17" s="795">
        <v>14.390745695966073</v>
      </c>
      <c r="J17" s="634"/>
      <c r="K17" s="796">
        <v>9815</v>
      </c>
      <c r="L17" s="795">
        <v>6.1941485333467963</v>
      </c>
      <c r="M17" s="634"/>
      <c r="N17" s="796">
        <v>11027</v>
      </c>
      <c r="O17" s="795">
        <v>6.9590296359872772</v>
      </c>
      <c r="P17" s="634"/>
      <c r="Q17" s="796">
        <v>9807</v>
      </c>
      <c r="R17" s="795">
        <v>6.1890998131973545</v>
      </c>
      <c r="S17" s="634"/>
      <c r="T17" s="796">
        <v>13085</v>
      </c>
      <c r="U17" s="795">
        <v>8.257812894431261</v>
      </c>
      <c r="V17" s="634"/>
      <c r="W17" s="796">
        <v>30284</v>
      </c>
      <c r="X17" s="795">
        <v>19.111930125713133</v>
      </c>
      <c r="Y17" s="634"/>
      <c r="Z17" s="796">
        <v>60895</v>
      </c>
      <c r="AA17" s="795">
        <f t="shared" si="0"/>
        <v>38.430226687534713</v>
      </c>
      <c r="AB17" s="637"/>
      <c r="AC17" s="675">
        <f>E17+H17+K17+N17+Q17+T17+W17+Z17</f>
        <v>158456</v>
      </c>
      <c r="AD17" s="676">
        <f t="shared" si="9"/>
        <v>100</v>
      </c>
      <c r="AF17" s="797"/>
    </row>
    <row r="18" spans="2:32" s="633" customFormat="1" ht="21" customHeight="1" x14ac:dyDescent="0.25">
      <c r="B18" s="1574"/>
      <c r="D18" s="798" t="s">
        <v>49</v>
      </c>
      <c r="E18" s="801">
        <v>1069</v>
      </c>
      <c r="F18" s="800">
        <v>0.45507177277913058</v>
      </c>
      <c r="G18" s="634"/>
      <c r="H18" s="801">
        <v>31980</v>
      </c>
      <c r="I18" s="800">
        <v>13.613840311951913</v>
      </c>
      <c r="J18" s="634"/>
      <c r="K18" s="801">
        <v>12860</v>
      </c>
      <c r="L18" s="800">
        <v>5.4744836276329458</v>
      </c>
      <c r="M18" s="634"/>
      <c r="N18" s="801">
        <v>15437</v>
      </c>
      <c r="O18" s="800">
        <v>6.5715088460163127</v>
      </c>
      <c r="P18" s="634"/>
      <c r="Q18" s="801">
        <v>15854</v>
      </c>
      <c r="R18" s="800">
        <v>6.7490251502715957</v>
      </c>
      <c r="S18" s="634"/>
      <c r="T18" s="801">
        <v>23640</v>
      </c>
      <c r="U18" s="800">
        <v>10.063514226846255</v>
      </c>
      <c r="V18" s="634"/>
      <c r="W18" s="801">
        <v>48129</v>
      </c>
      <c r="X18" s="800">
        <v>20.48844654077341</v>
      </c>
      <c r="Y18" s="634"/>
      <c r="Z18" s="801">
        <v>85939</v>
      </c>
      <c r="AA18" s="800">
        <f t="shared" si="0"/>
        <v>36.584109523728436</v>
      </c>
      <c r="AB18" s="637"/>
      <c r="AC18" s="683">
        <f>E18+H18+K18+N18+Q18+T18+W18+Z18</f>
        <v>234908</v>
      </c>
      <c r="AD18" s="684">
        <f t="shared" si="9"/>
        <v>100</v>
      </c>
      <c r="AF18" s="797"/>
    </row>
    <row r="19" spans="2:32" s="633" customFormat="1" ht="21" customHeight="1" x14ac:dyDescent="0.25">
      <c r="B19" s="1574"/>
      <c r="D19" s="798" t="s">
        <v>50</v>
      </c>
      <c r="E19" s="801">
        <v>453</v>
      </c>
      <c r="F19" s="800">
        <v>0.1989992927398205</v>
      </c>
      <c r="G19" s="634"/>
      <c r="H19" s="801">
        <v>22815</v>
      </c>
      <c r="I19" s="800">
        <v>10.02244782308831</v>
      </c>
      <c r="J19" s="634"/>
      <c r="K19" s="801">
        <v>12981</v>
      </c>
      <c r="L19" s="800">
        <v>5.7024499316900883</v>
      </c>
      <c r="M19" s="634"/>
      <c r="N19" s="801">
        <v>14167</v>
      </c>
      <c r="O19" s="800">
        <v>6.2234502875166378</v>
      </c>
      <c r="P19" s="634"/>
      <c r="Q19" s="801">
        <v>15841</v>
      </c>
      <c r="R19" s="800">
        <v>6.9588251573763724</v>
      </c>
      <c r="S19" s="634"/>
      <c r="T19" s="801">
        <v>24312</v>
      </c>
      <c r="U19" s="800">
        <v>10.680068002407321</v>
      </c>
      <c r="V19" s="634"/>
      <c r="W19" s="801">
        <v>48506</v>
      </c>
      <c r="X19" s="800">
        <v>21.308299544454158</v>
      </c>
      <c r="Y19" s="634"/>
      <c r="Z19" s="801">
        <v>88564</v>
      </c>
      <c r="AA19" s="800">
        <f t="shared" si="0"/>
        <v>38.905459960727292</v>
      </c>
      <c r="AB19" s="637"/>
      <c r="AC19" s="683">
        <f>E19+H19+K19+N19+Q19+T19+W19+Z19</f>
        <v>227639</v>
      </c>
      <c r="AD19" s="684">
        <f t="shared" si="9"/>
        <v>100</v>
      </c>
      <c r="AF19" s="797"/>
    </row>
    <row r="20" spans="2:32" s="633" customFormat="1" ht="21" customHeight="1" x14ac:dyDescent="0.25">
      <c r="B20" s="1574"/>
      <c r="D20" s="802" t="s">
        <v>113</v>
      </c>
      <c r="E20" s="805">
        <v>748</v>
      </c>
      <c r="F20" s="804">
        <v>0.47389161313211947</v>
      </c>
      <c r="G20" s="634"/>
      <c r="H20" s="805">
        <v>16007</v>
      </c>
      <c r="I20" s="804">
        <v>10.141153812039889</v>
      </c>
      <c r="J20" s="634"/>
      <c r="K20" s="805">
        <v>7963</v>
      </c>
      <c r="L20" s="804">
        <v>5.0449183360575764</v>
      </c>
      <c r="M20" s="634"/>
      <c r="N20" s="805">
        <v>6724</v>
      </c>
      <c r="O20" s="804">
        <v>4.2599561586903363</v>
      </c>
      <c r="P20" s="634"/>
      <c r="Q20" s="805">
        <v>8060</v>
      </c>
      <c r="R20" s="804">
        <v>5.10637219497979</v>
      </c>
      <c r="S20" s="634"/>
      <c r="T20" s="805">
        <v>15014</v>
      </c>
      <c r="U20" s="804">
        <v>9.5120436892588796</v>
      </c>
      <c r="V20" s="634"/>
      <c r="W20" s="805">
        <v>38068</v>
      </c>
      <c r="X20" s="804">
        <v>24.117788674750699</v>
      </c>
      <c r="Y20" s="634"/>
      <c r="Z20" s="805">
        <v>65258</v>
      </c>
      <c r="AA20" s="804">
        <f t="shared" si="0"/>
        <v>41.343875521090709</v>
      </c>
      <c r="AB20" s="637"/>
      <c r="AC20" s="691">
        <f>E20+H20+K20+N20+Q20+T20+W20+Z20</f>
        <v>157842</v>
      </c>
      <c r="AD20" s="692">
        <f t="shared" si="9"/>
        <v>100</v>
      </c>
      <c r="AF20" s="797"/>
    </row>
    <row r="21" spans="2:32" s="633" customFormat="1" ht="21" customHeight="1" x14ac:dyDescent="0.25">
      <c r="B21" s="1575"/>
      <c r="D21" s="813" t="s">
        <v>68</v>
      </c>
      <c r="E21" s="809">
        <f>SUM(E17:E20)</f>
        <v>3010</v>
      </c>
      <c r="F21" s="810">
        <f t="shared" si="2"/>
        <v>0.38646970835018524</v>
      </c>
      <c r="G21" s="634"/>
      <c r="H21" s="809">
        <f>SUM(H17:H20)</f>
        <v>93605</v>
      </c>
      <c r="I21" s="810">
        <f t="shared" si="3"/>
        <v>12.018437558179098</v>
      </c>
      <c r="J21" s="634"/>
      <c r="K21" s="809">
        <f>SUM(K17:K20)</f>
        <v>43619</v>
      </c>
      <c r="L21" s="810">
        <f t="shared" si="4"/>
        <v>5.6004724945271525</v>
      </c>
      <c r="M21" s="634"/>
      <c r="N21" s="809">
        <f>SUM(N17:N20)</f>
        <v>47355</v>
      </c>
      <c r="O21" s="810">
        <f t="shared" si="5"/>
        <v>6.0801571557883793</v>
      </c>
      <c r="P21" s="634"/>
      <c r="Q21" s="809">
        <f>SUM(Q17:Q20)</f>
        <v>49562</v>
      </c>
      <c r="R21" s="810">
        <f t="shared" si="6"/>
        <v>6.3635254768278671</v>
      </c>
      <c r="S21" s="634"/>
      <c r="T21" s="809">
        <f>SUM(T17:T20)</f>
        <v>76051</v>
      </c>
      <c r="U21" s="810">
        <f t="shared" si="7"/>
        <v>9.7645873055614398</v>
      </c>
      <c r="V21" s="634"/>
      <c r="W21" s="809">
        <f>SUM(W17:W20)</f>
        <v>164987</v>
      </c>
      <c r="X21" s="810">
        <f t="shared" si="8"/>
        <v>21.183547432415949</v>
      </c>
      <c r="Y21" s="634"/>
      <c r="Z21" s="809">
        <f>SUM(Z17:Z20)</f>
        <v>300656</v>
      </c>
      <c r="AA21" s="810">
        <f t="shared" si="0"/>
        <v>38.602802868349926</v>
      </c>
      <c r="AB21" s="637"/>
      <c r="AC21" s="811">
        <f>SUM(AC17:AC20)</f>
        <v>778845</v>
      </c>
      <c r="AD21" s="812">
        <f t="shared" si="9"/>
        <v>100</v>
      </c>
      <c r="AF21" s="797"/>
    </row>
    <row r="22" spans="2:32" s="649" customFormat="1" ht="3" customHeight="1" x14ac:dyDescent="0.25">
      <c r="B22" s="644"/>
      <c r="C22" s="645"/>
      <c r="D22" s="637"/>
      <c r="E22" s="814"/>
      <c r="F22" s="815"/>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5">
      <c r="B23" s="1576" t="s">
        <v>0</v>
      </c>
      <c r="C23" s="1577"/>
      <c r="D23" s="1578"/>
      <c r="E23" s="816">
        <f>E16+E21</f>
        <v>5394</v>
      </c>
      <c r="F23" s="817">
        <f>E23*100/$AC23</f>
        <v>0.26031863696119256</v>
      </c>
      <c r="G23" s="1265"/>
      <c r="H23" s="664">
        <f>H16+H21</f>
        <v>138256</v>
      </c>
      <c r="I23" s="665">
        <f>H23*100/$AC23</f>
        <v>6.672342134168824</v>
      </c>
      <c r="J23" s="1265"/>
      <c r="K23" s="664">
        <f>K16+K21</f>
        <v>70588</v>
      </c>
      <c r="L23" s="665">
        <f>K23*100/$AC23</f>
        <v>3.406631803080582</v>
      </c>
      <c r="M23" s="1265"/>
      <c r="N23" s="664">
        <f>N16+N21</f>
        <v>83688</v>
      </c>
      <c r="O23" s="665">
        <f>N23*100/$AC23</f>
        <v>4.0388479959229295</v>
      </c>
      <c r="P23" s="1265"/>
      <c r="Q23" s="664">
        <f>Q16+Q21</f>
        <v>93964</v>
      </c>
      <c r="R23" s="665">
        <f>Q23*100/$AC23</f>
        <v>4.5347757514685751</v>
      </c>
      <c r="S23" s="1265"/>
      <c r="T23" s="664">
        <f>T16+T21</f>
        <v>151883</v>
      </c>
      <c r="U23" s="665">
        <f>T23*100/$AC23</f>
        <v>7.329991757059104</v>
      </c>
      <c r="V23" s="1265"/>
      <c r="W23" s="664">
        <f>W16+W21</f>
        <v>439450</v>
      </c>
      <c r="X23" s="665">
        <f>W23*100/$AC23</f>
        <v>21.20819892706638</v>
      </c>
      <c r="Y23" s="1265"/>
      <c r="Z23" s="664">
        <f>Z16+Z21</f>
        <v>1088853</v>
      </c>
      <c r="AA23" s="665">
        <f>Z23*100/$AC23</f>
        <v>52.548892994272414</v>
      </c>
      <c r="AB23" s="1265"/>
      <c r="AC23" s="664">
        <f>AC16+AC21</f>
        <v>2072076</v>
      </c>
      <c r="AD23" s="665">
        <f>F23+I23+L23+O23+R23+U23+X23+AA23</f>
        <v>100</v>
      </c>
    </row>
    <row r="24" spans="2:32" s="631" customFormat="1" ht="5.25" customHeight="1" x14ac:dyDescent="0.25">
      <c r="B24" s="651"/>
      <c r="C24" s="651"/>
      <c r="D24" s="651"/>
      <c r="E24" s="651"/>
      <c r="F24" s="651"/>
      <c r="G24" s="651"/>
      <c r="H24" s="651"/>
      <c r="I24" s="651"/>
      <c r="J24" s="651"/>
      <c r="K24" s="651"/>
      <c r="L24" s="651"/>
      <c r="M24" s="651"/>
      <c r="N24" s="651"/>
      <c r="O24" s="652"/>
      <c r="P24" s="652"/>
    </row>
    <row r="25" spans="2:32" s="631" customFormat="1" ht="5.25" customHeight="1" x14ac:dyDescent="0.25">
      <c r="B25" s="651"/>
      <c r="C25" s="651"/>
      <c r="D25" s="651"/>
      <c r="E25" s="651"/>
      <c r="F25" s="651"/>
      <c r="G25" s="651"/>
      <c r="H25" s="651"/>
      <c r="I25" s="651"/>
      <c r="J25" s="651"/>
      <c r="K25" s="651"/>
      <c r="L25" s="651"/>
      <c r="M25" s="651"/>
      <c r="N25" s="651"/>
      <c r="O25" s="652"/>
      <c r="P25" s="652"/>
    </row>
    <row r="26" spans="2:32" s="631" customFormat="1" ht="12.75" customHeight="1" x14ac:dyDescent="0.25">
      <c r="B26" s="652"/>
      <c r="C26" s="652"/>
      <c r="D26" s="652"/>
      <c r="E26" s="652"/>
      <c r="F26" s="652"/>
      <c r="G26" s="652"/>
      <c r="H26" s="652"/>
      <c r="I26" s="652"/>
      <c r="J26" s="652"/>
      <c r="K26" s="652"/>
      <c r="L26" s="652"/>
      <c r="M26" s="652"/>
      <c r="N26" s="652"/>
      <c r="O26" s="652"/>
      <c r="P26" s="652"/>
    </row>
    <row r="27" spans="2:32" s="649" customFormat="1" ht="24.75" customHeight="1" x14ac:dyDescent="0.25">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5">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B35" s="652"/>
      <c r="C35" s="652"/>
      <c r="D35" s="652"/>
      <c r="E35" s="652"/>
      <c r="F35" s="652"/>
      <c r="G35" s="652"/>
      <c r="H35" s="652"/>
      <c r="I35" s="652"/>
      <c r="J35" s="652"/>
      <c r="K35" s="652"/>
      <c r="L35" s="652"/>
      <c r="M35" s="652"/>
      <c r="N35" s="652"/>
      <c r="O35" s="652"/>
      <c r="P35" s="652"/>
    </row>
    <row r="36" spans="2:16" s="631" customFormat="1" x14ac:dyDescent="0.25">
      <c r="B36" s="652"/>
      <c r="C36" s="652"/>
      <c r="D36" s="652"/>
      <c r="E36" s="652"/>
      <c r="F36" s="652"/>
      <c r="G36" s="652"/>
      <c r="H36" s="652"/>
      <c r="I36" s="652"/>
      <c r="J36" s="652"/>
      <c r="K36" s="652"/>
      <c r="L36" s="652"/>
      <c r="M36" s="652"/>
      <c r="N36" s="652"/>
      <c r="O36" s="652"/>
      <c r="P36" s="652"/>
    </row>
    <row r="37" spans="2:16" s="631" customFormat="1" ht="15" customHeight="1" x14ac:dyDescent="0.25">
      <c r="C37" s="1531" t="s">
        <v>14</v>
      </c>
      <c r="D37" s="1531"/>
      <c r="E37" s="1531"/>
      <c r="F37" s="1531"/>
      <c r="G37" s="1531"/>
      <c r="H37" s="1531"/>
      <c r="I37" s="1531"/>
      <c r="J37" s="1531"/>
      <c r="K37" s="1531"/>
      <c r="L37" s="1531"/>
      <c r="M37" s="652"/>
      <c r="N37" s="652"/>
      <c r="O37" s="652"/>
      <c r="P37" s="652"/>
    </row>
    <row r="38" spans="2:16" s="631" customFormat="1" x14ac:dyDescent="0.25">
      <c r="L38" s="652"/>
      <c r="M38" s="652"/>
      <c r="N38" s="652"/>
      <c r="O38" s="652"/>
      <c r="P38" s="652"/>
    </row>
    <row r="39" spans="2:16" s="631" customFormat="1" x14ac:dyDescent="0.25">
      <c r="B39" s="652"/>
      <c r="C39" s="652"/>
      <c r="D39" s="652"/>
      <c r="E39" s="652"/>
      <c r="F39" s="652"/>
      <c r="G39" s="652"/>
      <c r="H39" s="652"/>
      <c r="I39" s="652"/>
      <c r="J39" s="652"/>
      <c r="K39" s="652"/>
      <c r="L39" s="652"/>
      <c r="M39" s="652"/>
      <c r="N39" s="652"/>
      <c r="O39" s="652"/>
      <c r="P39" s="652"/>
    </row>
    <row r="40" spans="2:16" s="631" customFormat="1" ht="5.25" customHeight="1" x14ac:dyDescent="0.25">
      <c r="B40" s="652"/>
      <c r="C40" s="652"/>
      <c r="D40" s="652"/>
      <c r="E40" s="652"/>
      <c r="F40" s="652"/>
      <c r="G40" s="652"/>
      <c r="H40" s="652"/>
      <c r="I40" s="652"/>
      <c r="J40" s="652"/>
      <c r="K40" s="652"/>
      <c r="L40" s="652"/>
      <c r="M40" s="652"/>
      <c r="N40" s="652"/>
      <c r="O40" s="652"/>
      <c r="P40" s="652"/>
    </row>
    <row r="41" spans="2:16" s="631" customFormat="1" ht="5.25" customHeight="1" x14ac:dyDescent="0.25">
      <c r="B41" s="652"/>
      <c r="C41" s="652"/>
      <c r="D41" s="652"/>
      <c r="E41" s="652"/>
      <c r="F41" s="652"/>
      <c r="G41" s="652"/>
      <c r="H41" s="652"/>
      <c r="I41" s="652"/>
      <c r="J41" s="652"/>
      <c r="K41" s="652"/>
      <c r="L41" s="652"/>
      <c r="M41" s="652"/>
      <c r="N41" s="652"/>
      <c r="O41" s="652"/>
      <c r="P41" s="652"/>
    </row>
    <row r="42" spans="2:16" s="631" customFormat="1" ht="16.5" customHeight="1" x14ac:dyDescent="0.25">
      <c r="B42" s="652"/>
      <c r="C42" s="652"/>
      <c r="D42" s="652"/>
      <c r="E42" s="652"/>
      <c r="F42" s="652"/>
      <c r="G42" s="652"/>
      <c r="H42" s="652"/>
      <c r="I42" s="652"/>
      <c r="J42" s="652"/>
      <c r="K42" s="652"/>
      <c r="L42" s="652"/>
      <c r="M42" s="652"/>
      <c r="N42" s="652"/>
      <c r="O42" s="652"/>
      <c r="P42" s="652"/>
    </row>
    <row r="43" spans="2:16" s="631" customFormat="1" x14ac:dyDescent="0.25">
      <c r="B43" s="652"/>
      <c r="C43" s="652"/>
      <c r="D43" s="652"/>
      <c r="E43" s="652"/>
      <c r="F43" s="652"/>
      <c r="G43" s="652"/>
      <c r="H43" s="652"/>
      <c r="I43" s="652"/>
      <c r="J43" s="652"/>
      <c r="K43" s="652"/>
      <c r="L43" s="652"/>
      <c r="M43" s="652"/>
      <c r="N43" s="652"/>
      <c r="O43" s="652"/>
      <c r="P43" s="652"/>
    </row>
    <row r="44" spans="2:16" s="631" customFormat="1" x14ac:dyDescent="0.25"/>
    <row r="45" spans="2:16" s="650" customFormat="1" x14ac:dyDescent="0.25"/>
    <row r="46" spans="2:16" s="657" customFormat="1" ht="12.75" customHeight="1" x14ac:dyDescent="0.25">
      <c r="B46" s="1541"/>
      <c r="C46" s="1541"/>
      <c r="D46" s="1541"/>
      <c r="E46" s="1541"/>
      <c r="F46" s="1541"/>
      <c r="G46" s="1541"/>
      <c r="H46" s="1541"/>
      <c r="I46" s="1541"/>
      <c r="J46" s="1541"/>
      <c r="K46" s="1541"/>
      <c r="L46" s="1541"/>
      <c r="M46" s="1541"/>
      <c r="N46" s="1541"/>
      <c r="O46" s="1541"/>
      <c r="P46" s="656"/>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4"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84"/>
      <c r="C3" s="1584"/>
      <c r="D3" s="1584"/>
      <c r="E3" s="1584"/>
      <c r="F3" s="1584"/>
      <c r="G3" s="1584"/>
      <c r="H3" s="1584"/>
      <c r="I3" s="1584"/>
      <c r="J3" s="12"/>
      <c r="Q3" s="16"/>
    </row>
    <row r="4" spans="2:30" s="4" customFormat="1" ht="2.25" customHeight="1" x14ac:dyDescent="0.25">
      <c r="B4" s="1585"/>
      <c r="C4" s="1585"/>
      <c r="D4" s="1585"/>
      <c r="E4" s="1585"/>
      <c r="F4" s="1585"/>
      <c r="G4" s="1585"/>
      <c r="H4" s="1585"/>
      <c r="I4" s="1585"/>
      <c r="J4" s="1585"/>
      <c r="K4" s="1585"/>
      <c r="L4" s="1585"/>
      <c r="M4" s="1585"/>
      <c r="N4" s="1585"/>
      <c r="O4" s="1585"/>
      <c r="P4" s="1585"/>
      <c r="Q4" s="1585"/>
      <c r="R4" s="1585"/>
      <c r="S4" s="1585"/>
      <c r="T4" s="1585"/>
    </row>
    <row r="5" spans="2:30" s="738" customFormat="1" ht="16.5" customHeight="1" x14ac:dyDescent="0.25">
      <c r="B5" s="1534" t="s">
        <v>410</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712"/>
    </row>
    <row r="6" spans="2:30" s="738" customFormat="1" ht="14.25" customHeight="1" x14ac:dyDescent="0.25">
      <c r="B6" s="1471" t="str">
        <f>porsaad!$B$6</f>
        <v>Situación a 31 de marzo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row>
    <row r="7" spans="2:30" s="133" customFormat="1" ht="5.25" customHeight="1" x14ac:dyDescent="0.25"/>
    <row r="8" spans="2:30" s="134" customFormat="1" ht="21.75" customHeight="1" x14ac:dyDescent="0.25">
      <c r="B8" s="1580" t="s">
        <v>27</v>
      </c>
      <c r="D8" s="1580" t="s">
        <v>112</v>
      </c>
      <c r="E8" s="1580" t="s">
        <v>26</v>
      </c>
      <c r="F8" s="1580"/>
      <c r="G8" s="1580"/>
      <c r="H8" s="1580"/>
      <c r="I8" s="1580"/>
      <c r="J8" s="1580"/>
      <c r="K8" s="1580"/>
      <c r="L8" s="1580"/>
      <c r="M8" s="1580"/>
      <c r="N8" s="1580"/>
      <c r="O8" s="1580"/>
      <c r="P8" s="1580"/>
      <c r="Q8" s="1580"/>
      <c r="R8" s="1580"/>
      <c r="S8" s="1580"/>
    </row>
    <row r="9" spans="2:30" s="134" customFormat="1" ht="21.75" customHeight="1" x14ac:dyDescent="0.25">
      <c r="B9" s="1580"/>
      <c r="D9" s="1580"/>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80"/>
      <c r="D10" s="1580"/>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79" t="s">
        <v>24</v>
      </c>
      <c r="D12" s="141" t="s">
        <v>31</v>
      </c>
      <c r="E12" s="142">
        <f>'36perfresol'!E12</f>
        <v>554</v>
      </c>
      <c r="F12" s="141"/>
      <c r="G12" s="142">
        <f>'36perfresol'!H12</f>
        <v>10618</v>
      </c>
      <c r="H12" s="141"/>
      <c r="I12" s="142">
        <f>'36perfresol'!K12</f>
        <v>6267</v>
      </c>
      <c r="J12" s="141"/>
      <c r="K12" s="142">
        <f>'36perfresol'!N12</f>
        <v>8886</v>
      </c>
      <c r="L12" s="141"/>
      <c r="M12" s="142">
        <f>'36perfresol'!Q12</f>
        <v>8635</v>
      </c>
      <c r="N12" s="141"/>
      <c r="O12" s="142">
        <f>'36perfresol'!T12</f>
        <v>11861</v>
      </c>
      <c r="P12" s="141"/>
      <c r="Q12" s="142">
        <f>'36perfresol'!W12</f>
        <v>40009</v>
      </c>
      <c r="R12" s="141"/>
      <c r="S12" s="142">
        <f>'36perfresol'!Z12</f>
        <v>188150</v>
      </c>
      <c r="T12" s="143"/>
      <c r="V12" s="144">
        <f>E12/E$16</f>
        <v>0.23238255033557048</v>
      </c>
      <c r="W12" s="144">
        <f>G12/G$16</f>
        <v>0.23779982531186311</v>
      </c>
      <c r="X12" s="144">
        <f>I12/I$16</f>
        <v>0.23237791538433017</v>
      </c>
      <c r="Y12" s="144">
        <f>K12/K$16</f>
        <v>0.24457105111056066</v>
      </c>
      <c r="Z12" s="144">
        <f>M12/M$16</f>
        <v>0.19447322192694022</v>
      </c>
      <c r="AA12" s="144">
        <f>O12/O$16</f>
        <v>0.15641154130182508</v>
      </c>
      <c r="AB12" s="144">
        <f>Q12/Q$16</f>
        <v>0.14577192554187632</v>
      </c>
      <c r="AC12" s="144">
        <f>S12/S$16</f>
        <v>0.23870935819344657</v>
      </c>
      <c r="AD12" s="144"/>
    </row>
    <row r="13" spans="2:30" s="140" customFormat="1" ht="21" customHeight="1" x14ac:dyDescent="0.25">
      <c r="B13" s="1579"/>
      <c r="D13" s="141" t="s">
        <v>49</v>
      </c>
      <c r="E13" s="142">
        <f>'36perfresol'!E13</f>
        <v>822</v>
      </c>
      <c r="F13" s="141"/>
      <c r="G13" s="142">
        <f>'36perfresol'!H13</f>
        <v>12843</v>
      </c>
      <c r="H13" s="141"/>
      <c r="I13" s="142">
        <f>'36perfresol'!K13</f>
        <v>8101</v>
      </c>
      <c r="J13" s="141"/>
      <c r="K13" s="142">
        <f>'36perfresol'!N13</f>
        <v>11694</v>
      </c>
      <c r="L13" s="141"/>
      <c r="M13" s="142">
        <f>'36perfresol'!Q13</f>
        <v>13223</v>
      </c>
      <c r="N13" s="141"/>
      <c r="O13" s="142">
        <f>'36perfresol'!T13</f>
        <v>21691</v>
      </c>
      <c r="P13" s="141"/>
      <c r="Q13" s="142">
        <f>'36perfresol'!W13</f>
        <v>69870</v>
      </c>
      <c r="R13" s="141"/>
      <c r="S13" s="142">
        <f>'36perfresol'!Z13</f>
        <v>247404</v>
      </c>
      <c r="T13" s="143"/>
      <c r="V13" s="144">
        <f>E13/E$16</f>
        <v>0.34479865771812079</v>
      </c>
      <c r="W13" s="144">
        <f>G13/G$16</f>
        <v>0.28763073615372559</v>
      </c>
      <c r="X13" s="144">
        <f>I13/I$16</f>
        <v>0.30038191998220176</v>
      </c>
      <c r="Y13" s="144">
        <f>K13/K$16</f>
        <v>0.32185616381801668</v>
      </c>
      <c r="Z13" s="144">
        <f>M13/M$16</f>
        <v>0.29780190081527858</v>
      </c>
      <c r="AA13" s="144">
        <f>O13/O$16</f>
        <v>0.28604019411330311</v>
      </c>
      <c r="AB13" s="144">
        <f>Q13/Q$16</f>
        <v>0.25456983272790867</v>
      </c>
      <c r="AC13" s="144">
        <f>S13/S$16</f>
        <v>0.31388599550619961</v>
      </c>
      <c r="AD13" s="144"/>
    </row>
    <row r="14" spans="2:30" s="140" customFormat="1" ht="21" customHeight="1" x14ac:dyDescent="0.25">
      <c r="B14" s="1579"/>
      <c r="D14" s="141" t="s">
        <v>50</v>
      </c>
      <c r="E14" s="142">
        <f>'36perfresol'!E14</f>
        <v>405</v>
      </c>
      <c r="F14" s="141"/>
      <c r="G14" s="142">
        <f>'36perfresol'!H14</f>
        <v>9945</v>
      </c>
      <c r="H14" s="141"/>
      <c r="I14" s="142">
        <f>'36perfresol'!K14</f>
        <v>7558</v>
      </c>
      <c r="J14" s="141"/>
      <c r="K14" s="142">
        <f>'36perfresol'!N14</f>
        <v>10186</v>
      </c>
      <c r="L14" s="141"/>
      <c r="M14" s="142">
        <f>'36perfresol'!Q14</f>
        <v>13912</v>
      </c>
      <c r="N14" s="141"/>
      <c r="O14" s="142">
        <f>'36perfresol'!T14</f>
        <v>24815</v>
      </c>
      <c r="P14" s="141"/>
      <c r="Q14" s="142">
        <f>'36perfresol'!W14</f>
        <v>90353</v>
      </c>
      <c r="R14" s="141"/>
      <c r="S14" s="142">
        <f>'36perfresol'!Z14</f>
        <v>223913</v>
      </c>
      <c r="T14" s="143"/>
      <c r="V14" s="144">
        <f>E14/E$16</f>
        <v>0.16988255033557048</v>
      </c>
      <c r="W14" s="144">
        <f>G14/G$16</f>
        <v>0.22272737452688629</v>
      </c>
      <c r="X14" s="144">
        <f>I14/I$16</f>
        <v>0.28024769179428233</v>
      </c>
      <c r="Y14" s="144">
        <f>K14/K$16</f>
        <v>0.28035119588253105</v>
      </c>
      <c r="Z14" s="144">
        <f>M14/M$16</f>
        <v>0.31331921985496147</v>
      </c>
      <c r="AA14" s="144">
        <f>O14/O$16</f>
        <v>0.32723652283996202</v>
      </c>
      <c r="AB14" s="144">
        <f>Q14/Q$16</f>
        <v>0.32919919989215302</v>
      </c>
      <c r="AC14" s="144">
        <f>S14/S$16</f>
        <v>0.28408253266632583</v>
      </c>
      <c r="AD14" s="144"/>
    </row>
    <row r="15" spans="2:30" s="140" customFormat="1" ht="21" customHeight="1" x14ac:dyDescent="0.25">
      <c r="B15" s="1579"/>
      <c r="D15" s="141" t="s">
        <v>113</v>
      </c>
      <c r="E15" s="142">
        <f>'36perfresol'!E15</f>
        <v>603</v>
      </c>
      <c r="F15" s="141"/>
      <c r="G15" s="142">
        <f>'36perfresol'!H15</f>
        <v>11245</v>
      </c>
      <c r="H15" s="141"/>
      <c r="I15" s="142">
        <f>'36perfresol'!K15</f>
        <v>5043</v>
      </c>
      <c r="J15" s="141"/>
      <c r="K15" s="142">
        <f>'36perfresol'!N15</f>
        <v>5567</v>
      </c>
      <c r="L15" s="141"/>
      <c r="M15" s="142">
        <f>'36perfresol'!Q15</f>
        <v>8632</v>
      </c>
      <c r="N15" s="141"/>
      <c r="O15" s="142">
        <f>'36perfresol'!T15</f>
        <v>17465</v>
      </c>
      <c r="P15" s="141"/>
      <c r="Q15" s="142">
        <f>'36perfresol'!W15</f>
        <v>74231</v>
      </c>
      <c r="R15" s="141"/>
      <c r="S15" s="142">
        <f>'36perfresol'!Z15</f>
        <v>128730</v>
      </c>
      <c r="T15" s="143"/>
      <c r="V15" s="144">
        <f>E15/E$16</f>
        <v>0.25293624161073824</v>
      </c>
      <c r="W15" s="144">
        <f>G15/G$16</f>
        <v>0.25184206400752501</v>
      </c>
      <c r="X15" s="144">
        <f>I15/I$16</f>
        <v>0.18699247283918574</v>
      </c>
      <c r="Y15" s="144">
        <f>K15/K$16</f>
        <v>0.15322158918889164</v>
      </c>
      <c r="Z15" s="144">
        <f>M15/M$16</f>
        <v>0.1944056574028197</v>
      </c>
      <c r="AA15" s="144">
        <f>O15/O$16</f>
        <v>0.23031174174490979</v>
      </c>
      <c r="AB15" s="144">
        <f>Q15/Q$16</f>
        <v>0.27045904183806196</v>
      </c>
      <c r="AC15" s="144">
        <f>S15/S$16</f>
        <v>0.16332211363402804</v>
      </c>
      <c r="AD15" s="144"/>
    </row>
    <row r="16" spans="2:30" s="140" customFormat="1" ht="21" customHeight="1" x14ac:dyDescent="0.25">
      <c r="B16" s="1579"/>
      <c r="D16" s="145" t="s">
        <v>68</v>
      </c>
      <c r="E16" s="142">
        <f>SUM(E12:E15)</f>
        <v>2384</v>
      </c>
      <c r="F16" s="141"/>
      <c r="G16" s="142">
        <f>SUM(G12:G15)</f>
        <v>44651</v>
      </c>
      <c r="H16" s="141"/>
      <c r="I16" s="142">
        <f>SUM(I12:I15)</f>
        <v>26969</v>
      </c>
      <c r="J16" s="141"/>
      <c r="K16" s="142">
        <f>SUM(K12:K15)</f>
        <v>36333</v>
      </c>
      <c r="L16" s="141"/>
      <c r="M16" s="142">
        <f>SUM(M12:M15)</f>
        <v>44402</v>
      </c>
      <c r="N16" s="141"/>
      <c r="O16" s="142">
        <f>SUM(O12:O15)</f>
        <v>75832</v>
      </c>
      <c r="P16" s="141"/>
      <c r="Q16" s="142">
        <f>SUM(Q12:Q15)</f>
        <v>274463</v>
      </c>
      <c r="R16" s="141"/>
      <c r="S16" s="142">
        <f>SUM(S12:S15)</f>
        <v>788197</v>
      </c>
      <c r="T16" s="143"/>
      <c r="V16" s="144"/>
    </row>
    <row r="17" spans="2:29" s="140" customFormat="1" ht="21" customHeight="1" x14ac:dyDescent="0.25">
      <c r="B17" s="1579" t="s">
        <v>23</v>
      </c>
      <c r="D17" s="141" t="s">
        <v>31</v>
      </c>
      <c r="E17" s="142">
        <f>'36perfresol'!E17</f>
        <v>740</v>
      </c>
      <c r="F17" s="141"/>
      <c r="G17" s="142">
        <f>'36perfresol'!H17</f>
        <v>22803</v>
      </c>
      <c r="H17" s="141"/>
      <c r="I17" s="142">
        <f>'36perfresol'!K17</f>
        <v>9815</v>
      </c>
      <c r="J17" s="141"/>
      <c r="K17" s="142">
        <f>'36perfresol'!N17</f>
        <v>11027</v>
      </c>
      <c r="L17" s="141"/>
      <c r="M17" s="142">
        <f>'36perfresol'!Q17</f>
        <v>9807</v>
      </c>
      <c r="N17" s="141"/>
      <c r="O17" s="142">
        <f>'36perfresol'!T17</f>
        <v>13085</v>
      </c>
      <c r="P17" s="141"/>
      <c r="Q17" s="142">
        <f>'36perfresol'!W17</f>
        <v>30284</v>
      </c>
      <c r="R17" s="141"/>
      <c r="S17" s="142">
        <f>'36perfresol'!Z17</f>
        <v>60895</v>
      </c>
      <c r="T17" s="143"/>
      <c r="V17" s="144">
        <f>E17/E$21</f>
        <v>0.24584717607973422</v>
      </c>
      <c r="W17" s="144">
        <f>G17/G$21</f>
        <v>0.24360878158218044</v>
      </c>
      <c r="X17" s="144">
        <f>I17/I$21</f>
        <v>0.22501662119718471</v>
      </c>
      <c r="Y17" s="144">
        <f>K17/K$21</f>
        <v>0.23285819871185726</v>
      </c>
      <c r="Z17" s="144">
        <f>M17/M$21</f>
        <v>0.19787337072757355</v>
      </c>
      <c r="AA17" s="144">
        <f>O17/O$21</f>
        <v>0.17205559427226466</v>
      </c>
      <c r="AB17" s="144">
        <f>Q17/Q$21</f>
        <v>0.18355385575833247</v>
      </c>
      <c r="AC17" s="144">
        <f>S17/S$21</f>
        <v>0.20254044489383216</v>
      </c>
    </row>
    <row r="18" spans="2:29" s="140" customFormat="1" ht="21" customHeight="1" x14ac:dyDescent="0.25">
      <c r="B18" s="1579"/>
      <c r="D18" s="141" t="s">
        <v>49</v>
      </c>
      <c r="E18" s="142">
        <f>'36perfresol'!E18</f>
        <v>1069</v>
      </c>
      <c r="F18" s="141"/>
      <c r="G18" s="142">
        <f>'36perfresol'!H18</f>
        <v>31980</v>
      </c>
      <c r="H18" s="141"/>
      <c r="I18" s="142">
        <f>'36perfresol'!K18</f>
        <v>12860</v>
      </c>
      <c r="J18" s="141"/>
      <c r="K18" s="142">
        <f>'36perfresol'!N18</f>
        <v>15437</v>
      </c>
      <c r="L18" s="141"/>
      <c r="M18" s="142">
        <f>'36perfresol'!Q18</f>
        <v>15854</v>
      </c>
      <c r="N18" s="141"/>
      <c r="O18" s="142">
        <f>'36perfresol'!T18</f>
        <v>23640</v>
      </c>
      <c r="P18" s="141"/>
      <c r="Q18" s="142">
        <f>'36perfresol'!W18</f>
        <v>48129</v>
      </c>
      <c r="R18" s="141"/>
      <c r="S18" s="142">
        <f>'36perfresol'!Z18</f>
        <v>85939</v>
      </c>
      <c r="T18" s="143"/>
      <c r="V18" s="144">
        <f>E18/E$21</f>
        <v>0.35514950166112957</v>
      </c>
      <c r="W18" s="144">
        <f>G18/G$21</f>
        <v>0.34164841621708242</v>
      </c>
      <c r="X18" s="144">
        <f>I18/I$21</f>
        <v>0.29482564937297967</v>
      </c>
      <c r="Y18" s="144">
        <f>K18/K$21</f>
        <v>0.32598458452116991</v>
      </c>
      <c r="Z18" s="144">
        <f>M18/M$21</f>
        <v>0.31988216778983897</v>
      </c>
      <c r="AA18" s="144">
        <f>O18/O$21</f>
        <v>0.31084403886865392</v>
      </c>
      <c r="AB18" s="144">
        <f>Q18/Q$21</f>
        <v>0.29171389260972075</v>
      </c>
      <c r="AC18" s="144">
        <f>S18/S$21</f>
        <v>0.28583830025011975</v>
      </c>
    </row>
    <row r="19" spans="2:29" s="140" customFormat="1" ht="21" customHeight="1" x14ac:dyDescent="0.25">
      <c r="B19" s="1579"/>
      <c r="D19" s="141" t="s">
        <v>50</v>
      </c>
      <c r="E19" s="142">
        <f>'36perfresol'!E19</f>
        <v>453</v>
      </c>
      <c r="F19" s="141"/>
      <c r="G19" s="142">
        <f>'36perfresol'!H19</f>
        <v>22815</v>
      </c>
      <c r="H19" s="141"/>
      <c r="I19" s="142">
        <f>'36perfresol'!K19</f>
        <v>12981</v>
      </c>
      <c r="J19" s="141"/>
      <c r="K19" s="142">
        <f>'36perfresol'!N19</f>
        <v>14167</v>
      </c>
      <c r="L19" s="141"/>
      <c r="M19" s="142">
        <f>'36perfresol'!Q19</f>
        <v>15841</v>
      </c>
      <c r="N19" s="141"/>
      <c r="O19" s="142">
        <f>'36perfresol'!T19</f>
        <v>24312</v>
      </c>
      <c r="P19" s="141"/>
      <c r="Q19" s="142">
        <f>'36perfresol'!W19</f>
        <v>48506</v>
      </c>
      <c r="R19" s="141"/>
      <c r="S19" s="142">
        <f>'36perfresol'!Z19</f>
        <v>88564</v>
      </c>
      <c r="T19" s="143"/>
      <c r="V19" s="144">
        <f>E19/E$21</f>
        <v>0.1504983388704319</v>
      </c>
      <c r="W19" s="144">
        <f>G19/G$21</f>
        <v>0.24373697986218684</v>
      </c>
      <c r="X19" s="144">
        <f>I19/I$21</f>
        <v>0.29759966986863523</v>
      </c>
      <c r="Y19" s="144">
        <f>K19/K$21</f>
        <v>0.29916587477563089</v>
      </c>
      <c r="Z19" s="144">
        <f>M19/M$21</f>
        <v>0.31961987006174086</v>
      </c>
      <c r="AA19" s="144">
        <f>O19/O$21</f>
        <v>0.31968021459283902</v>
      </c>
      <c r="AB19" s="144">
        <f>Q19/Q$21</f>
        <v>0.29399892112711912</v>
      </c>
      <c r="AC19" s="144">
        <f>S19/S$21</f>
        <v>0.29456920866372199</v>
      </c>
    </row>
    <row r="20" spans="2:29" s="140" customFormat="1" ht="21" customHeight="1" x14ac:dyDescent="0.25">
      <c r="B20" s="1579"/>
      <c r="D20" s="141" t="s">
        <v>113</v>
      </c>
      <c r="E20" s="142">
        <f>'36perfresol'!E20</f>
        <v>748</v>
      </c>
      <c r="F20" s="141"/>
      <c r="G20" s="142">
        <f>'36perfresol'!H20</f>
        <v>16007</v>
      </c>
      <c r="H20" s="141"/>
      <c r="I20" s="142">
        <f>'36perfresol'!K20</f>
        <v>7963</v>
      </c>
      <c r="J20" s="141"/>
      <c r="K20" s="142">
        <f>'36perfresol'!N20</f>
        <v>6724</v>
      </c>
      <c r="L20" s="141"/>
      <c r="M20" s="142">
        <f>'36perfresol'!Q20</f>
        <v>8060</v>
      </c>
      <c r="N20" s="141"/>
      <c r="O20" s="142">
        <f>'36perfresol'!T20</f>
        <v>15014</v>
      </c>
      <c r="P20" s="141"/>
      <c r="Q20" s="142">
        <f>'36perfresol'!W20</f>
        <v>38068</v>
      </c>
      <c r="R20" s="141"/>
      <c r="S20" s="142">
        <f>'36perfresol'!Z20</f>
        <v>65258</v>
      </c>
      <c r="T20" s="143"/>
      <c r="V20" s="144">
        <f>E20/E$21</f>
        <v>0.24850498338870433</v>
      </c>
      <c r="W20" s="144">
        <f>G20/G$21</f>
        <v>0.1710058223385503</v>
      </c>
      <c r="X20" s="144">
        <f>I20/I$21</f>
        <v>0.18255805956120039</v>
      </c>
      <c r="Y20" s="144">
        <f>K20/K$21</f>
        <v>0.141991341991342</v>
      </c>
      <c r="Z20" s="144">
        <f>M20/M$21</f>
        <v>0.16262459142084662</v>
      </c>
      <c r="AA20" s="144">
        <f>O20/O$21</f>
        <v>0.19742015226624238</v>
      </c>
      <c r="AB20" s="144">
        <f>Q20/Q$21</f>
        <v>0.23073333050482767</v>
      </c>
      <c r="AC20" s="144">
        <f>S20/S$21</f>
        <v>0.21705204619232613</v>
      </c>
    </row>
    <row r="21" spans="2:29" s="140" customFormat="1" ht="21" customHeight="1" x14ac:dyDescent="0.25">
      <c r="B21" s="1579"/>
      <c r="D21" s="145" t="s">
        <v>68</v>
      </c>
      <c r="E21" s="142">
        <f>SUM(E17:E20)</f>
        <v>3010</v>
      </c>
      <c r="F21" s="141"/>
      <c r="G21" s="142">
        <f>SUM(G17:G20)</f>
        <v>93605</v>
      </c>
      <c r="H21" s="141"/>
      <c r="I21" s="142">
        <f>SUM(I17:I20)</f>
        <v>43619</v>
      </c>
      <c r="J21" s="141"/>
      <c r="K21" s="142">
        <f>SUM(K17:K20)</f>
        <v>47355</v>
      </c>
      <c r="L21" s="141"/>
      <c r="M21" s="142">
        <f>SUM(M17:M20)</f>
        <v>49562</v>
      </c>
      <c r="N21" s="141"/>
      <c r="O21" s="142">
        <f>SUM(O17:O20)</f>
        <v>76051</v>
      </c>
      <c r="P21" s="141"/>
      <c r="Q21" s="142">
        <f>SUM(Q17:Q20)</f>
        <v>164987</v>
      </c>
      <c r="R21" s="141"/>
      <c r="S21" s="142">
        <f>SUM(S17:S20)</f>
        <v>300656</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80" t="s">
        <v>0</v>
      </c>
      <c r="C23" s="1580"/>
      <c r="D23" s="1580"/>
      <c r="E23" s="147">
        <f>E16+E21</f>
        <v>5394</v>
      </c>
      <c r="F23" s="143"/>
      <c r="G23" s="147">
        <f>G16+G21</f>
        <v>138256</v>
      </c>
      <c r="H23" s="143"/>
      <c r="I23" s="147">
        <f>I16+I21</f>
        <v>70588</v>
      </c>
      <c r="J23" s="143"/>
      <c r="K23" s="147">
        <f>K16+K21</f>
        <v>83688</v>
      </c>
      <c r="L23" s="143"/>
      <c r="M23" s="147">
        <f>M16+M21</f>
        <v>93964</v>
      </c>
      <c r="N23" s="143"/>
      <c r="O23" s="147">
        <f>O16+O21</f>
        <v>151883</v>
      </c>
      <c r="P23" s="143"/>
      <c r="Q23" s="147">
        <f>Q16+Q21</f>
        <v>439450</v>
      </c>
      <c r="R23" s="143"/>
      <c r="S23" s="147">
        <f>S16+S21</f>
        <v>1088853</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81"/>
      <c r="D37" s="1581"/>
      <c r="E37" s="1581"/>
      <c r="F37" s="1581"/>
      <c r="G37" s="1581"/>
      <c r="H37" s="1581"/>
      <c r="I37" s="1581"/>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82"/>
      <c r="C46" s="1583"/>
      <c r="D46" s="1583"/>
      <c r="E46" s="1583"/>
      <c r="F46" s="1583"/>
      <c r="G46" s="1583"/>
      <c r="H46" s="1583"/>
      <c r="I46" s="1583"/>
      <c r="J46" s="1583"/>
      <c r="K46" s="1583"/>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84"/>
      <c r="C3" s="1584"/>
      <c r="D3" s="1584"/>
      <c r="E3" s="1584"/>
      <c r="F3" s="1584"/>
      <c r="G3" s="1584"/>
      <c r="H3" s="1584"/>
      <c r="I3" s="1584"/>
      <c r="J3" s="12"/>
      <c r="Q3" s="16"/>
    </row>
    <row r="4" spans="2:30" s="4" customFormat="1" ht="2.25" customHeight="1" x14ac:dyDescent="0.25">
      <c r="B4" s="1585"/>
      <c r="C4" s="1585"/>
      <c r="D4" s="1585"/>
      <c r="E4" s="1585"/>
      <c r="F4" s="1585"/>
      <c r="G4" s="1585"/>
      <c r="H4" s="1585"/>
      <c r="I4" s="1585"/>
      <c r="J4" s="1585"/>
      <c r="K4" s="1585"/>
      <c r="L4" s="1585"/>
      <c r="M4" s="1585"/>
      <c r="N4" s="1585"/>
      <c r="O4" s="1585"/>
      <c r="P4" s="1585"/>
      <c r="Q4" s="1585"/>
      <c r="R4" s="1585"/>
      <c r="S4" s="1585"/>
      <c r="T4" s="1585"/>
    </row>
    <row r="5" spans="2:30" s="738" customFormat="1" ht="16.5" customHeight="1" x14ac:dyDescent="0.25">
      <c r="B5" s="1534" t="s">
        <v>411</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712"/>
    </row>
    <row r="6" spans="2:30" s="738" customFormat="1" ht="14.25" customHeight="1" x14ac:dyDescent="0.25">
      <c r="B6" s="1471" t="str">
        <f>porsaad!$B$6</f>
        <v>Situación a 31 de marzo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row>
    <row r="7" spans="2:30" s="133" customFormat="1" ht="5.25" customHeight="1" x14ac:dyDescent="0.25"/>
    <row r="8" spans="2:30" s="134" customFormat="1" ht="21.75" customHeight="1" x14ac:dyDescent="0.25">
      <c r="B8" s="1580" t="s">
        <v>27</v>
      </c>
      <c r="D8" s="1580" t="s">
        <v>112</v>
      </c>
      <c r="E8" s="1580" t="s">
        <v>26</v>
      </c>
      <c r="F8" s="1580"/>
      <c r="G8" s="1580"/>
      <c r="H8" s="1580"/>
      <c r="I8" s="1580"/>
      <c r="J8" s="1580"/>
      <c r="K8" s="1580"/>
      <c r="L8" s="1580"/>
      <c r="M8" s="1580"/>
      <c r="N8" s="1580"/>
      <c r="O8" s="1580"/>
      <c r="P8" s="1580"/>
      <c r="Q8" s="1580"/>
      <c r="R8" s="1580"/>
      <c r="S8" s="1580"/>
    </row>
    <row r="9" spans="2:30" s="134" customFormat="1" ht="21.75" customHeight="1" x14ac:dyDescent="0.25">
      <c r="B9" s="1580"/>
      <c r="D9" s="1580"/>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80"/>
      <c r="D10" s="1580"/>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79" t="s">
        <v>24</v>
      </c>
      <c r="D12" s="141" t="s">
        <v>31</v>
      </c>
      <c r="E12" s="142">
        <f>'36perfresol'!E12</f>
        <v>554</v>
      </c>
      <c r="F12" s="141"/>
      <c r="G12" s="142">
        <f>'36perfresol'!H12</f>
        <v>10618</v>
      </c>
      <c r="H12" s="141"/>
      <c r="I12" s="142">
        <f>'36perfresol'!K12</f>
        <v>6267</v>
      </c>
      <c r="J12" s="141"/>
      <c r="K12" s="142">
        <f>'36perfresol'!N12</f>
        <v>8886</v>
      </c>
      <c r="L12" s="141"/>
      <c r="M12" s="142">
        <f>'36perfresol'!Q12</f>
        <v>8635</v>
      </c>
      <c r="N12" s="141"/>
      <c r="O12" s="142">
        <f>'36perfresol'!T12</f>
        <v>11861</v>
      </c>
      <c r="P12" s="141"/>
      <c r="Q12" s="142">
        <f>'36perfresol'!W12</f>
        <v>40009</v>
      </c>
      <c r="R12" s="141"/>
      <c r="S12" s="142">
        <f>'36perfresol'!Z12</f>
        <v>188150</v>
      </c>
      <c r="T12" s="143"/>
      <c r="V12" s="144">
        <f>E12/E$16</f>
        <v>0.3110612015721505</v>
      </c>
      <c r="W12" s="144">
        <f>G12/G$16</f>
        <v>0.31784709333652639</v>
      </c>
      <c r="X12" s="144">
        <f>I12/I$16</f>
        <v>0.28582504788835172</v>
      </c>
      <c r="Y12" s="144">
        <f>K12/K$16</f>
        <v>0.28882532665929922</v>
      </c>
      <c r="Z12" s="144">
        <f>M12/M$16</f>
        <v>0.24140341067934024</v>
      </c>
      <c r="AA12" s="144">
        <f>O12/O$16</f>
        <v>0.20321414497918344</v>
      </c>
      <c r="AB12" s="144">
        <f>Q12/Q$16</f>
        <v>0.19981321666866436</v>
      </c>
      <c r="AC12" s="144">
        <f>S12/S$16</f>
        <v>0.28530616391722408</v>
      </c>
      <c r="AD12" s="144"/>
    </row>
    <row r="13" spans="2:30" s="140" customFormat="1" ht="21" customHeight="1" x14ac:dyDescent="0.25">
      <c r="B13" s="1579"/>
      <c r="D13" s="141" t="s">
        <v>49</v>
      </c>
      <c r="E13" s="142">
        <f>'36perfresol'!E13</f>
        <v>822</v>
      </c>
      <c r="F13" s="141"/>
      <c r="G13" s="142">
        <f>'36perfresol'!H13</f>
        <v>12843</v>
      </c>
      <c r="H13" s="141"/>
      <c r="I13" s="142">
        <f>'36perfresol'!K13</f>
        <v>8101</v>
      </c>
      <c r="J13" s="141"/>
      <c r="K13" s="142">
        <f>'36perfresol'!N13</f>
        <v>11694</v>
      </c>
      <c r="L13" s="141"/>
      <c r="M13" s="142">
        <f>'36perfresol'!Q13</f>
        <v>13223</v>
      </c>
      <c r="N13" s="141"/>
      <c r="O13" s="142">
        <f>'36perfresol'!T13</f>
        <v>21691</v>
      </c>
      <c r="P13" s="141"/>
      <c r="Q13" s="142">
        <f>'36perfresol'!W13</f>
        <v>69870</v>
      </c>
      <c r="R13" s="141"/>
      <c r="S13" s="142">
        <f>'36perfresol'!Z13</f>
        <v>247404</v>
      </c>
      <c r="T13" s="143"/>
      <c r="V13" s="144">
        <f>E13/E$16</f>
        <v>0.46153846153846156</v>
      </c>
      <c r="W13" s="144">
        <f>G13/G$16</f>
        <v>0.38445189486918518</v>
      </c>
      <c r="X13" s="144">
        <f>I13/I$16</f>
        <v>0.36947003557420416</v>
      </c>
      <c r="Y13" s="144">
        <f>K13/K$16</f>
        <v>0.3800949099655464</v>
      </c>
      <c r="Z13" s="144">
        <f>M13/M$16</f>
        <v>0.36966731898238747</v>
      </c>
      <c r="AA13" s="144">
        <f>O13/O$16</f>
        <v>0.37163122997584253</v>
      </c>
      <c r="AB13" s="144">
        <f>Q13/Q$16</f>
        <v>0.34894522354069279</v>
      </c>
      <c r="AC13" s="144">
        <f>S13/S$16</f>
        <v>0.37515751356777521</v>
      </c>
      <c r="AD13" s="144"/>
    </row>
    <row r="14" spans="2:30" s="140" customFormat="1" ht="21" customHeight="1" x14ac:dyDescent="0.25">
      <c r="B14" s="1579"/>
      <c r="D14" s="141" t="s">
        <v>50</v>
      </c>
      <c r="E14" s="142">
        <f>'36perfresol'!E14</f>
        <v>405</v>
      </c>
      <c r="F14" s="141"/>
      <c r="G14" s="142">
        <f>'36perfresol'!H14</f>
        <v>9945</v>
      </c>
      <c r="H14" s="141"/>
      <c r="I14" s="142">
        <f>'36perfresol'!K14</f>
        <v>7558</v>
      </c>
      <c r="J14" s="141"/>
      <c r="K14" s="142">
        <f>'36perfresol'!N14</f>
        <v>10186</v>
      </c>
      <c r="L14" s="141"/>
      <c r="M14" s="142">
        <f>'36perfresol'!Q14</f>
        <v>13912</v>
      </c>
      <c r="N14" s="141"/>
      <c r="O14" s="142">
        <f>'36perfresol'!T14</f>
        <v>24815</v>
      </c>
      <c r="P14" s="141"/>
      <c r="Q14" s="142">
        <f>'36perfresol'!W14</f>
        <v>90353</v>
      </c>
      <c r="R14" s="141"/>
      <c r="S14" s="142">
        <f>'36perfresol'!Z14</f>
        <v>223913</v>
      </c>
      <c r="T14" s="143"/>
      <c r="V14" s="144">
        <f>E14/E$16</f>
        <v>0.22740033688938799</v>
      </c>
      <c r="W14" s="144">
        <f>G14/G$16</f>
        <v>0.29770101179428843</v>
      </c>
      <c r="X14" s="144">
        <f>I14/I$16</f>
        <v>0.34470491653744412</v>
      </c>
      <c r="Y14" s="144">
        <f>K14/K$16</f>
        <v>0.33107976337515438</v>
      </c>
      <c r="Z14" s="144">
        <f>M14/M$16</f>
        <v>0.38892927033827229</v>
      </c>
      <c r="AA14" s="144">
        <f>O14/O$16</f>
        <v>0.42515462504497403</v>
      </c>
      <c r="AB14" s="144">
        <f>Q14/Q$16</f>
        <v>0.45124155979064284</v>
      </c>
      <c r="AC14" s="144">
        <f>S14/S$16</f>
        <v>0.33953632251500077</v>
      </c>
      <c r="AD14" s="144"/>
    </row>
    <row r="15" spans="2:30" s="140" customFormat="1" ht="21" customHeight="1" x14ac:dyDescent="0.25">
      <c r="B15" s="1579"/>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5">
      <c r="B16" s="1579"/>
      <c r="D16" s="145" t="s">
        <v>68</v>
      </c>
      <c r="E16" s="142">
        <f>SUM(E12:E15)</f>
        <v>1781</v>
      </c>
      <c r="F16" s="141"/>
      <c r="G16" s="142">
        <f>SUM(G12:G15)</f>
        <v>33406</v>
      </c>
      <c r="H16" s="141"/>
      <c r="I16" s="142">
        <f>SUM(I12:I15)</f>
        <v>21926</v>
      </c>
      <c r="J16" s="141"/>
      <c r="K16" s="142">
        <f>SUM(K12:K15)</f>
        <v>30766</v>
      </c>
      <c r="L16" s="141"/>
      <c r="M16" s="142">
        <f>SUM(M12:M15)</f>
        <v>35770</v>
      </c>
      <c r="N16" s="141"/>
      <c r="O16" s="142">
        <f>SUM(O12:O15)</f>
        <v>58367</v>
      </c>
      <c r="P16" s="141"/>
      <c r="Q16" s="142">
        <f>SUM(Q12:Q15)</f>
        <v>200232</v>
      </c>
      <c r="R16" s="141"/>
      <c r="S16" s="142">
        <f>SUM(S12:S15)</f>
        <v>659467</v>
      </c>
      <c r="T16" s="143"/>
      <c r="V16" s="144"/>
    </row>
    <row r="17" spans="2:29" s="140" customFormat="1" ht="21" customHeight="1" x14ac:dyDescent="0.25">
      <c r="B17" s="1579" t="s">
        <v>23</v>
      </c>
      <c r="D17" s="141" t="s">
        <v>31</v>
      </c>
      <c r="E17" s="142">
        <f>'36perfresol'!E17</f>
        <v>740</v>
      </c>
      <c r="F17" s="141"/>
      <c r="G17" s="142">
        <f>'36perfresol'!H17</f>
        <v>22803</v>
      </c>
      <c r="H17" s="141"/>
      <c r="I17" s="142">
        <f>'36perfresol'!K17</f>
        <v>9815</v>
      </c>
      <c r="J17" s="141"/>
      <c r="K17" s="142">
        <f>'36perfresol'!N17</f>
        <v>11027</v>
      </c>
      <c r="L17" s="141"/>
      <c r="M17" s="142">
        <f>'36perfresol'!Q17</f>
        <v>9807</v>
      </c>
      <c r="N17" s="141"/>
      <c r="O17" s="142">
        <f>'36perfresol'!T17</f>
        <v>13085</v>
      </c>
      <c r="P17" s="141"/>
      <c r="Q17" s="142">
        <f>'36perfresol'!W17</f>
        <v>30284</v>
      </c>
      <c r="R17" s="141"/>
      <c r="S17" s="142">
        <f>'36perfresol'!Z17</f>
        <v>60895</v>
      </c>
      <c r="T17" s="143"/>
      <c r="V17" s="144">
        <f>E17/E$21</f>
        <v>0.3271441202475685</v>
      </c>
      <c r="W17" s="144">
        <f>G17/G$21</f>
        <v>0.29386066651202353</v>
      </c>
      <c r="X17" s="144">
        <f>I17/I$21</f>
        <v>0.27526923939869868</v>
      </c>
      <c r="Y17" s="144">
        <f>K17/K$21</f>
        <v>0.27139376338263888</v>
      </c>
      <c r="Z17" s="144">
        <f>M17/M$21</f>
        <v>0.23630186497036287</v>
      </c>
      <c r="AA17" s="144">
        <f>O17/O$21</f>
        <v>0.21437816406441995</v>
      </c>
      <c r="AB17" s="144">
        <f>Q17/Q$21</f>
        <v>0.23860887652754906</v>
      </c>
      <c r="AC17" s="144">
        <f>S17/S$21</f>
        <v>0.2586895385687219</v>
      </c>
    </row>
    <row r="18" spans="2:29" s="140" customFormat="1" ht="21" customHeight="1" x14ac:dyDescent="0.25">
      <c r="B18" s="1579"/>
      <c r="D18" s="141" t="s">
        <v>49</v>
      </c>
      <c r="E18" s="142">
        <f>'36perfresol'!E18</f>
        <v>1069</v>
      </c>
      <c r="F18" s="141"/>
      <c r="G18" s="142">
        <f>'36perfresol'!H18</f>
        <v>31980</v>
      </c>
      <c r="H18" s="141"/>
      <c r="I18" s="142">
        <f>'36perfresol'!K18</f>
        <v>12860</v>
      </c>
      <c r="J18" s="141"/>
      <c r="K18" s="142">
        <f>'36perfresol'!N18</f>
        <v>15437</v>
      </c>
      <c r="L18" s="141"/>
      <c r="M18" s="142">
        <f>'36perfresol'!Q18</f>
        <v>15854</v>
      </c>
      <c r="N18" s="141"/>
      <c r="O18" s="142">
        <f>'36perfresol'!T18</f>
        <v>23640</v>
      </c>
      <c r="P18" s="141"/>
      <c r="Q18" s="142">
        <f>'36perfresol'!W18</f>
        <v>48129</v>
      </c>
      <c r="R18" s="141"/>
      <c r="S18" s="142">
        <f>'36perfresol'!Z18</f>
        <v>85939</v>
      </c>
      <c r="T18" s="143"/>
      <c r="V18" s="144">
        <f>E18/E$21</f>
        <v>0.47259062776304156</v>
      </c>
      <c r="W18" s="144">
        <f>G18/G$21</f>
        <v>0.41212402381504676</v>
      </c>
      <c r="X18" s="144">
        <f>I18/I$21</f>
        <v>0.36066861117343507</v>
      </c>
      <c r="Y18" s="144">
        <f>K18/K$21</f>
        <v>0.37993157933597499</v>
      </c>
      <c r="Z18" s="144">
        <f>M18/M$21</f>
        <v>0.38200568647294109</v>
      </c>
      <c r="AA18" s="144">
        <f>O18/O$21</f>
        <v>0.3873060602585317</v>
      </c>
      <c r="AB18" s="144">
        <f>Q18/Q$21</f>
        <v>0.37921036251467471</v>
      </c>
      <c r="AC18" s="144">
        <f>S18/S$21</f>
        <v>0.36507956737100572</v>
      </c>
    </row>
    <row r="19" spans="2:29" s="140" customFormat="1" ht="21" customHeight="1" x14ac:dyDescent="0.25">
      <c r="B19" s="1579"/>
      <c r="D19" s="141" t="s">
        <v>50</v>
      </c>
      <c r="E19" s="142">
        <f>'36perfresol'!E19</f>
        <v>453</v>
      </c>
      <c r="F19" s="141"/>
      <c r="G19" s="142">
        <f>'36perfresol'!H19</f>
        <v>22815</v>
      </c>
      <c r="H19" s="141"/>
      <c r="I19" s="142">
        <f>'36perfresol'!K19</f>
        <v>12981</v>
      </c>
      <c r="J19" s="141"/>
      <c r="K19" s="142">
        <f>'36perfresol'!N19</f>
        <v>14167</v>
      </c>
      <c r="L19" s="141"/>
      <c r="M19" s="142">
        <f>'36perfresol'!Q19</f>
        <v>15841</v>
      </c>
      <c r="N19" s="141"/>
      <c r="O19" s="142">
        <f>'36perfresol'!T19</f>
        <v>24312</v>
      </c>
      <c r="P19" s="141"/>
      <c r="Q19" s="142">
        <f>'36perfresol'!W19</f>
        <v>48506</v>
      </c>
      <c r="R19" s="141"/>
      <c r="S19" s="142">
        <f>'36perfresol'!Z19</f>
        <v>88564</v>
      </c>
      <c r="T19" s="143"/>
      <c r="V19" s="144">
        <f>E19/E$21</f>
        <v>0.20026525198938991</v>
      </c>
      <c r="W19" s="144">
        <f>G19/G$21</f>
        <v>0.29401530967292971</v>
      </c>
      <c r="X19" s="144">
        <f>I19/I$21</f>
        <v>0.3640621494278663</v>
      </c>
      <c r="Y19" s="144">
        <f>K19/K$21</f>
        <v>0.34867465728138614</v>
      </c>
      <c r="Z19" s="144">
        <f>M19/M$21</f>
        <v>0.38169244855669604</v>
      </c>
      <c r="AA19" s="144">
        <f>O19/O$21</f>
        <v>0.39831577567704834</v>
      </c>
      <c r="AB19" s="144">
        <f>Q19/Q$21</f>
        <v>0.3821807609577762</v>
      </c>
      <c r="AC19" s="144">
        <f>S19/S$21</f>
        <v>0.37623089406027238</v>
      </c>
    </row>
    <row r="20" spans="2:29" s="140" customFormat="1" ht="21" customHeight="1" x14ac:dyDescent="0.25">
      <c r="B20" s="1579"/>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5">
      <c r="B21" s="1579"/>
      <c r="D21" s="145" t="s">
        <v>68</v>
      </c>
      <c r="E21" s="142">
        <f>SUM(E17:E20)</f>
        <v>2262</v>
      </c>
      <c r="F21" s="141"/>
      <c r="G21" s="142">
        <f>SUM(G17:G20)</f>
        <v>77598</v>
      </c>
      <c r="H21" s="141"/>
      <c r="I21" s="142">
        <f>SUM(I17:I20)</f>
        <v>35656</v>
      </c>
      <c r="J21" s="141"/>
      <c r="K21" s="142">
        <f>SUM(K17:K20)</f>
        <v>40631</v>
      </c>
      <c r="L21" s="141"/>
      <c r="M21" s="142">
        <f>SUM(M17:M20)</f>
        <v>41502</v>
      </c>
      <c r="N21" s="141"/>
      <c r="O21" s="142">
        <f>SUM(O17:O20)</f>
        <v>61037</v>
      </c>
      <c r="P21" s="141"/>
      <c r="Q21" s="142">
        <f>SUM(Q17:Q20)</f>
        <v>126919</v>
      </c>
      <c r="R21" s="141"/>
      <c r="S21" s="142">
        <f>SUM(S17:S20)</f>
        <v>235398</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80" t="s">
        <v>0</v>
      </c>
      <c r="C23" s="1580"/>
      <c r="D23" s="1580"/>
      <c r="E23" s="147">
        <f>E16+E21</f>
        <v>4043</v>
      </c>
      <c r="F23" s="143"/>
      <c r="G23" s="147">
        <f>G16+G21</f>
        <v>111004</v>
      </c>
      <c r="H23" s="143"/>
      <c r="I23" s="147">
        <f>I16+I21</f>
        <v>57582</v>
      </c>
      <c r="J23" s="143"/>
      <c r="K23" s="147">
        <f>K16+K21</f>
        <v>71397</v>
      </c>
      <c r="L23" s="143"/>
      <c r="M23" s="147">
        <f>M16+M21</f>
        <v>77272</v>
      </c>
      <c r="N23" s="143"/>
      <c r="O23" s="147">
        <f>O16+O21</f>
        <v>119404</v>
      </c>
      <c r="P23" s="143"/>
      <c r="Q23" s="147">
        <f>Q16+Q21</f>
        <v>327151</v>
      </c>
      <c r="R23" s="143"/>
      <c r="S23" s="147">
        <f>S16+S21</f>
        <v>894865</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81"/>
      <c r="D37" s="1581"/>
      <c r="E37" s="1581"/>
      <c r="F37" s="1581"/>
      <c r="G37" s="1581"/>
      <c r="H37" s="1581"/>
      <c r="I37" s="1581"/>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82"/>
      <c r="C46" s="1583"/>
      <c r="D46" s="1583"/>
      <c r="E46" s="1583"/>
      <c r="F46" s="1583"/>
      <c r="G46" s="1583"/>
      <c r="H46" s="1583"/>
      <c r="I46" s="1583"/>
      <c r="J46" s="1583"/>
      <c r="K46" s="1583"/>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8.542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4" t="s">
        <v>412</v>
      </c>
      <c r="C3" s="1534"/>
      <c r="D3" s="1534"/>
      <c r="E3" s="1534"/>
      <c r="F3" s="1534"/>
      <c r="G3" s="1534"/>
      <c r="H3" s="1534"/>
      <c r="I3" s="1534"/>
      <c r="J3" s="1534"/>
      <c r="K3" s="1534"/>
      <c r="L3" s="1534"/>
      <c r="M3" s="1534"/>
      <c r="N3" s="1534"/>
      <c r="O3" s="1534"/>
      <c r="P3" s="1534"/>
      <c r="Q3" s="1534"/>
      <c r="R3" s="1534"/>
      <c r="S3" s="1534"/>
      <c r="T3" s="1534"/>
      <c r="U3" s="1534"/>
      <c r="V3" s="1534"/>
      <c r="W3" s="1534"/>
      <c r="X3" s="1534"/>
      <c r="Y3" s="821"/>
    </row>
    <row r="4" spans="2:30" s="621"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86" t="s">
        <v>52</v>
      </c>
      <c r="G6" s="1587"/>
      <c r="H6" s="1587"/>
      <c r="I6" s="1587"/>
      <c r="J6" s="1587"/>
      <c r="K6" s="1587"/>
      <c r="L6" s="1587"/>
      <c r="M6" s="1587"/>
      <c r="N6" s="1587"/>
      <c r="O6" s="1587"/>
      <c r="P6" s="1587"/>
      <c r="Q6" s="1587"/>
      <c r="R6" s="1587"/>
      <c r="S6" s="1587"/>
      <c r="T6" s="1587"/>
      <c r="U6" s="1587"/>
      <c r="V6" s="1587"/>
      <c r="W6" s="1588"/>
      <c r="X6" s="825"/>
      <c r="Y6" s="826"/>
    </row>
    <row r="7" spans="2:30" s="621" customFormat="1" ht="64.5" customHeight="1" x14ac:dyDescent="0.25">
      <c r="B7" s="1548" t="s">
        <v>12</v>
      </c>
      <c r="C7" s="625"/>
      <c r="D7" s="871" t="s">
        <v>244</v>
      </c>
      <c r="E7" s="625"/>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7"/>
      <c r="Y7" s="855" t="s">
        <v>478</v>
      </c>
      <c r="AD7" s="827"/>
    </row>
    <row r="8" spans="2:30" s="626" customFormat="1" ht="20.25" customHeight="1" x14ac:dyDescent="0.25">
      <c r="B8" s="154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299148</v>
      </c>
      <c r="E10" s="633"/>
      <c r="F10" s="675">
        <v>591</v>
      </c>
      <c r="G10" s="676">
        <v>0.13193407314639324</v>
      </c>
      <c r="H10" s="675">
        <v>146012</v>
      </c>
      <c r="I10" s="676">
        <v>32.595529421744786</v>
      </c>
      <c r="J10" s="675">
        <v>166851</v>
      </c>
      <c r="K10" s="676">
        <v>37.247600742045449</v>
      </c>
      <c r="L10" s="675">
        <v>14978</v>
      </c>
      <c r="M10" s="676">
        <v>3.3436692852566465</v>
      </c>
      <c r="N10" s="675">
        <v>27487</v>
      </c>
      <c r="O10" s="676">
        <v>6.1361622141707466</v>
      </c>
      <c r="P10" s="675">
        <v>4659</v>
      </c>
      <c r="Q10" s="676">
        <v>1.0400691147022778</v>
      </c>
      <c r="R10" s="675">
        <v>87361</v>
      </c>
      <c r="S10" s="676">
        <v>19.502356284504334</v>
      </c>
      <c r="T10" s="675">
        <v>12</v>
      </c>
      <c r="U10" s="676">
        <f t="shared" ref="U10:U27" si="0">T10*100/$V10</f>
        <v>2.6788644293683907E-3</v>
      </c>
      <c r="V10" s="831">
        <f>F10+H10+J10+L10+N10+P10+R10+T10</f>
        <v>447951</v>
      </c>
      <c r="W10" s="676">
        <f t="shared" ref="V10:W27" si="1">G10+I10+K10+M10+O10+Q10+S10+U10</f>
        <v>100.00000000000001</v>
      </c>
      <c r="X10" s="678"/>
      <c r="Y10" s="832">
        <f t="shared" ref="Y10:Y27" si="2">V10/D10</f>
        <v>1.4974226804123711</v>
      </c>
    </row>
    <row r="11" spans="2:30" s="633" customFormat="1" ht="18" customHeight="1" x14ac:dyDescent="0.25">
      <c r="B11" s="682" t="s">
        <v>7</v>
      </c>
      <c r="D11" s="833">
        <v>45732</v>
      </c>
      <c r="F11" s="683">
        <v>4616</v>
      </c>
      <c r="G11" s="684">
        <v>7.6305088107911532</v>
      </c>
      <c r="H11" s="683">
        <v>10534</v>
      </c>
      <c r="I11" s="684">
        <v>17.413297186497836</v>
      </c>
      <c r="J11" s="683">
        <v>5547</v>
      </c>
      <c r="K11" s="684">
        <v>9.1695044136608583</v>
      </c>
      <c r="L11" s="683">
        <v>1772</v>
      </c>
      <c r="M11" s="684">
        <v>2.9292161206070024</v>
      </c>
      <c r="N11" s="683">
        <v>4100</v>
      </c>
      <c r="O11" s="684">
        <v>6.7775316560320036</v>
      </c>
      <c r="P11" s="683">
        <v>9922</v>
      </c>
      <c r="Q11" s="684">
        <v>16.401626607597446</v>
      </c>
      <c r="R11" s="683">
        <v>24003</v>
      </c>
      <c r="S11" s="684">
        <v>39.6783152048137</v>
      </c>
      <c r="T11" s="683">
        <v>0</v>
      </c>
      <c r="U11" s="684">
        <f t="shared" si="0"/>
        <v>0</v>
      </c>
      <c r="V11" s="834">
        <f t="shared" si="1"/>
        <v>60494</v>
      </c>
      <c r="W11" s="684">
        <f t="shared" si="1"/>
        <v>100</v>
      </c>
      <c r="X11" s="678"/>
      <c r="Y11" s="835">
        <f t="shared" si="2"/>
        <v>1.3227936674538616</v>
      </c>
    </row>
    <row r="12" spans="2:30" s="633" customFormat="1" ht="22.5" customHeight="1" x14ac:dyDescent="0.25">
      <c r="B12" s="682" t="s">
        <v>37</v>
      </c>
      <c r="D12" s="833">
        <v>34418</v>
      </c>
      <c r="F12" s="685">
        <v>7645</v>
      </c>
      <c r="G12" s="684">
        <v>15.90091308055492</v>
      </c>
      <c r="H12" s="685">
        <v>7820</v>
      </c>
      <c r="I12" s="684">
        <v>16.264897356434201</v>
      </c>
      <c r="J12" s="685">
        <v>8096</v>
      </c>
      <c r="K12" s="684">
        <v>16.838952557249527</v>
      </c>
      <c r="L12" s="685">
        <v>2218</v>
      </c>
      <c r="M12" s="684">
        <v>4.6132407080014142</v>
      </c>
      <c r="N12" s="685">
        <v>3814</v>
      </c>
      <c r="O12" s="684">
        <v>7.9327773040204663</v>
      </c>
      <c r="P12" s="685">
        <v>5327</v>
      </c>
      <c r="Q12" s="684">
        <v>11.079681357765345</v>
      </c>
      <c r="R12" s="685">
        <v>13130</v>
      </c>
      <c r="S12" s="684">
        <v>27.309220241685559</v>
      </c>
      <c r="T12" s="685">
        <v>29</v>
      </c>
      <c r="U12" s="684">
        <f t="shared" si="0"/>
        <v>6.0317394288566736E-2</v>
      </c>
      <c r="V12" s="834">
        <f t="shared" si="1"/>
        <v>48079</v>
      </c>
      <c r="W12" s="684">
        <f t="shared" si="1"/>
        <v>99.999999999999986</v>
      </c>
      <c r="X12" s="678"/>
      <c r="Y12" s="835">
        <f t="shared" si="2"/>
        <v>1.3969144052530653</v>
      </c>
    </row>
    <row r="13" spans="2:30" s="633" customFormat="1" ht="18" customHeight="1" x14ac:dyDescent="0.25">
      <c r="B13" s="682" t="s">
        <v>38</v>
      </c>
      <c r="D13" s="833">
        <v>31794</v>
      </c>
      <c r="F13" s="683">
        <v>3639</v>
      </c>
      <c r="G13" s="684">
        <v>6.908400569530138</v>
      </c>
      <c r="H13" s="683">
        <v>17051</v>
      </c>
      <c r="I13" s="684">
        <v>32.370194589463694</v>
      </c>
      <c r="J13" s="683">
        <v>2390</v>
      </c>
      <c r="K13" s="684">
        <v>4.5372567631703848</v>
      </c>
      <c r="L13" s="683">
        <v>1774</v>
      </c>
      <c r="M13" s="684">
        <v>3.3678215472235404</v>
      </c>
      <c r="N13" s="683">
        <v>2987</v>
      </c>
      <c r="O13" s="684">
        <v>5.6706217370669201</v>
      </c>
      <c r="P13" s="683">
        <v>771</v>
      </c>
      <c r="Q13" s="684">
        <v>1.4636924537256764</v>
      </c>
      <c r="R13" s="683">
        <v>24063</v>
      </c>
      <c r="S13" s="684">
        <v>45.68201233981965</v>
      </c>
      <c r="T13" s="683">
        <v>0</v>
      </c>
      <c r="U13" s="684">
        <f t="shared" si="0"/>
        <v>0</v>
      </c>
      <c r="V13" s="834">
        <f t="shared" si="1"/>
        <v>52675</v>
      </c>
      <c r="W13" s="684">
        <f t="shared" si="1"/>
        <v>100</v>
      </c>
      <c r="X13" s="678"/>
      <c r="Y13" s="835">
        <f t="shared" si="2"/>
        <v>1.6567591369440775</v>
      </c>
    </row>
    <row r="14" spans="2:30" s="633" customFormat="1" ht="18" customHeight="1" x14ac:dyDescent="0.25">
      <c r="B14" s="682" t="s">
        <v>6</v>
      </c>
      <c r="D14" s="833">
        <v>46130</v>
      </c>
      <c r="F14" s="683">
        <v>1696</v>
      </c>
      <c r="G14" s="684">
        <v>3.1908488862131246</v>
      </c>
      <c r="H14" s="683">
        <v>2497</v>
      </c>
      <c r="I14" s="684">
        <v>4.697847682119205</v>
      </c>
      <c r="J14" s="683">
        <v>1691</v>
      </c>
      <c r="K14" s="684">
        <v>3.1814419024683924</v>
      </c>
      <c r="L14" s="683">
        <v>5439</v>
      </c>
      <c r="M14" s="684">
        <v>10.232916917519567</v>
      </c>
      <c r="N14" s="683">
        <v>4661</v>
      </c>
      <c r="O14" s="684">
        <v>8.7691902468392531</v>
      </c>
      <c r="P14" s="683">
        <v>15826</v>
      </c>
      <c r="Q14" s="684">
        <v>29.77498494882601</v>
      </c>
      <c r="R14" s="683">
        <v>21342</v>
      </c>
      <c r="S14" s="684">
        <v>40.152769416014451</v>
      </c>
      <c r="T14" s="683">
        <v>0</v>
      </c>
      <c r="U14" s="684">
        <f t="shared" si="0"/>
        <v>0</v>
      </c>
      <c r="V14" s="834">
        <f t="shared" si="1"/>
        <v>53152</v>
      </c>
      <c r="W14" s="684">
        <f t="shared" si="1"/>
        <v>100</v>
      </c>
      <c r="X14" s="678"/>
      <c r="Y14" s="835">
        <f t="shared" si="2"/>
        <v>1.1522219813570345</v>
      </c>
    </row>
    <row r="15" spans="2:30" s="633" customFormat="1" ht="18" customHeight="1" x14ac:dyDescent="0.25">
      <c r="B15" s="682" t="s">
        <v>5</v>
      </c>
      <c r="D15" s="833">
        <v>18114</v>
      </c>
      <c r="F15" s="685">
        <v>6639</v>
      </c>
      <c r="G15" s="684">
        <v>23.056086126063551</v>
      </c>
      <c r="H15" s="685">
        <v>4068</v>
      </c>
      <c r="I15" s="684">
        <v>14.127452682757424</v>
      </c>
      <c r="J15" s="685">
        <v>1405</v>
      </c>
      <c r="K15" s="684">
        <v>4.8793193262719221</v>
      </c>
      <c r="L15" s="685">
        <v>2240</v>
      </c>
      <c r="M15" s="684">
        <v>7.7791283208890434</v>
      </c>
      <c r="N15" s="685">
        <v>4624</v>
      </c>
      <c r="O15" s="684">
        <v>16.058343462406668</v>
      </c>
      <c r="P15" s="685">
        <v>383</v>
      </c>
      <c r="Q15" s="684">
        <v>1.3300920298662962</v>
      </c>
      <c r="R15" s="685">
        <v>9436</v>
      </c>
      <c r="S15" s="684">
        <v>32.769578051745093</v>
      </c>
      <c r="T15" s="685">
        <v>0</v>
      </c>
      <c r="U15" s="684">
        <f t="shared" si="0"/>
        <v>0</v>
      </c>
      <c r="V15" s="834">
        <f t="shared" si="1"/>
        <v>28795</v>
      </c>
      <c r="W15" s="684">
        <f t="shared" si="1"/>
        <v>100</v>
      </c>
      <c r="X15" s="678"/>
      <c r="Y15" s="835">
        <f t="shared" si="2"/>
        <v>1.5896544109528541</v>
      </c>
    </row>
    <row r="16" spans="2:30" s="742" customFormat="1" ht="18" customHeight="1" x14ac:dyDescent="0.25">
      <c r="B16" s="836" t="s">
        <v>4</v>
      </c>
      <c r="D16" s="837">
        <v>126450</v>
      </c>
      <c r="E16" s="820"/>
      <c r="F16" s="838">
        <v>14314</v>
      </c>
      <c r="G16" s="839">
        <v>8.0326829295667164</v>
      </c>
      <c r="H16" s="838">
        <v>32686</v>
      </c>
      <c r="I16" s="839">
        <v>18.342620807308766</v>
      </c>
      <c r="J16" s="838">
        <v>24265</v>
      </c>
      <c r="K16" s="839">
        <v>13.616952025006032</v>
      </c>
      <c r="L16" s="838">
        <v>8267</v>
      </c>
      <c r="M16" s="839">
        <v>4.6392475743138215</v>
      </c>
      <c r="N16" s="838">
        <v>9092</v>
      </c>
      <c r="O16" s="839">
        <v>5.1022183313972738</v>
      </c>
      <c r="P16" s="838">
        <v>49512</v>
      </c>
      <c r="Q16" s="839">
        <v>27.784979545110186</v>
      </c>
      <c r="R16" s="838">
        <v>37314</v>
      </c>
      <c r="S16" s="839">
        <v>20.939746460378121</v>
      </c>
      <c r="T16" s="838">
        <v>2747</v>
      </c>
      <c r="U16" s="839">
        <f t="shared" si="0"/>
        <v>1.5415523269190838</v>
      </c>
      <c r="V16" s="840">
        <f t="shared" si="1"/>
        <v>178197</v>
      </c>
      <c r="W16" s="839">
        <f t="shared" si="1"/>
        <v>100</v>
      </c>
      <c r="X16" s="841"/>
      <c r="Y16" s="835">
        <f t="shared" si="2"/>
        <v>1.4092289442467378</v>
      </c>
    </row>
    <row r="17" spans="2:25" s="742" customFormat="1" ht="18" customHeight="1" x14ac:dyDescent="0.25">
      <c r="B17" s="836" t="s">
        <v>40</v>
      </c>
      <c r="D17" s="837">
        <v>77506</v>
      </c>
      <c r="E17" s="820"/>
      <c r="F17" s="838">
        <v>11777</v>
      </c>
      <c r="G17" s="839">
        <v>10.948423322921315</v>
      </c>
      <c r="H17" s="838">
        <v>31714</v>
      </c>
      <c r="I17" s="839">
        <v>29.482745798006842</v>
      </c>
      <c r="J17" s="838">
        <v>15407</v>
      </c>
      <c r="K17" s="839">
        <v>14.323032872229659</v>
      </c>
      <c r="L17" s="838">
        <v>4287</v>
      </c>
      <c r="M17" s="839">
        <v>3.9853859883980367</v>
      </c>
      <c r="N17" s="838">
        <v>12546</v>
      </c>
      <c r="O17" s="839">
        <v>11.663319946452477</v>
      </c>
      <c r="P17" s="838">
        <v>11783</v>
      </c>
      <c r="Q17" s="839">
        <v>10.954001189944965</v>
      </c>
      <c r="R17" s="838">
        <v>20034</v>
      </c>
      <c r="S17" s="839">
        <v>18.624497991967871</v>
      </c>
      <c r="T17" s="838">
        <v>20</v>
      </c>
      <c r="U17" s="839">
        <f t="shared" si="0"/>
        <v>1.8592890078833853E-2</v>
      </c>
      <c r="V17" s="840">
        <f t="shared" si="1"/>
        <v>107568</v>
      </c>
      <c r="W17" s="839">
        <f t="shared" si="1"/>
        <v>100</v>
      </c>
      <c r="X17" s="841"/>
      <c r="Y17" s="835">
        <f t="shared" si="2"/>
        <v>1.3878667458003251</v>
      </c>
    </row>
    <row r="18" spans="2:25" s="742" customFormat="1" ht="18" customHeight="1" x14ac:dyDescent="0.25">
      <c r="B18" s="836" t="s">
        <v>41</v>
      </c>
      <c r="D18" s="837">
        <v>232521</v>
      </c>
      <c r="E18" s="820"/>
      <c r="F18" s="838">
        <v>16</v>
      </c>
      <c r="G18" s="839">
        <v>5.5814862102406314E-3</v>
      </c>
      <c r="H18" s="838">
        <v>36781</v>
      </c>
      <c r="I18" s="839">
        <v>12.830790268678792</v>
      </c>
      <c r="J18" s="838">
        <v>32975</v>
      </c>
      <c r="K18" s="839">
        <v>11.503094236417802</v>
      </c>
      <c r="L18" s="838">
        <v>14123</v>
      </c>
      <c r="M18" s="839">
        <v>4.9267081092017779</v>
      </c>
      <c r="N18" s="838">
        <v>38856</v>
      </c>
      <c r="O18" s="839">
        <v>13.554639261569374</v>
      </c>
      <c r="P18" s="838">
        <v>23209</v>
      </c>
      <c r="Q18" s="839">
        <v>8.0962945908421773</v>
      </c>
      <c r="R18" s="838">
        <v>140614</v>
      </c>
      <c r="S18" s="839">
        <v>49.05219387292351</v>
      </c>
      <c r="T18" s="838">
        <v>88</v>
      </c>
      <c r="U18" s="839">
        <f t="shared" si="0"/>
        <v>3.0698174156323477E-2</v>
      </c>
      <c r="V18" s="840">
        <f t="shared" si="1"/>
        <v>286662</v>
      </c>
      <c r="W18" s="839">
        <f t="shared" si="1"/>
        <v>100</v>
      </c>
      <c r="X18" s="841"/>
      <c r="Y18" s="835">
        <f t="shared" si="2"/>
        <v>1.2328434851045711</v>
      </c>
    </row>
    <row r="19" spans="2:25" s="742" customFormat="1" ht="18" customHeight="1" x14ac:dyDescent="0.25">
      <c r="B19" s="836" t="s">
        <v>3</v>
      </c>
      <c r="D19" s="837">
        <v>167279</v>
      </c>
      <c r="E19" s="820"/>
      <c r="F19" s="838">
        <v>1678</v>
      </c>
      <c r="G19" s="839">
        <v>0.65914295703000714</v>
      </c>
      <c r="H19" s="838">
        <v>80866</v>
      </c>
      <c r="I19" s="839">
        <v>31.765348249814394</v>
      </c>
      <c r="J19" s="838">
        <v>6220</v>
      </c>
      <c r="K19" s="839">
        <v>2.4433070278466293</v>
      </c>
      <c r="L19" s="838">
        <v>9468</v>
      </c>
      <c r="M19" s="839">
        <v>3.7191689613588244</v>
      </c>
      <c r="N19" s="838">
        <v>13646</v>
      </c>
      <c r="O19" s="839">
        <v>5.3603485051439073</v>
      </c>
      <c r="P19" s="838">
        <v>25467</v>
      </c>
      <c r="Q19" s="839">
        <v>10.00381030195661</v>
      </c>
      <c r="R19" s="838">
        <v>116390</v>
      </c>
      <c r="S19" s="839">
        <v>45.719695332969323</v>
      </c>
      <c r="T19" s="838">
        <v>838</v>
      </c>
      <c r="U19" s="839">
        <f t="shared" si="0"/>
        <v>0.32917866388030154</v>
      </c>
      <c r="V19" s="840">
        <f t="shared" si="1"/>
        <v>254573</v>
      </c>
      <c r="W19" s="839">
        <f t="shared" si="1"/>
        <v>100</v>
      </c>
      <c r="X19" s="841"/>
      <c r="Y19" s="835">
        <f t="shared" si="2"/>
        <v>1.52184673509526</v>
      </c>
    </row>
    <row r="20" spans="2:25" s="633" customFormat="1" ht="18" customHeight="1" x14ac:dyDescent="0.25">
      <c r="B20" s="836" t="s">
        <v>2</v>
      </c>
      <c r="D20" s="833">
        <v>36400</v>
      </c>
      <c r="F20" s="683">
        <v>1749</v>
      </c>
      <c r="G20" s="684">
        <v>4.002563105018651</v>
      </c>
      <c r="H20" s="683">
        <v>6746</v>
      </c>
      <c r="I20" s="684">
        <v>15.438130764125683</v>
      </c>
      <c r="J20" s="683">
        <v>908</v>
      </c>
      <c r="K20" s="684">
        <v>2.0779458544064808</v>
      </c>
      <c r="L20" s="683">
        <v>2444</v>
      </c>
      <c r="M20" s="684">
        <v>5.5930613085566518</v>
      </c>
      <c r="N20" s="683">
        <v>5256</v>
      </c>
      <c r="O20" s="684">
        <v>12.028285694670114</v>
      </c>
      <c r="P20" s="683">
        <v>19697</v>
      </c>
      <c r="Q20" s="684">
        <v>45.076321028903585</v>
      </c>
      <c r="R20" s="683">
        <v>6897</v>
      </c>
      <c r="S20" s="684">
        <v>15.783692244318832</v>
      </c>
      <c r="T20" s="683">
        <v>0</v>
      </c>
      <c r="U20" s="684">
        <f t="shared" si="0"/>
        <v>0</v>
      </c>
      <c r="V20" s="834">
        <f t="shared" si="1"/>
        <v>43697</v>
      </c>
      <c r="W20" s="684">
        <f t="shared" si="1"/>
        <v>99.999999999999986</v>
      </c>
      <c r="X20" s="678"/>
      <c r="Y20" s="835">
        <f t="shared" si="2"/>
        <v>1.2004670329670331</v>
      </c>
    </row>
    <row r="21" spans="2:25" s="633" customFormat="1" ht="18" customHeight="1" x14ac:dyDescent="0.25">
      <c r="B21" s="682" t="s">
        <v>35</v>
      </c>
      <c r="D21" s="833">
        <v>78066</v>
      </c>
      <c r="F21" s="683">
        <v>6239</v>
      </c>
      <c r="G21" s="684">
        <v>5.7141548747538584</v>
      </c>
      <c r="H21" s="683">
        <v>24070</v>
      </c>
      <c r="I21" s="684">
        <v>22.045152722443561</v>
      </c>
      <c r="J21" s="683">
        <v>24505</v>
      </c>
      <c r="K21" s="684">
        <v>22.443559096945553</v>
      </c>
      <c r="L21" s="683">
        <v>9043</v>
      </c>
      <c r="M21" s="684">
        <v>8.2822732060264688</v>
      </c>
      <c r="N21" s="683">
        <v>6738</v>
      </c>
      <c r="O21" s="684">
        <v>6.171177359527408</v>
      </c>
      <c r="P21" s="683">
        <v>16226</v>
      </c>
      <c r="Q21" s="684">
        <v>14.8610157072858</v>
      </c>
      <c r="R21" s="683">
        <v>22228</v>
      </c>
      <c r="S21" s="684">
        <v>20.358107798690295</v>
      </c>
      <c r="T21" s="683">
        <v>136</v>
      </c>
      <c r="U21" s="684">
        <f t="shared" si="0"/>
        <v>0.12455923432705958</v>
      </c>
      <c r="V21" s="834">
        <f t="shared" si="1"/>
        <v>109185</v>
      </c>
      <c r="W21" s="684">
        <f t="shared" si="1"/>
        <v>100.00000000000001</v>
      </c>
      <c r="X21" s="678"/>
      <c r="Y21" s="835">
        <f t="shared" si="2"/>
        <v>1.3986242410268235</v>
      </c>
    </row>
    <row r="22" spans="2:25" s="633" customFormat="1" ht="21" customHeight="1" x14ac:dyDescent="0.25">
      <c r="B22" s="682" t="s">
        <v>42</v>
      </c>
      <c r="D22" s="833">
        <v>194321</v>
      </c>
      <c r="F22" s="683">
        <v>6091</v>
      </c>
      <c r="G22" s="684">
        <v>2.2538140187157958</v>
      </c>
      <c r="H22" s="683">
        <v>85415</v>
      </c>
      <c r="I22" s="684">
        <v>31.605569595897176</v>
      </c>
      <c r="J22" s="683">
        <v>53080</v>
      </c>
      <c r="K22" s="684">
        <v>19.640855050637736</v>
      </c>
      <c r="L22" s="683">
        <v>18358</v>
      </c>
      <c r="M22" s="684">
        <v>6.7928940659308132</v>
      </c>
      <c r="N22" s="683">
        <v>24763</v>
      </c>
      <c r="O22" s="684">
        <v>9.1628955090230271</v>
      </c>
      <c r="P22" s="683">
        <v>29669</v>
      </c>
      <c r="Q22" s="684">
        <v>10.978231508993424</v>
      </c>
      <c r="R22" s="683">
        <v>52795</v>
      </c>
      <c r="S22" s="684">
        <v>19.535398311952132</v>
      </c>
      <c r="T22" s="683">
        <v>82</v>
      </c>
      <c r="U22" s="684">
        <f t="shared" si="0"/>
        <v>3.0341938849892509E-2</v>
      </c>
      <c r="V22" s="834">
        <f t="shared" si="1"/>
        <v>270253</v>
      </c>
      <c r="W22" s="684">
        <f t="shared" si="1"/>
        <v>99.999999999999986</v>
      </c>
      <c r="X22" s="678"/>
      <c r="Y22" s="835">
        <f t="shared" si="2"/>
        <v>1.3907555024932972</v>
      </c>
    </row>
    <row r="23" spans="2:25" s="633" customFormat="1" ht="18" customHeight="1" x14ac:dyDescent="0.25">
      <c r="B23" s="682" t="s">
        <v>43</v>
      </c>
      <c r="D23" s="833">
        <v>45626</v>
      </c>
      <c r="F23" s="683">
        <v>3476</v>
      </c>
      <c r="G23" s="684">
        <v>5.8061067682234251</v>
      </c>
      <c r="H23" s="683">
        <v>13937</v>
      </c>
      <c r="I23" s="684">
        <v>23.27954833968063</v>
      </c>
      <c r="J23" s="683">
        <v>4089</v>
      </c>
      <c r="K23" s="684">
        <v>6.8300260573261173</v>
      </c>
      <c r="L23" s="683">
        <v>4145</v>
      </c>
      <c r="M23" s="684">
        <v>6.9235651767221222</v>
      </c>
      <c r="N23" s="683">
        <v>5242</v>
      </c>
      <c r="O23" s="684">
        <v>8.7559297120331401</v>
      </c>
      <c r="P23" s="683">
        <v>1482</v>
      </c>
      <c r="Q23" s="684">
        <v>2.4754459811585487</v>
      </c>
      <c r="R23" s="683">
        <v>27493</v>
      </c>
      <c r="S23" s="684">
        <v>45.922696599184874</v>
      </c>
      <c r="T23" s="683">
        <v>4</v>
      </c>
      <c r="U23" s="684">
        <f t="shared" si="0"/>
        <v>6.6813656711431817E-3</v>
      </c>
      <c r="V23" s="834">
        <f>F23+H23+J23+L23+N23+P23+R23+T23</f>
        <v>59868</v>
      </c>
      <c r="W23" s="684">
        <f t="shared" si="1"/>
        <v>100</v>
      </c>
      <c r="X23" s="678"/>
      <c r="Y23" s="835">
        <f t="shared" si="2"/>
        <v>1.3121465830885899</v>
      </c>
    </row>
    <row r="24" spans="2:25" s="633" customFormat="1" ht="22.5" customHeight="1" x14ac:dyDescent="0.25">
      <c r="B24" s="682" t="s">
        <v>44</v>
      </c>
      <c r="D24" s="833">
        <v>15929</v>
      </c>
      <c r="F24" s="685">
        <v>2208</v>
      </c>
      <c r="G24" s="686">
        <v>9.8465929361398494</v>
      </c>
      <c r="H24" s="685">
        <v>3447</v>
      </c>
      <c r="I24" s="684">
        <v>15.371922939707456</v>
      </c>
      <c r="J24" s="685">
        <v>1107</v>
      </c>
      <c r="K24" s="684">
        <v>4.9366749910809844</v>
      </c>
      <c r="L24" s="685">
        <v>796</v>
      </c>
      <c r="M24" s="684">
        <v>3.5497681056011414</v>
      </c>
      <c r="N24" s="685">
        <v>2633</v>
      </c>
      <c r="O24" s="684">
        <v>11.741883696039958</v>
      </c>
      <c r="P24" s="685">
        <v>2782</v>
      </c>
      <c r="Q24" s="684">
        <v>12.406350338922582</v>
      </c>
      <c r="R24" s="685">
        <v>9411</v>
      </c>
      <c r="S24" s="684">
        <v>41.968426685693899</v>
      </c>
      <c r="T24" s="685">
        <v>40</v>
      </c>
      <c r="U24" s="684">
        <f t="shared" si="0"/>
        <v>0.17838030681412773</v>
      </c>
      <c r="V24" s="842">
        <f t="shared" si="1"/>
        <v>22424</v>
      </c>
      <c r="W24" s="684">
        <f t="shared" si="1"/>
        <v>100</v>
      </c>
      <c r="X24" s="678"/>
      <c r="Y24" s="835">
        <f t="shared" si="2"/>
        <v>1.4077468767656476</v>
      </c>
    </row>
    <row r="25" spans="2:25" s="633" customFormat="1" ht="18" customHeight="1" x14ac:dyDescent="0.25">
      <c r="B25" s="682" t="s">
        <v>45</v>
      </c>
      <c r="D25" s="833">
        <v>70696</v>
      </c>
      <c r="F25" s="685">
        <v>1143</v>
      </c>
      <c r="G25" s="686">
        <v>1.1282871357498223</v>
      </c>
      <c r="H25" s="685">
        <v>26157</v>
      </c>
      <c r="I25" s="684">
        <v>25.820303245676381</v>
      </c>
      <c r="J25" s="685">
        <v>6202</v>
      </c>
      <c r="K25" s="684">
        <v>6.1221669430624654</v>
      </c>
      <c r="L25" s="685">
        <v>7751</v>
      </c>
      <c r="M25" s="684">
        <v>7.6512279870488822</v>
      </c>
      <c r="N25" s="685">
        <v>13444</v>
      </c>
      <c r="O25" s="684">
        <v>13.270946853036405</v>
      </c>
      <c r="P25" s="685">
        <v>1384</v>
      </c>
      <c r="Q25" s="684">
        <v>1.3661849482745005</v>
      </c>
      <c r="R25" s="685">
        <v>38260</v>
      </c>
      <c r="S25" s="684">
        <v>37.767511648108666</v>
      </c>
      <c r="T25" s="685">
        <v>6963</v>
      </c>
      <c r="U25" s="684">
        <f t="shared" si="0"/>
        <v>6.8733712390428812</v>
      </c>
      <c r="V25" s="842">
        <f t="shared" si="1"/>
        <v>101304</v>
      </c>
      <c r="W25" s="684">
        <f t="shared" si="1"/>
        <v>100</v>
      </c>
      <c r="X25" s="678"/>
      <c r="Y25" s="835">
        <f t="shared" si="2"/>
        <v>1.4329523593979858</v>
      </c>
    </row>
    <row r="26" spans="2:25" s="633" customFormat="1" ht="18" customHeight="1" x14ac:dyDescent="0.25">
      <c r="B26" s="682" t="s">
        <v>46</v>
      </c>
      <c r="D26" s="833">
        <v>9318</v>
      </c>
      <c r="F26" s="685">
        <v>1145</v>
      </c>
      <c r="G26" s="686">
        <v>8.0227017937219731</v>
      </c>
      <c r="H26" s="685">
        <v>3725</v>
      </c>
      <c r="I26" s="684">
        <v>26.100056053811659</v>
      </c>
      <c r="J26" s="685">
        <v>3664</v>
      </c>
      <c r="K26" s="684">
        <v>25.672645739910315</v>
      </c>
      <c r="L26" s="685">
        <v>1407</v>
      </c>
      <c r="M26" s="684">
        <v>9.8584641255605376</v>
      </c>
      <c r="N26" s="685">
        <v>2018</v>
      </c>
      <c r="O26" s="684">
        <v>14.139573991031391</v>
      </c>
      <c r="P26" s="685">
        <v>1085</v>
      </c>
      <c r="Q26" s="684">
        <v>7.6022982062780269</v>
      </c>
      <c r="R26" s="685">
        <v>1228</v>
      </c>
      <c r="S26" s="684">
        <v>8.6042600896860986</v>
      </c>
      <c r="T26" s="685">
        <v>0</v>
      </c>
      <c r="U26" s="684">
        <f t="shared" si="0"/>
        <v>0</v>
      </c>
      <c r="V26" s="842">
        <f t="shared" si="1"/>
        <v>14272</v>
      </c>
      <c r="W26" s="684">
        <f t="shared" si="1"/>
        <v>99.999999999999986</v>
      </c>
      <c r="X26" s="678"/>
      <c r="Y26" s="835">
        <f t="shared" si="2"/>
        <v>1.5316591543249625</v>
      </c>
    </row>
    <row r="27" spans="2:25" s="633" customFormat="1" ht="18" customHeight="1" x14ac:dyDescent="0.25">
      <c r="B27" s="682" t="s">
        <v>1</v>
      </c>
      <c r="D27" s="833">
        <v>3725</v>
      </c>
      <c r="F27" s="685">
        <v>701</v>
      </c>
      <c r="G27" s="686">
        <v>14.135914498890905</v>
      </c>
      <c r="H27" s="685">
        <v>792</v>
      </c>
      <c r="I27" s="684">
        <v>15.970961887477314</v>
      </c>
      <c r="J27" s="685">
        <v>1288</v>
      </c>
      <c r="K27" s="684">
        <v>25.972978423069168</v>
      </c>
      <c r="L27" s="685">
        <v>67</v>
      </c>
      <c r="M27" s="684">
        <v>1.3510788465416415</v>
      </c>
      <c r="N27" s="685">
        <v>215</v>
      </c>
      <c r="O27" s="684">
        <v>4.3355515224843719</v>
      </c>
      <c r="P27" s="685">
        <v>5</v>
      </c>
      <c r="Q27" s="684">
        <v>0.10082677959265982</v>
      </c>
      <c r="R27" s="685">
        <v>1891</v>
      </c>
      <c r="S27" s="684">
        <v>38.132688041943943</v>
      </c>
      <c r="T27" s="685">
        <v>0</v>
      </c>
      <c r="U27" s="684">
        <f t="shared" si="0"/>
        <v>0</v>
      </c>
      <c r="V27" s="834">
        <f t="shared" si="1"/>
        <v>4959</v>
      </c>
      <c r="W27" s="684">
        <f t="shared" si="1"/>
        <v>100</v>
      </c>
      <c r="X27" s="678"/>
      <c r="Y27" s="835">
        <f t="shared" si="2"/>
        <v>1.3312751677852348</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1225" customFormat="1" ht="20.25" customHeight="1" x14ac:dyDescent="0.25">
      <c r="B30" s="1249" t="s">
        <v>0</v>
      </c>
      <c r="D30" s="1266">
        <f>SUM(D10:D29)</f>
        <v>1533173</v>
      </c>
      <c r="F30" s="1250">
        <f>SUM(F10:F27)</f>
        <v>75363</v>
      </c>
      <c r="G30" s="1251">
        <f>F30*100/$V30</f>
        <v>3.5148882425698704</v>
      </c>
      <c r="H30" s="1250">
        <f>SUM(H10:H27)</f>
        <v>534318</v>
      </c>
      <c r="I30" s="1251">
        <f>H30*100/$V30</f>
        <v>24.920293194186115</v>
      </c>
      <c r="J30" s="1250">
        <f>SUM(J10:J27)</f>
        <v>359690</v>
      </c>
      <c r="K30" s="1251">
        <f>J30*100/$V30</f>
        <v>16.775740774252043</v>
      </c>
      <c r="L30" s="1250">
        <f>SUM(L10:L27)</f>
        <v>108577</v>
      </c>
      <c r="M30" s="1251">
        <f>L30*100/$V30</f>
        <v>5.0639706581944566</v>
      </c>
      <c r="N30" s="1250">
        <f>SUM(N10:N27)</f>
        <v>182122</v>
      </c>
      <c r="O30" s="1251">
        <f>N30*100/$V30</f>
        <v>8.4940683958084193</v>
      </c>
      <c r="P30" s="1250">
        <f>SUM(P10:P27)</f>
        <v>219189</v>
      </c>
      <c r="Q30" s="1251">
        <f>P30*100/$V30</f>
        <v>10.222852580187192</v>
      </c>
      <c r="R30" s="1250">
        <f>SUM(R10:R27)</f>
        <v>653890</v>
      </c>
      <c r="S30" s="1251">
        <f>R30*100/$V30</f>
        <v>30.497064513541297</v>
      </c>
      <c r="T30" s="1250">
        <f>SUM(T10:T28)</f>
        <v>10959</v>
      </c>
      <c r="U30" s="1251">
        <f>T30*100/$V30</f>
        <v>0.51112164126060811</v>
      </c>
      <c r="V30" s="1250">
        <f>SUM(V10:V27)</f>
        <v>2144108</v>
      </c>
      <c r="W30" s="1251">
        <f>G30+I30+K30+M30+O30+Q30+S30+U30</f>
        <v>99.999999999999986</v>
      </c>
      <c r="X30" s="1267"/>
      <c r="Y30" s="1268">
        <f>(V30/D30)</f>
        <v>1.3984775364554425</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217" customFormat="1" ht="21" x14ac:dyDescent="0.25">
      <c r="B3" s="1550" t="s">
        <v>413</v>
      </c>
      <c r="C3" s="1550"/>
      <c r="D3" s="1550"/>
      <c r="E3" s="1550"/>
      <c r="F3" s="1550"/>
      <c r="G3" s="1550"/>
      <c r="H3" s="1550"/>
      <c r="I3" s="1550"/>
      <c r="J3" s="1550"/>
      <c r="K3" s="1550"/>
      <c r="L3" s="1550"/>
      <c r="M3" s="1550"/>
      <c r="N3" s="1550"/>
      <c r="O3" s="1550"/>
      <c r="P3" s="1550"/>
      <c r="Q3" s="1550"/>
      <c r="R3" s="1550"/>
      <c r="S3" s="1550"/>
      <c r="T3" s="1550"/>
      <c r="U3" s="1550"/>
      <c r="V3" s="1550"/>
      <c r="W3" s="1550"/>
      <c r="X3" s="1550"/>
      <c r="Y3" s="218"/>
    </row>
    <row r="4" spans="2:25" s="217"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216"/>
      <c r="Y4" s="216"/>
    </row>
    <row r="5" spans="2: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5">
      <c r="B6" s="133"/>
      <c r="C6" s="133"/>
      <c r="D6" s="133"/>
      <c r="E6" s="133"/>
      <c r="F6" s="1553" t="s">
        <v>52</v>
      </c>
      <c r="G6" s="1553"/>
      <c r="H6" s="1553"/>
      <c r="I6" s="1553"/>
      <c r="J6" s="1553"/>
      <c r="K6" s="1553"/>
      <c r="L6" s="1553"/>
      <c r="M6" s="1553"/>
      <c r="N6" s="1553"/>
      <c r="O6" s="1553"/>
      <c r="P6" s="1553"/>
      <c r="Q6" s="1553"/>
      <c r="R6" s="1553"/>
      <c r="S6" s="1553"/>
      <c r="T6" s="1553"/>
      <c r="U6" s="1553"/>
      <c r="V6" s="1553"/>
      <c r="W6" s="1553"/>
      <c r="X6" s="192"/>
      <c r="Y6" s="192"/>
    </row>
    <row r="7" spans="2:25" s="132" customFormat="1" ht="64.5" customHeight="1" x14ac:dyDescent="0.25">
      <c r="B7" s="1554" t="s">
        <v>12</v>
      </c>
      <c r="C7" s="155"/>
      <c r="D7" s="156" t="s">
        <v>53</v>
      </c>
      <c r="E7" s="155"/>
      <c r="F7" s="1555" t="s">
        <v>167</v>
      </c>
      <c r="G7" s="1555"/>
      <c r="H7" s="1555" t="s">
        <v>59</v>
      </c>
      <c r="I7" s="1555"/>
      <c r="J7" s="1555" t="s">
        <v>60</v>
      </c>
      <c r="K7" s="1555"/>
      <c r="L7" s="1555" t="s">
        <v>152</v>
      </c>
      <c r="M7" s="1555"/>
      <c r="N7" s="1555" t="s">
        <v>0</v>
      </c>
      <c r="O7" s="1555"/>
      <c r="P7" s="156"/>
      <c r="Q7" s="156" t="s">
        <v>62</v>
      </c>
      <c r="R7" s="133"/>
      <c r="S7" s="133"/>
      <c r="T7" s="133"/>
      <c r="U7" s="133"/>
      <c r="V7" s="133"/>
      <c r="W7" s="133"/>
    </row>
    <row r="8" spans="2:25" s="189" customFormat="1" ht="20.25" customHeight="1" x14ac:dyDescent="0.25">
      <c r="B8" s="155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5">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5">
      <c r="B10" s="146" t="s">
        <v>8</v>
      </c>
      <c r="C10" s="159"/>
      <c r="D10" s="163">
        <f>'41benpresaad'!D10</f>
        <v>299148</v>
      </c>
      <c r="E10" s="162"/>
      <c r="F10" s="164">
        <f>'41benpresaad'!F10+'41benpresaad'!H10+'41benpresaad'!J10+'41benpresaad'!L10+'41benpresaad'!N10</f>
        <v>355919</v>
      </c>
      <c r="G10" s="165">
        <f t="shared" ref="G10:G27" si="0">F10*100/$N10</f>
        <v>79.454895736364023</v>
      </c>
      <c r="H10" s="164">
        <f>'41benpresaad'!P10</f>
        <v>4659</v>
      </c>
      <c r="I10" s="165">
        <f t="shared" ref="I10:I27" si="1">H10*100/$N10</f>
        <v>1.0400691147022778</v>
      </c>
      <c r="J10" s="164">
        <f>'41benpresaad'!R10</f>
        <v>87361</v>
      </c>
      <c r="K10" s="165">
        <f t="shared" ref="K10:K27" si="2">J10*100/$N10</f>
        <v>19.502356284504334</v>
      </c>
      <c r="L10" s="164">
        <f>'41benpresaad'!T10</f>
        <v>12</v>
      </c>
      <c r="M10" s="165">
        <f t="shared" ref="M10:M27" si="3">L10*100/$N10</f>
        <v>2.6788644293683907E-3</v>
      </c>
      <c r="N10" s="164">
        <f>F10+H10+J10+L10</f>
        <v>447951</v>
      </c>
      <c r="O10" s="165">
        <f>G10+I10+K10+M10</f>
        <v>100</v>
      </c>
      <c r="P10" s="166"/>
      <c r="Q10" s="166">
        <f t="shared" ref="Q10:Q27" si="4">N10/D10</f>
        <v>1.4974226804123711</v>
      </c>
      <c r="R10" s="162"/>
      <c r="S10" s="162"/>
      <c r="T10" s="162"/>
      <c r="U10" s="162"/>
      <c r="V10" s="162"/>
      <c r="W10" s="162"/>
    </row>
    <row r="11" spans="2:25" s="191" customFormat="1" ht="18" customHeight="1" x14ac:dyDescent="0.25">
      <c r="B11" s="146" t="s">
        <v>7</v>
      </c>
      <c r="C11" s="159"/>
      <c r="D11" s="163">
        <f>'41benpresaad'!D11</f>
        <v>45732</v>
      </c>
      <c r="E11" s="162"/>
      <c r="F11" s="164">
        <f>'41benpresaad'!F11+'41benpresaad'!H11+'41benpresaad'!J11+'41benpresaad'!L11+'41benpresaad'!N11</f>
        <v>26569</v>
      </c>
      <c r="G11" s="165">
        <f t="shared" si="0"/>
        <v>43.92005818758885</v>
      </c>
      <c r="H11" s="164">
        <f>'41benpresaad'!P11</f>
        <v>9922</v>
      </c>
      <c r="I11" s="165">
        <f t="shared" si="1"/>
        <v>16.401626607597446</v>
      </c>
      <c r="J11" s="164">
        <f>'41benpresaad'!R11</f>
        <v>24003</v>
      </c>
      <c r="K11" s="165">
        <f t="shared" si="2"/>
        <v>39.6783152048137</v>
      </c>
      <c r="L11" s="164">
        <f>'41benpresaad'!T11</f>
        <v>0</v>
      </c>
      <c r="M11" s="165">
        <f t="shared" si="3"/>
        <v>0</v>
      </c>
      <c r="N11" s="164">
        <f t="shared" ref="N11:N27" si="5">F11+H11+J11+L11</f>
        <v>60494</v>
      </c>
      <c r="O11" s="165">
        <f t="shared" ref="O11:O27" si="6">G11+I11+K11+M11</f>
        <v>100</v>
      </c>
      <c r="P11" s="166"/>
      <c r="Q11" s="166">
        <f t="shared" si="4"/>
        <v>1.3227936674538616</v>
      </c>
      <c r="R11" s="162"/>
      <c r="S11" s="162"/>
      <c r="T11" s="162"/>
      <c r="U11" s="162"/>
      <c r="V11" s="162"/>
      <c r="W11" s="162"/>
    </row>
    <row r="12" spans="2:25" s="191" customFormat="1" ht="22.5" customHeight="1" x14ac:dyDescent="0.25">
      <c r="B12" s="146" t="s">
        <v>37</v>
      </c>
      <c r="C12" s="159"/>
      <c r="D12" s="163">
        <f>'41benpresaad'!D12</f>
        <v>34418</v>
      </c>
      <c r="E12" s="162"/>
      <c r="F12" s="163">
        <f>'41benpresaad'!F12+'41benpresaad'!H12+'41benpresaad'!J12+'41benpresaad'!L12+'41benpresaad'!N12</f>
        <v>29593</v>
      </c>
      <c r="G12" s="165">
        <f t="shared" si="0"/>
        <v>61.550781006260529</v>
      </c>
      <c r="H12" s="164">
        <f>'41benpresaad'!P12</f>
        <v>5327</v>
      </c>
      <c r="I12" s="165">
        <f t="shared" si="1"/>
        <v>11.079681357765345</v>
      </c>
      <c r="J12" s="164">
        <f>'41benpresaad'!R12</f>
        <v>13130</v>
      </c>
      <c r="K12" s="165">
        <f t="shared" si="2"/>
        <v>27.309220241685559</v>
      </c>
      <c r="L12" s="164">
        <f>'41benpresaad'!T12</f>
        <v>29</v>
      </c>
      <c r="M12" s="165">
        <f t="shared" si="3"/>
        <v>6.0317394288566736E-2</v>
      </c>
      <c r="N12" s="164">
        <f t="shared" si="5"/>
        <v>48079</v>
      </c>
      <c r="O12" s="165">
        <f t="shared" si="6"/>
        <v>99.999999999999986</v>
      </c>
      <c r="P12" s="166"/>
      <c r="Q12" s="166">
        <f t="shared" si="4"/>
        <v>1.3969144052530653</v>
      </c>
      <c r="R12" s="162"/>
      <c r="S12" s="162"/>
      <c r="T12" s="162"/>
      <c r="U12" s="162"/>
      <c r="V12" s="162"/>
      <c r="W12" s="162"/>
    </row>
    <row r="13" spans="2:25" s="191" customFormat="1" ht="18" customHeight="1" x14ac:dyDescent="0.25">
      <c r="B13" s="146" t="s">
        <v>38</v>
      </c>
      <c r="C13" s="159"/>
      <c r="D13" s="163">
        <f>'41benpresaad'!D13</f>
        <v>31794</v>
      </c>
      <c r="E13" s="162"/>
      <c r="F13" s="164">
        <f>'41benpresaad'!F13+'41benpresaad'!H13+'41benpresaad'!J13+'41benpresaad'!L13+'41benpresaad'!N13</f>
        <v>27841</v>
      </c>
      <c r="G13" s="165">
        <f t="shared" si="0"/>
        <v>52.854295206454672</v>
      </c>
      <c r="H13" s="164">
        <f>'41benpresaad'!P13</f>
        <v>771</v>
      </c>
      <c r="I13" s="165">
        <f t="shared" si="1"/>
        <v>1.4636924537256764</v>
      </c>
      <c r="J13" s="164">
        <f>'41benpresaad'!R13</f>
        <v>24063</v>
      </c>
      <c r="K13" s="165">
        <f t="shared" si="2"/>
        <v>45.68201233981965</v>
      </c>
      <c r="L13" s="164">
        <f>'41benpresaad'!T13</f>
        <v>0</v>
      </c>
      <c r="M13" s="165">
        <f t="shared" si="3"/>
        <v>0</v>
      </c>
      <c r="N13" s="164">
        <f t="shared" si="5"/>
        <v>52675</v>
      </c>
      <c r="O13" s="165">
        <f t="shared" si="6"/>
        <v>100</v>
      </c>
      <c r="P13" s="166"/>
      <c r="Q13" s="166">
        <f t="shared" si="4"/>
        <v>1.6567591369440775</v>
      </c>
      <c r="R13" s="162"/>
      <c r="S13" s="162"/>
      <c r="T13" s="162"/>
      <c r="U13" s="162"/>
      <c r="V13" s="162"/>
      <c r="W13" s="162"/>
    </row>
    <row r="14" spans="2:25" s="191" customFormat="1" ht="18" customHeight="1" x14ac:dyDescent="0.25">
      <c r="B14" s="146" t="s">
        <v>6</v>
      </c>
      <c r="C14" s="159"/>
      <c r="D14" s="163">
        <f>'41benpresaad'!D14</f>
        <v>46130</v>
      </c>
      <c r="E14" s="162"/>
      <c r="F14" s="164">
        <f>'41benpresaad'!F14+'41benpresaad'!H14+'41benpresaad'!J14+'41benpresaad'!L14+'41benpresaad'!N14</f>
        <v>15984</v>
      </c>
      <c r="G14" s="165">
        <f t="shared" si="0"/>
        <v>30.072245635159543</v>
      </c>
      <c r="H14" s="164">
        <f>'41benpresaad'!P14</f>
        <v>15826</v>
      </c>
      <c r="I14" s="165">
        <f t="shared" si="1"/>
        <v>29.77498494882601</v>
      </c>
      <c r="J14" s="164">
        <f>'41benpresaad'!R14</f>
        <v>21342</v>
      </c>
      <c r="K14" s="165">
        <f t="shared" si="2"/>
        <v>40.152769416014451</v>
      </c>
      <c r="L14" s="164">
        <f>'41benpresaad'!T14</f>
        <v>0</v>
      </c>
      <c r="M14" s="165">
        <f t="shared" si="3"/>
        <v>0</v>
      </c>
      <c r="N14" s="164">
        <f t="shared" si="5"/>
        <v>53152</v>
      </c>
      <c r="O14" s="165">
        <f t="shared" si="6"/>
        <v>100</v>
      </c>
      <c r="P14" s="166"/>
      <c r="Q14" s="166">
        <f t="shared" si="4"/>
        <v>1.1522219813570345</v>
      </c>
      <c r="R14" s="162"/>
      <c r="S14" s="162"/>
      <c r="T14" s="162"/>
      <c r="U14" s="162"/>
      <c r="V14" s="162"/>
      <c r="W14" s="162"/>
    </row>
    <row r="15" spans="2:25" s="191" customFormat="1" ht="18" customHeight="1" x14ac:dyDescent="0.25">
      <c r="B15" s="146" t="s">
        <v>5</v>
      </c>
      <c r="C15" s="159"/>
      <c r="D15" s="163">
        <f>'41benpresaad'!D15</f>
        <v>18114</v>
      </c>
      <c r="E15" s="162"/>
      <c r="F15" s="163">
        <f>'41benpresaad'!F15+'41benpresaad'!H15+'41benpresaad'!J15+'41benpresaad'!L15+'41benpresaad'!N15</f>
        <v>18976</v>
      </c>
      <c r="G15" s="165">
        <f t="shared" si="0"/>
        <v>65.900329918388607</v>
      </c>
      <c r="H15" s="164">
        <f>'41benpresaad'!P15</f>
        <v>383</v>
      </c>
      <c r="I15" s="165">
        <f t="shared" si="1"/>
        <v>1.3300920298662962</v>
      </c>
      <c r="J15" s="164">
        <f>'41benpresaad'!R15</f>
        <v>9436</v>
      </c>
      <c r="K15" s="165">
        <f t="shared" si="2"/>
        <v>32.769578051745093</v>
      </c>
      <c r="L15" s="164">
        <f>'41benpresaad'!T15</f>
        <v>0</v>
      </c>
      <c r="M15" s="165">
        <f t="shared" si="3"/>
        <v>0</v>
      </c>
      <c r="N15" s="164">
        <f t="shared" si="5"/>
        <v>28795</v>
      </c>
      <c r="O15" s="165">
        <f t="shared" si="6"/>
        <v>100</v>
      </c>
      <c r="P15" s="166"/>
      <c r="Q15" s="166">
        <f t="shared" si="4"/>
        <v>1.5896544109528541</v>
      </c>
      <c r="R15" s="162"/>
      <c r="S15" s="162"/>
      <c r="T15" s="162"/>
      <c r="U15" s="162"/>
      <c r="V15" s="162"/>
      <c r="W15" s="162"/>
    </row>
    <row r="16" spans="2:25" s="191" customFormat="1" ht="18" customHeight="1" x14ac:dyDescent="0.25">
      <c r="B16" s="146" t="s">
        <v>4</v>
      </c>
      <c r="C16" s="159"/>
      <c r="D16" s="163">
        <f>'41benpresaad'!D16</f>
        <v>126450</v>
      </c>
      <c r="E16" s="162"/>
      <c r="F16" s="164">
        <f>'41benpresaad'!F16+'41benpresaad'!H16+'41benpresaad'!J16+'41benpresaad'!L16+'41benpresaad'!N16</f>
        <v>88624</v>
      </c>
      <c r="G16" s="165">
        <f t="shared" si="0"/>
        <v>49.733721667592611</v>
      </c>
      <c r="H16" s="164">
        <f>'41benpresaad'!P16</f>
        <v>49512</v>
      </c>
      <c r="I16" s="165">
        <f t="shared" si="1"/>
        <v>27.784979545110186</v>
      </c>
      <c r="J16" s="164">
        <f>'41benpresaad'!R16</f>
        <v>37314</v>
      </c>
      <c r="K16" s="165">
        <f t="shared" si="2"/>
        <v>20.939746460378121</v>
      </c>
      <c r="L16" s="164">
        <f>'41benpresaad'!T16</f>
        <v>2747</v>
      </c>
      <c r="M16" s="165">
        <f t="shared" si="3"/>
        <v>1.5415523269190838</v>
      </c>
      <c r="N16" s="164">
        <f t="shared" si="5"/>
        <v>178197</v>
      </c>
      <c r="O16" s="165">
        <f t="shared" si="6"/>
        <v>100</v>
      </c>
      <c r="P16" s="166"/>
      <c r="Q16" s="166">
        <f t="shared" si="4"/>
        <v>1.4092289442467378</v>
      </c>
      <c r="R16" s="162"/>
      <c r="S16" s="162"/>
      <c r="T16" s="162"/>
      <c r="U16" s="162"/>
      <c r="V16" s="162"/>
      <c r="W16" s="162"/>
    </row>
    <row r="17" spans="2:25" s="191" customFormat="1" ht="18" customHeight="1" x14ac:dyDescent="0.25">
      <c r="B17" s="146" t="s">
        <v>40</v>
      </c>
      <c r="C17" s="159"/>
      <c r="D17" s="163">
        <f>'41benpresaad'!D17</f>
        <v>77506</v>
      </c>
      <c r="E17" s="162"/>
      <c r="F17" s="164">
        <f>'41benpresaad'!F17+'41benpresaad'!H17+'41benpresaad'!J17+'41benpresaad'!L17+'41benpresaad'!N17</f>
        <v>75731</v>
      </c>
      <c r="G17" s="165">
        <f t="shared" si="0"/>
        <v>70.402907928008332</v>
      </c>
      <c r="H17" s="164">
        <f>'41benpresaad'!P17</f>
        <v>11783</v>
      </c>
      <c r="I17" s="165">
        <f t="shared" si="1"/>
        <v>10.954001189944965</v>
      </c>
      <c r="J17" s="164">
        <f>'41benpresaad'!R17</f>
        <v>20034</v>
      </c>
      <c r="K17" s="165">
        <f t="shared" si="2"/>
        <v>18.624497991967871</v>
      </c>
      <c r="L17" s="164">
        <f>'41benpresaad'!T17</f>
        <v>20</v>
      </c>
      <c r="M17" s="165">
        <f t="shared" si="3"/>
        <v>1.8592890078833853E-2</v>
      </c>
      <c r="N17" s="164">
        <f t="shared" si="5"/>
        <v>107568</v>
      </c>
      <c r="O17" s="165">
        <f t="shared" si="6"/>
        <v>100</v>
      </c>
      <c r="P17" s="166"/>
      <c r="Q17" s="166">
        <f t="shared" si="4"/>
        <v>1.3878667458003251</v>
      </c>
      <c r="R17" s="162"/>
      <c r="S17" s="162"/>
      <c r="T17" s="162"/>
      <c r="U17" s="162"/>
      <c r="V17" s="162"/>
      <c r="W17" s="162"/>
    </row>
    <row r="18" spans="2:25" s="191" customFormat="1" ht="18" customHeight="1" x14ac:dyDescent="0.25">
      <c r="B18" s="146" t="s">
        <v>41</v>
      </c>
      <c r="C18" s="159"/>
      <c r="D18" s="163">
        <f>'41benpresaad'!D18</f>
        <v>232521</v>
      </c>
      <c r="E18" s="162"/>
      <c r="F18" s="164">
        <f>'41benpresaad'!F18+'41benpresaad'!H18+'41benpresaad'!J18+'41benpresaad'!L18+'41benpresaad'!N18</f>
        <v>122751</v>
      </c>
      <c r="G18" s="165">
        <f t="shared" si="0"/>
        <v>42.820813362077985</v>
      </c>
      <c r="H18" s="164">
        <f>'41benpresaad'!P18</f>
        <v>23209</v>
      </c>
      <c r="I18" s="165">
        <f t="shared" si="1"/>
        <v>8.0962945908421773</v>
      </c>
      <c r="J18" s="164">
        <f>'41benpresaad'!R18</f>
        <v>140614</v>
      </c>
      <c r="K18" s="165">
        <f t="shared" si="2"/>
        <v>49.05219387292351</v>
      </c>
      <c r="L18" s="164">
        <f>'41benpresaad'!T18</f>
        <v>88</v>
      </c>
      <c r="M18" s="165">
        <f t="shared" si="3"/>
        <v>3.0698174156323477E-2</v>
      </c>
      <c r="N18" s="164">
        <f t="shared" si="5"/>
        <v>286662</v>
      </c>
      <c r="O18" s="165">
        <f t="shared" si="6"/>
        <v>100</v>
      </c>
      <c r="P18" s="166"/>
      <c r="Q18" s="166">
        <f t="shared" si="4"/>
        <v>1.2328434851045711</v>
      </c>
      <c r="R18" s="162"/>
      <c r="S18" s="162"/>
      <c r="T18" s="162"/>
      <c r="U18" s="162"/>
      <c r="V18" s="162"/>
      <c r="W18" s="162"/>
    </row>
    <row r="19" spans="2:25" s="191" customFormat="1" ht="18" customHeight="1" x14ac:dyDescent="0.25">
      <c r="B19" s="146" t="s">
        <v>3</v>
      </c>
      <c r="C19" s="159"/>
      <c r="D19" s="163">
        <f>'41benpresaad'!D19</f>
        <v>167279</v>
      </c>
      <c r="E19" s="162"/>
      <c r="F19" s="164">
        <f>'41benpresaad'!F19+'41benpresaad'!H19+'41benpresaad'!J19+'41benpresaad'!L19+'41benpresaad'!N19</f>
        <v>111878</v>
      </c>
      <c r="G19" s="165">
        <f t="shared" si="0"/>
        <v>43.947315701193766</v>
      </c>
      <c r="H19" s="164">
        <f>'41benpresaad'!P19</f>
        <v>25467</v>
      </c>
      <c r="I19" s="165">
        <f>H19*100/$N19</f>
        <v>10.00381030195661</v>
      </c>
      <c r="J19" s="164">
        <f>'41benpresaad'!R19</f>
        <v>116390</v>
      </c>
      <c r="K19" s="165">
        <f>J19*100/$N19</f>
        <v>45.719695332969323</v>
      </c>
      <c r="L19" s="164">
        <f>'41benpresaad'!T19</f>
        <v>838</v>
      </c>
      <c r="M19" s="165">
        <f t="shared" si="3"/>
        <v>0.32917866388030154</v>
      </c>
      <c r="N19" s="164">
        <f t="shared" si="5"/>
        <v>254573</v>
      </c>
      <c r="O19" s="165">
        <f t="shared" si="6"/>
        <v>100</v>
      </c>
      <c r="P19" s="166"/>
      <c r="Q19" s="166">
        <f t="shared" si="4"/>
        <v>1.52184673509526</v>
      </c>
      <c r="R19" s="162"/>
      <c r="S19" s="162"/>
      <c r="T19" s="162"/>
      <c r="U19" s="162"/>
      <c r="V19" s="162"/>
      <c r="W19" s="162"/>
    </row>
    <row r="20" spans="2:25" s="191" customFormat="1" ht="18" customHeight="1" x14ac:dyDescent="0.25">
      <c r="B20" s="146" t="s">
        <v>2</v>
      </c>
      <c r="C20" s="159"/>
      <c r="D20" s="163">
        <f>'41benpresaad'!D20</f>
        <v>36400</v>
      </c>
      <c r="E20" s="162"/>
      <c r="F20" s="164">
        <f>'41benpresaad'!F20+'41benpresaad'!H20+'41benpresaad'!J20+'41benpresaad'!L20+'41benpresaad'!N20</f>
        <v>17103</v>
      </c>
      <c r="G20" s="165">
        <f t="shared" si="0"/>
        <v>39.139986726777579</v>
      </c>
      <c r="H20" s="164">
        <f>'41benpresaad'!P20</f>
        <v>19697</v>
      </c>
      <c r="I20" s="165">
        <f>H20*100/$N20</f>
        <v>45.076321028903585</v>
      </c>
      <c r="J20" s="164">
        <f>'41benpresaad'!R20</f>
        <v>6897</v>
      </c>
      <c r="K20" s="165">
        <f>J20*100/$N20</f>
        <v>15.783692244318832</v>
      </c>
      <c r="L20" s="164">
        <f>'41benpresaad'!T20</f>
        <v>0</v>
      </c>
      <c r="M20" s="165">
        <f t="shared" si="3"/>
        <v>0</v>
      </c>
      <c r="N20" s="164">
        <f t="shared" si="5"/>
        <v>43697</v>
      </c>
      <c r="O20" s="165">
        <f t="shared" si="6"/>
        <v>99.999999999999986</v>
      </c>
      <c r="P20" s="166"/>
      <c r="Q20" s="166">
        <f t="shared" si="4"/>
        <v>1.2004670329670331</v>
      </c>
      <c r="R20" s="162"/>
      <c r="S20" s="162"/>
      <c r="T20" s="162"/>
      <c r="U20" s="162"/>
      <c r="V20" s="162"/>
      <c r="W20" s="162"/>
    </row>
    <row r="21" spans="2:25" s="191" customFormat="1" ht="18" customHeight="1" x14ac:dyDescent="0.25">
      <c r="B21" s="146" t="s">
        <v>35</v>
      </c>
      <c r="C21" s="159"/>
      <c r="D21" s="163">
        <f>'41benpresaad'!D21</f>
        <v>78066</v>
      </c>
      <c r="E21" s="162"/>
      <c r="F21" s="164">
        <f>'41benpresaad'!F21+'41benpresaad'!H21+'41benpresaad'!J21+'41benpresaad'!L21+'41benpresaad'!N21</f>
        <v>70595</v>
      </c>
      <c r="G21" s="165">
        <f t="shared" si="0"/>
        <v>64.656317259696849</v>
      </c>
      <c r="H21" s="164">
        <f>'41benpresaad'!P21</f>
        <v>16226</v>
      </c>
      <c r="I21" s="165">
        <f>H21*100/$N21</f>
        <v>14.8610157072858</v>
      </c>
      <c r="J21" s="164">
        <f>'41benpresaad'!R21</f>
        <v>22228</v>
      </c>
      <c r="K21" s="165">
        <f>J21*100/$N21</f>
        <v>20.358107798690295</v>
      </c>
      <c r="L21" s="164">
        <f>'41benpresaad'!T21</f>
        <v>136</v>
      </c>
      <c r="M21" s="165">
        <f t="shared" si="3"/>
        <v>0.12455923432705958</v>
      </c>
      <c r="N21" s="164">
        <f t="shared" si="5"/>
        <v>109185</v>
      </c>
      <c r="O21" s="165">
        <f t="shared" si="6"/>
        <v>100.00000000000001</v>
      </c>
      <c r="P21" s="166"/>
      <c r="Q21" s="166">
        <f t="shared" si="4"/>
        <v>1.3986242410268235</v>
      </c>
      <c r="R21" s="162"/>
      <c r="S21" s="162"/>
      <c r="T21" s="162"/>
      <c r="U21" s="162"/>
      <c r="V21" s="162"/>
      <c r="W21" s="162"/>
    </row>
    <row r="22" spans="2:25" s="191" customFormat="1" ht="21" customHeight="1" x14ac:dyDescent="0.25">
      <c r="B22" s="146" t="s">
        <v>42</v>
      </c>
      <c r="C22" s="159"/>
      <c r="D22" s="163">
        <f>'41benpresaad'!D22</f>
        <v>194321</v>
      </c>
      <c r="E22" s="162"/>
      <c r="F22" s="164">
        <f>'41benpresaad'!F22+'41benpresaad'!H22+'41benpresaad'!J22+'41benpresaad'!L22+'41benpresaad'!N22</f>
        <v>187707</v>
      </c>
      <c r="G22" s="165">
        <f t="shared" si="0"/>
        <v>69.456028240204546</v>
      </c>
      <c r="H22" s="164">
        <f>'41benpresaad'!P22</f>
        <v>29669</v>
      </c>
      <c r="I22" s="165">
        <f>H22*100/$N22</f>
        <v>10.978231508993424</v>
      </c>
      <c r="J22" s="164">
        <f>'41benpresaad'!R22</f>
        <v>52795</v>
      </c>
      <c r="K22" s="165">
        <f>J22*100/$N22</f>
        <v>19.535398311952132</v>
      </c>
      <c r="L22" s="164">
        <f>'41benpresaad'!T22</f>
        <v>82</v>
      </c>
      <c r="M22" s="165">
        <f t="shared" si="3"/>
        <v>3.0341938849892509E-2</v>
      </c>
      <c r="N22" s="164">
        <f t="shared" si="5"/>
        <v>270253</v>
      </c>
      <c r="O22" s="165">
        <f t="shared" si="6"/>
        <v>99.999999999999986</v>
      </c>
      <c r="P22" s="166"/>
      <c r="Q22" s="166">
        <f t="shared" si="4"/>
        <v>1.3907555024932972</v>
      </c>
      <c r="R22" s="162"/>
      <c r="S22" s="162"/>
      <c r="T22" s="162"/>
      <c r="U22" s="162"/>
      <c r="V22" s="162"/>
      <c r="W22" s="162"/>
    </row>
    <row r="23" spans="2:25" s="191" customFormat="1" ht="18" customHeight="1" x14ac:dyDescent="0.25">
      <c r="B23" s="146" t="s">
        <v>43</v>
      </c>
      <c r="C23" s="159"/>
      <c r="D23" s="163">
        <f>'41benpresaad'!D23</f>
        <v>45626</v>
      </c>
      <c r="E23" s="162"/>
      <c r="F23" s="164">
        <f>'41benpresaad'!F23+'41benpresaad'!H23+'41benpresaad'!J23+'41benpresaad'!L23+'41benpresaad'!N23</f>
        <v>30889</v>
      </c>
      <c r="G23" s="165">
        <f t="shared" si="0"/>
        <v>51.595176053985433</v>
      </c>
      <c r="H23" s="164">
        <f>'41benpresaad'!P23</f>
        <v>1482</v>
      </c>
      <c r="I23" s="165">
        <f>H23*100/$N23</f>
        <v>2.4754459811585487</v>
      </c>
      <c r="J23" s="164">
        <f>'41benpresaad'!R23</f>
        <v>27493</v>
      </c>
      <c r="K23" s="165">
        <f>J23*100/$N23</f>
        <v>45.922696599184874</v>
      </c>
      <c r="L23" s="164">
        <f>'41benpresaad'!T23</f>
        <v>4</v>
      </c>
      <c r="M23" s="165">
        <f t="shared" si="3"/>
        <v>6.6813656711431817E-3</v>
      </c>
      <c r="N23" s="164">
        <f t="shared" si="5"/>
        <v>59868</v>
      </c>
      <c r="O23" s="165">
        <f t="shared" si="6"/>
        <v>100</v>
      </c>
      <c r="P23" s="166"/>
      <c r="Q23" s="166">
        <f t="shared" si="4"/>
        <v>1.3121465830885899</v>
      </c>
      <c r="R23" s="162"/>
      <c r="S23" s="162"/>
      <c r="T23" s="162"/>
      <c r="U23" s="162"/>
      <c r="V23" s="162"/>
      <c r="W23" s="162"/>
    </row>
    <row r="24" spans="2:25" s="191" customFormat="1" ht="22.5" customHeight="1" x14ac:dyDescent="0.25">
      <c r="B24" s="146" t="s">
        <v>44</v>
      </c>
      <c r="C24" s="159"/>
      <c r="D24" s="163">
        <f>'41benpresaad'!D24</f>
        <v>15929</v>
      </c>
      <c r="E24" s="162"/>
      <c r="F24" s="163">
        <f>'41benpresaad'!F24+'41benpresaad'!H24+'41benpresaad'!J24+'41benpresaad'!L24+'41benpresaad'!N24</f>
        <v>10191</v>
      </c>
      <c r="G24" s="167">
        <f t="shared" si="0"/>
        <v>45.446842668569388</v>
      </c>
      <c r="H24" s="164">
        <f>'41benpresaad'!P24</f>
        <v>2782</v>
      </c>
      <c r="I24" s="165">
        <f t="shared" si="1"/>
        <v>12.406350338922582</v>
      </c>
      <c r="J24" s="164">
        <f>'41benpresaad'!R24</f>
        <v>9411</v>
      </c>
      <c r="K24" s="165">
        <f t="shared" si="2"/>
        <v>41.968426685693899</v>
      </c>
      <c r="L24" s="164">
        <f>'41benpresaad'!T24</f>
        <v>40</v>
      </c>
      <c r="M24" s="165">
        <f t="shared" si="3"/>
        <v>0.17838030681412773</v>
      </c>
      <c r="N24" s="163">
        <f t="shared" si="5"/>
        <v>22424</v>
      </c>
      <c r="O24" s="165">
        <f t="shared" si="6"/>
        <v>100</v>
      </c>
      <c r="P24" s="166"/>
      <c r="Q24" s="166">
        <f t="shared" si="4"/>
        <v>1.4077468767656476</v>
      </c>
      <c r="R24" s="162"/>
      <c r="S24" s="162"/>
      <c r="T24" s="162"/>
      <c r="U24" s="162"/>
      <c r="V24" s="162"/>
      <c r="W24" s="162"/>
    </row>
    <row r="25" spans="2:25" s="191" customFormat="1" ht="18" customHeight="1" x14ac:dyDescent="0.25">
      <c r="B25" s="146" t="s">
        <v>45</v>
      </c>
      <c r="C25" s="159"/>
      <c r="D25" s="163">
        <f>'41benpresaad'!D25</f>
        <v>70696</v>
      </c>
      <c r="E25" s="162"/>
      <c r="F25" s="163">
        <f>'41benpresaad'!F25+'41benpresaad'!H25+'41benpresaad'!J25+'41benpresaad'!L25+'41benpresaad'!N25</f>
        <v>54697</v>
      </c>
      <c r="G25" s="167">
        <f t="shared" si="0"/>
        <v>53.992932164573958</v>
      </c>
      <c r="H25" s="164">
        <f>'41benpresaad'!P25</f>
        <v>1384</v>
      </c>
      <c r="I25" s="165">
        <f t="shared" si="1"/>
        <v>1.3661849482745005</v>
      </c>
      <c r="J25" s="164">
        <f>'41benpresaad'!R25</f>
        <v>38260</v>
      </c>
      <c r="K25" s="165">
        <f t="shared" si="2"/>
        <v>37.767511648108666</v>
      </c>
      <c r="L25" s="164">
        <f>'41benpresaad'!T25</f>
        <v>6963</v>
      </c>
      <c r="M25" s="165">
        <f t="shared" si="3"/>
        <v>6.8733712390428812</v>
      </c>
      <c r="N25" s="163">
        <f t="shared" si="5"/>
        <v>101304</v>
      </c>
      <c r="O25" s="165">
        <f t="shared" si="6"/>
        <v>100</v>
      </c>
      <c r="P25" s="166"/>
      <c r="Q25" s="166">
        <f t="shared" si="4"/>
        <v>1.4329523593979858</v>
      </c>
      <c r="R25" s="162"/>
      <c r="S25" s="162"/>
      <c r="T25" s="162"/>
      <c r="U25" s="162"/>
      <c r="V25" s="162"/>
      <c r="W25" s="162"/>
    </row>
    <row r="26" spans="2:25" s="191" customFormat="1" ht="18" customHeight="1" x14ac:dyDescent="0.25">
      <c r="B26" s="146" t="s">
        <v>46</v>
      </c>
      <c r="C26" s="159"/>
      <c r="D26" s="163">
        <f>'41benpresaad'!D26</f>
        <v>9318</v>
      </c>
      <c r="E26" s="162"/>
      <c r="F26" s="163">
        <f>'41benpresaad'!F26+'41benpresaad'!H26+'41benpresaad'!J26+'41benpresaad'!L26+'41benpresaad'!N26</f>
        <v>11959</v>
      </c>
      <c r="G26" s="167">
        <f t="shared" si="0"/>
        <v>83.793441704035871</v>
      </c>
      <c r="H26" s="164">
        <f>'41benpresaad'!P26</f>
        <v>1085</v>
      </c>
      <c r="I26" s="165">
        <f t="shared" si="1"/>
        <v>7.6022982062780269</v>
      </c>
      <c r="J26" s="164">
        <f>'41benpresaad'!R26</f>
        <v>1228</v>
      </c>
      <c r="K26" s="165">
        <f t="shared" si="2"/>
        <v>8.6042600896860986</v>
      </c>
      <c r="L26" s="164">
        <f>'41benpresaad'!T26</f>
        <v>0</v>
      </c>
      <c r="M26" s="165">
        <f t="shared" si="3"/>
        <v>0</v>
      </c>
      <c r="N26" s="163">
        <f t="shared" si="5"/>
        <v>14272</v>
      </c>
      <c r="O26" s="165">
        <f t="shared" si="6"/>
        <v>99.999999999999986</v>
      </c>
      <c r="P26" s="166"/>
      <c r="Q26" s="166">
        <f t="shared" si="4"/>
        <v>1.5316591543249625</v>
      </c>
      <c r="R26" s="162"/>
      <c r="S26" s="162"/>
      <c r="T26" s="162"/>
      <c r="U26" s="162"/>
      <c r="V26" s="162"/>
      <c r="W26" s="162"/>
    </row>
    <row r="27" spans="2:25" s="191" customFormat="1" ht="18" customHeight="1" x14ac:dyDescent="0.25">
      <c r="B27" s="146" t="s">
        <v>1</v>
      </c>
      <c r="C27" s="159"/>
      <c r="D27" s="163">
        <f>'41benpresaad'!D27</f>
        <v>3725</v>
      </c>
      <c r="E27" s="162"/>
      <c r="F27" s="163">
        <f>'41benpresaad'!F27+'41benpresaad'!H27+'41benpresaad'!J27+'41benpresaad'!L27+'41benpresaad'!N27</f>
        <v>3063</v>
      </c>
      <c r="G27" s="167">
        <f t="shared" si="0"/>
        <v>61.766485178463398</v>
      </c>
      <c r="H27" s="164">
        <f>'41benpresaad'!P27</f>
        <v>5</v>
      </c>
      <c r="I27" s="165">
        <f t="shared" si="1"/>
        <v>0.10082677959265982</v>
      </c>
      <c r="J27" s="164">
        <f>'41benpresaad'!R27</f>
        <v>1891</v>
      </c>
      <c r="K27" s="165">
        <f t="shared" si="2"/>
        <v>38.132688041943943</v>
      </c>
      <c r="L27" s="164">
        <f>'41benpresaad'!T27</f>
        <v>0</v>
      </c>
      <c r="M27" s="165">
        <f t="shared" si="3"/>
        <v>0</v>
      </c>
      <c r="N27" s="164">
        <f t="shared" si="5"/>
        <v>4959</v>
      </c>
      <c r="O27" s="165">
        <f t="shared" si="6"/>
        <v>100</v>
      </c>
      <c r="P27" s="166"/>
      <c r="Q27" s="166">
        <f t="shared" si="4"/>
        <v>1.3312751677852348</v>
      </c>
      <c r="R27" s="162"/>
      <c r="S27" s="162"/>
      <c r="T27" s="162"/>
      <c r="U27" s="162"/>
      <c r="V27" s="162"/>
      <c r="W27" s="162"/>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1533173</v>
      </c>
      <c r="E30" s="174"/>
      <c r="F30" s="147">
        <f>SUM(F10:F27)</f>
        <v>1260070</v>
      </c>
      <c r="G30" s="175">
        <f>F30*100/$N30</f>
        <v>58.768961265010901</v>
      </c>
      <c r="H30" s="147">
        <f>SUM(H10:H27)</f>
        <v>219189</v>
      </c>
      <c r="I30" s="175">
        <f>H30*100/$N30</f>
        <v>10.222852580187192</v>
      </c>
      <c r="J30" s="147">
        <f>SUM(J10:J27)</f>
        <v>653890</v>
      </c>
      <c r="K30" s="175">
        <f>J30*100/$N30</f>
        <v>30.497064513541297</v>
      </c>
      <c r="L30" s="147">
        <f>SUM(L10:L28)</f>
        <v>10959</v>
      </c>
      <c r="M30" s="175">
        <f>L30*100/$N30</f>
        <v>0.51112164126060811</v>
      </c>
      <c r="N30" s="147">
        <f>F30+H30+J30+L30</f>
        <v>2144108</v>
      </c>
      <c r="O30" s="175">
        <f>G30+I30+K30+M30</f>
        <v>99.999999999999986</v>
      </c>
      <c r="P30" s="176"/>
      <c r="Q30" s="176">
        <f>(N30/D30)</f>
        <v>1.3984775364554425</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4" t="s">
        <v>414</v>
      </c>
      <c r="C3" s="1534"/>
      <c r="D3" s="1534"/>
      <c r="E3" s="1534"/>
      <c r="F3" s="1534"/>
      <c r="G3" s="1534"/>
      <c r="H3" s="1534"/>
      <c r="I3" s="1534"/>
      <c r="J3" s="1534"/>
      <c r="K3" s="1534"/>
      <c r="L3" s="1534"/>
      <c r="M3" s="1534"/>
      <c r="N3" s="1534"/>
      <c r="O3" s="1534"/>
      <c r="P3" s="1534"/>
      <c r="Q3" s="1534"/>
      <c r="R3" s="1534"/>
      <c r="S3" s="1534"/>
      <c r="T3" s="1534"/>
      <c r="U3" s="1534"/>
      <c r="V3" s="1534"/>
      <c r="W3" s="1534"/>
      <c r="X3" s="1534"/>
      <c r="Y3" s="821"/>
    </row>
    <row r="4" spans="2:30" s="621"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86" t="s">
        <v>52</v>
      </c>
      <c r="G6" s="1587"/>
      <c r="H6" s="1587"/>
      <c r="I6" s="1587"/>
      <c r="J6" s="1587"/>
      <c r="K6" s="1587"/>
      <c r="L6" s="1587"/>
      <c r="M6" s="1587"/>
      <c r="N6" s="1587"/>
      <c r="O6" s="1587"/>
      <c r="P6" s="1587"/>
      <c r="Q6" s="1587"/>
      <c r="R6" s="1587"/>
      <c r="S6" s="1587"/>
      <c r="T6" s="1587"/>
      <c r="U6" s="1587"/>
      <c r="V6" s="1587"/>
      <c r="W6" s="1588"/>
      <c r="X6" s="825"/>
      <c r="Y6" s="826"/>
    </row>
    <row r="7" spans="2:30" s="621" customFormat="1" ht="64.5" customHeight="1" x14ac:dyDescent="0.25">
      <c r="B7" s="1548" t="s">
        <v>12</v>
      </c>
      <c r="C7" s="625"/>
      <c r="D7" s="871" t="s">
        <v>245</v>
      </c>
      <c r="E7" s="625"/>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7"/>
      <c r="Y7" s="855" t="s">
        <v>246</v>
      </c>
      <c r="AD7" s="827"/>
    </row>
    <row r="8" spans="2:30" s="626" customFormat="1" ht="20.25" customHeight="1" x14ac:dyDescent="0.25">
      <c r="B8" s="154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73142</v>
      </c>
      <c r="E10" s="633"/>
      <c r="F10" s="675">
        <v>3</v>
      </c>
      <c r="G10" s="676">
        <v>4.1448354287779113E-2</v>
      </c>
      <c r="H10" s="675">
        <v>25682</v>
      </c>
      <c r="I10" s="676">
        <v>22.496891373428415</v>
      </c>
      <c r="J10" s="675">
        <v>29560</v>
      </c>
      <c r="K10" s="676">
        <v>25.898844759971517</v>
      </c>
      <c r="L10" s="675">
        <v>5982</v>
      </c>
      <c r="M10" s="676">
        <v>6.7656467537436367</v>
      </c>
      <c r="N10" s="675">
        <v>12214</v>
      </c>
      <c r="O10" s="676">
        <v>12.528030778060005</v>
      </c>
      <c r="P10" s="675">
        <v>2322</v>
      </c>
      <c r="Q10" s="676">
        <v>2.7451563878290628</v>
      </c>
      <c r="R10" s="675">
        <v>26602</v>
      </c>
      <c r="S10" s="676">
        <v>29.514416587843943</v>
      </c>
      <c r="T10" s="675">
        <v>8</v>
      </c>
      <c r="U10" s="676">
        <v>9.5650048356413341E-3</v>
      </c>
      <c r="V10" s="831">
        <f>F10+H10+J10+L10+N10+P10+R10+T10</f>
        <v>102373</v>
      </c>
      <c r="W10" s="676">
        <f t="shared" ref="V10:W27" si="0">G10+I10+K10+M10+O10+Q10+S10+U10</f>
        <v>100</v>
      </c>
      <c r="X10" s="678"/>
      <c r="Y10" s="832">
        <f t="shared" ref="Y10:Y27" si="1">V10/D10</f>
        <v>1.3996472614913456</v>
      </c>
    </row>
    <row r="11" spans="2:30" s="633" customFormat="1" ht="18" customHeight="1" x14ac:dyDescent="0.25">
      <c r="B11" s="682" t="s">
        <v>7</v>
      </c>
      <c r="D11" s="833">
        <v>13380</v>
      </c>
      <c r="F11" s="683">
        <v>2186</v>
      </c>
      <c r="G11" s="684">
        <v>14.391281630215721</v>
      </c>
      <c r="H11" s="683">
        <v>1849</v>
      </c>
      <c r="I11" s="684">
        <v>3.2171381652608795</v>
      </c>
      <c r="J11" s="683">
        <v>709</v>
      </c>
      <c r="K11" s="684">
        <v>5.0160483690378443</v>
      </c>
      <c r="L11" s="683">
        <v>513</v>
      </c>
      <c r="M11" s="684">
        <v>3.4634619690975592</v>
      </c>
      <c r="N11" s="683">
        <v>2809</v>
      </c>
      <c r="O11" s="684">
        <v>20.243338060759871</v>
      </c>
      <c r="P11" s="683">
        <v>4107</v>
      </c>
      <c r="Q11" s="684">
        <v>22.057176979920879</v>
      </c>
      <c r="R11" s="683">
        <v>5248</v>
      </c>
      <c r="S11" s="684">
        <v>31.611554825707248</v>
      </c>
      <c r="T11" s="683">
        <v>0</v>
      </c>
      <c r="U11" s="684">
        <v>0</v>
      </c>
      <c r="V11" s="834">
        <f t="shared" si="0"/>
        <v>17421</v>
      </c>
      <c r="W11" s="684">
        <f t="shared" si="0"/>
        <v>100</v>
      </c>
      <c r="X11" s="678"/>
      <c r="Y11" s="835">
        <f t="shared" si="1"/>
        <v>1.3020179372197309</v>
      </c>
    </row>
    <row r="12" spans="2:30" s="633" customFormat="1" ht="22.5" customHeight="1" x14ac:dyDescent="0.25">
      <c r="B12" s="682" t="s">
        <v>37</v>
      </c>
      <c r="D12" s="833">
        <v>8095</v>
      </c>
      <c r="F12" s="685">
        <v>2364</v>
      </c>
      <c r="G12" s="684">
        <v>26.047201285061163</v>
      </c>
      <c r="H12" s="685">
        <v>837</v>
      </c>
      <c r="I12" s="684">
        <v>1.4456938094649698</v>
      </c>
      <c r="J12" s="685">
        <v>974</v>
      </c>
      <c r="K12" s="684">
        <v>7.7350796985048804</v>
      </c>
      <c r="L12" s="685">
        <v>568</v>
      </c>
      <c r="M12" s="684">
        <v>6.5735821079945636</v>
      </c>
      <c r="N12" s="685">
        <v>1830</v>
      </c>
      <c r="O12" s="684">
        <v>20.560978623501793</v>
      </c>
      <c r="P12" s="685">
        <v>1816</v>
      </c>
      <c r="Q12" s="684">
        <v>11.083652539231435</v>
      </c>
      <c r="R12" s="685">
        <v>2881</v>
      </c>
      <c r="S12" s="684">
        <v>26.553811936241196</v>
      </c>
      <c r="T12" s="685">
        <v>12</v>
      </c>
      <c r="U12" s="684">
        <v>0</v>
      </c>
      <c r="V12" s="834">
        <f t="shared" si="0"/>
        <v>11282</v>
      </c>
      <c r="W12" s="684">
        <f t="shared" si="0"/>
        <v>100</v>
      </c>
      <c r="X12" s="678"/>
      <c r="Y12" s="835">
        <f t="shared" si="1"/>
        <v>1.3936998147004325</v>
      </c>
    </row>
    <row r="13" spans="2:30" s="633" customFormat="1" ht="18" customHeight="1" x14ac:dyDescent="0.25">
      <c r="B13" s="682" t="s">
        <v>38</v>
      </c>
      <c r="D13" s="833">
        <v>7893</v>
      </c>
      <c r="F13" s="683">
        <v>362</v>
      </c>
      <c r="G13" s="684">
        <v>2.2477064220183487</v>
      </c>
      <c r="H13" s="683">
        <v>2649</v>
      </c>
      <c r="I13" s="684">
        <v>9.8776758409785934</v>
      </c>
      <c r="J13" s="683">
        <v>602</v>
      </c>
      <c r="K13" s="684">
        <v>2.6758409785932722</v>
      </c>
      <c r="L13" s="683">
        <v>612</v>
      </c>
      <c r="M13" s="684">
        <v>7.477064220183486</v>
      </c>
      <c r="N13" s="683">
        <v>2138</v>
      </c>
      <c r="O13" s="684">
        <v>19.602446483180429</v>
      </c>
      <c r="P13" s="683">
        <v>350</v>
      </c>
      <c r="Q13" s="684">
        <v>6.666666666666667</v>
      </c>
      <c r="R13" s="683">
        <v>4547</v>
      </c>
      <c r="S13" s="684">
        <v>51.452599388379205</v>
      </c>
      <c r="T13" s="683">
        <v>0</v>
      </c>
      <c r="U13" s="684">
        <v>0</v>
      </c>
      <c r="V13" s="834">
        <f t="shared" si="0"/>
        <v>11260</v>
      </c>
      <c r="W13" s="684">
        <f t="shared" si="0"/>
        <v>100</v>
      </c>
      <c r="X13" s="678"/>
      <c r="Y13" s="835">
        <f t="shared" si="1"/>
        <v>1.4265805143798302</v>
      </c>
    </row>
    <row r="14" spans="2:30" s="633" customFormat="1" ht="18" customHeight="1" x14ac:dyDescent="0.25">
      <c r="B14" s="682" t="s">
        <v>6</v>
      </c>
      <c r="D14" s="833">
        <v>16125</v>
      </c>
      <c r="F14" s="683">
        <v>615</v>
      </c>
      <c r="G14" s="684">
        <v>0.16137708445400753</v>
      </c>
      <c r="H14" s="683">
        <v>755</v>
      </c>
      <c r="I14" s="684">
        <v>3.0984400215169448</v>
      </c>
      <c r="J14" s="683">
        <v>556</v>
      </c>
      <c r="K14" s="684">
        <v>0</v>
      </c>
      <c r="L14" s="683">
        <v>1535</v>
      </c>
      <c r="M14" s="684">
        <v>14.922001075847231</v>
      </c>
      <c r="N14" s="683">
        <v>2836</v>
      </c>
      <c r="O14" s="684">
        <v>24.314147391070467</v>
      </c>
      <c r="P14" s="683">
        <v>4804</v>
      </c>
      <c r="Q14" s="684">
        <v>21.79666487358795</v>
      </c>
      <c r="R14" s="683">
        <v>7479</v>
      </c>
      <c r="S14" s="684">
        <v>35.707369553523399</v>
      </c>
      <c r="T14" s="683">
        <v>0</v>
      </c>
      <c r="U14" s="684">
        <v>0</v>
      </c>
      <c r="V14" s="834">
        <f t="shared" si="0"/>
        <v>18580</v>
      </c>
      <c r="W14" s="684">
        <f t="shared" si="0"/>
        <v>100</v>
      </c>
      <c r="X14" s="678"/>
      <c r="Y14" s="835">
        <f t="shared" si="1"/>
        <v>1.1522480620155038</v>
      </c>
    </row>
    <row r="15" spans="2:30" s="633" customFormat="1" ht="18" customHeight="1" x14ac:dyDescent="0.25">
      <c r="B15" s="682" t="s">
        <v>5</v>
      </c>
      <c r="D15" s="833">
        <v>5255</v>
      </c>
      <c r="F15" s="685">
        <v>2492</v>
      </c>
      <c r="G15" s="684">
        <v>0</v>
      </c>
      <c r="H15" s="685">
        <v>635</v>
      </c>
      <c r="I15" s="684">
        <v>5.5706304868316039</v>
      </c>
      <c r="J15" s="685">
        <v>417</v>
      </c>
      <c r="K15" s="684">
        <v>8.0925778132482051</v>
      </c>
      <c r="L15" s="685">
        <v>749</v>
      </c>
      <c r="M15" s="684">
        <v>12.721468475658419</v>
      </c>
      <c r="N15" s="685">
        <v>1881</v>
      </c>
      <c r="O15" s="684">
        <v>33.998403830806069</v>
      </c>
      <c r="P15" s="685">
        <v>183</v>
      </c>
      <c r="Q15" s="684">
        <v>0</v>
      </c>
      <c r="R15" s="685">
        <v>2291</v>
      </c>
      <c r="S15" s="684">
        <v>39.616919393455703</v>
      </c>
      <c r="T15" s="685">
        <v>0</v>
      </c>
      <c r="U15" s="684">
        <v>0</v>
      </c>
      <c r="V15" s="834">
        <f t="shared" si="0"/>
        <v>8648</v>
      </c>
      <c r="W15" s="684">
        <f t="shared" si="0"/>
        <v>100</v>
      </c>
      <c r="X15" s="678"/>
      <c r="Y15" s="835">
        <f t="shared" si="1"/>
        <v>1.6456707897240723</v>
      </c>
    </row>
    <row r="16" spans="2:30" s="742" customFormat="1" ht="18" customHeight="1" x14ac:dyDescent="0.25">
      <c r="B16" s="836" t="s">
        <v>4</v>
      </c>
      <c r="D16" s="837">
        <v>34907</v>
      </c>
      <c r="E16" s="820"/>
      <c r="F16" s="838">
        <v>5914</v>
      </c>
      <c r="G16" s="839">
        <v>14.10823965697068</v>
      </c>
      <c r="H16" s="838">
        <v>4423</v>
      </c>
      <c r="I16" s="839">
        <v>4.2299223548499247</v>
      </c>
      <c r="J16" s="838">
        <v>3639</v>
      </c>
      <c r="K16" s="839">
        <v>9.7183914706223202</v>
      </c>
      <c r="L16" s="838">
        <v>2103</v>
      </c>
      <c r="M16" s="839">
        <v>5.5742264457063389</v>
      </c>
      <c r="N16" s="838">
        <v>5563</v>
      </c>
      <c r="O16" s="839">
        <v>12.858963958743772</v>
      </c>
      <c r="P16" s="838">
        <v>16227</v>
      </c>
      <c r="Q16" s="839">
        <v>32.65036504809364</v>
      </c>
      <c r="R16" s="838">
        <v>9505</v>
      </c>
      <c r="S16" s="839">
        <v>20.020859891065012</v>
      </c>
      <c r="T16" s="838">
        <v>590</v>
      </c>
      <c r="U16" s="839">
        <v>0.83903117394831384</v>
      </c>
      <c r="V16" s="840">
        <f t="shared" si="0"/>
        <v>47964</v>
      </c>
      <c r="W16" s="839">
        <f t="shared" si="0"/>
        <v>100</v>
      </c>
      <c r="X16" s="841"/>
      <c r="Y16" s="835">
        <f t="shared" si="1"/>
        <v>1.3740510499326783</v>
      </c>
    </row>
    <row r="17" spans="2:25" s="742" customFormat="1" ht="18" customHeight="1" x14ac:dyDescent="0.25">
      <c r="B17" s="836" t="s">
        <v>40</v>
      </c>
      <c r="D17" s="837">
        <v>23283</v>
      </c>
      <c r="E17" s="820"/>
      <c r="F17" s="838">
        <v>3760</v>
      </c>
      <c r="G17" s="839">
        <v>6.9774527726995732</v>
      </c>
      <c r="H17" s="838">
        <v>5308</v>
      </c>
      <c r="I17" s="839">
        <v>8.4573866109515112</v>
      </c>
      <c r="J17" s="838">
        <v>2863</v>
      </c>
      <c r="K17" s="839">
        <v>12.122399233916601</v>
      </c>
      <c r="L17" s="838">
        <v>1449</v>
      </c>
      <c r="M17" s="839">
        <v>4.8359014538173586</v>
      </c>
      <c r="N17" s="838">
        <v>7163</v>
      </c>
      <c r="O17" s="839">
        <v>28.332027509358404</v>
      </c>
      <c r="P17" s="838">
        <v>4006</v>
      </c>
      <c r="Q17" s="839">
        <v>12.823191433794724</v>
      </c>
      <c r="R17" s="838">
        <v>8129</v>
      </c>
      <c r="S17" s="839">
        <v>26.412466266213983</v>
      </c>
      <c r="T17" s="838">
        <v>15</v>
      </c>
      <c r="U17" s="839">
        <v>3.9174719247845394E-2</v>
      </c>
      <c r="V17" s="840">
        <f t="shared" si="0"/>
        <v>32693</v>
      </c>
      <c r="W17" s="839">
        <f t="shared" si="0"/>
        <v>99.999999999999986</v>
      </c>
      <c r="X17" s="841"/>
      <c r="Y17" s="835">
        <f t="shared" si="1"/>
        <v>1.4041575398359318</v>
      </c>
    </row>
    <row r="18" spans="2:25" s="742" customFormat="1" ht="18" customHeight="1" x14ac:dyDescent="0.25">
      <c r="B18" s="836" t="s">
        <v>41</v>
      </c>
      <c r="D18" s="837">
        <v>45754</v>
      </c>
      <c r="E18" s="820"/>
      <c r="F18" s="838">
        <v>10</v>
      </c>
      <c r="G18" s="839">
        <v>0.38917682645664642</v>
      </c>
      <c r="H18" s="838">
        <v>4152</v>
      </c>
      <c r="I18" s="839">
        <v>5.0131877455410665</v>
      </c>
      <c r="J18" s="838">
        <v>5803</v>
      </c>
      <c r="K18" s="839">
        <v>10.515152074072708</v>
      </c>
      <c r="L18" s="838">
        <v>3576</v>
      </c>
      <c r="M18" s="839">
        <v>6.5237840529723146</v>
      </c>
      <c r="N18" s="838">
        <v>14916</v>
      </c>
      <c r="O18" s="839">
        <v>32.416031871922094</v>
      </c>
      <c r="P18" s="838">
        <v>6424</v>
      </c>
      <c r="Q18" s="839">
        <v>11.359905564675286</v>
      </c>
      <c r="R18" s="838">
        <v>21603</v>
      </c>
      <c r="S18" s="839">
        <v>33.677628788018517</v>
      </c>
      <c r="T18" s="838">
        <v>65</v>
      </c>
      <c r="U18" s="839">
        <v>0.10513307634136894</v>
      </c>
      <c r="V18" s="840">
        <f t="shared" si="0"/>
        <v>56549</v>
      </c>
      <c r="W18" s="839">
        <f t="shared" si="0"/>
        <v>100.00000000000001</v>
      </c>
      <c r="X18" s="841"/>
      <c r="Y18" s="835">
        <f t="shared" si="1"/>
        <v>1.2359356558989378</v>
      </c>
    </row>
    <row r="19" spans="2:25" s="742" customFormat="1" ht="18" customHeight="1" x14ac:dyDescent="0.25">
      <c r="B19" s="836" t="s">
        <v>3</v>
      </c>
      <c r="D19" s="837">
        <v>46044</v>
      </c>
      <c r="E19" s="820"/>
      <c r="F19" s="838">
        <v>20</v>
      </c>
      <c r="G19" s="839">
        <v>7.0628950806935764E-3</v>
      </c>
      <c r="H19" s="838">
        <v>19205</v>
      </c>
      <c r="I19" s="839">
        <v>5.0323127449941731</v>
      </c>
      <c r="J19" s="838">
        <v>1059</v>
      </c>
      <c r="K19" s="839">
        <v>8.1223293427976129E-2</v>
      </c>
      <c r="L19" s="838">
        <v>3022</v>
      </c>
      <c r="M19" s="839">
        <v>7.5113889183176186</v>
      </c>
      <c r="N19" s="838">
        <v>6304</v>
      </c>
      <c r="O19" s="839">
        <v>19.811420701345483</v>
      </c>
      <c r="P19" s="838">
        <v>7703</v>
      </c>
      <c r="Q19" s="839">
        <v>16.121058021683087</v>
      </c>
      <c r="R19" s="838">
        <v>30760</v>
      </c>
      <c r="S19" s="839">
        <v>51.403750397287851</v>
      </c>
      <c r="T19" s="838">
        <v>308</v>
      </c>
      <c r="U19" s="839">
        <v>3.1783027863121094E-2</v>
      </c>
      <c r="V19" s="840">
        <f t="shared" si="0"/>
        <v>68381</v>
      </c>
      <c r="W19" s="839">
        <f t="shared" si="0"/>
        <v>100.00000000000001</v>
      </c>
      <c r="X19" s="841"/>
      <c r="Y19" s="835">
        <f t="shared" si="1"/>
        <v>1.485122925896968</v>
      </c>
    </row>
    <row r="20" spans="2:25" s="633" customFormat="1" ht="18" customHeight="1" x14ac:dyDescent="0.25">
      <c r="B20" s="836" t="s">
        <v>2</v>
      </c>
      <c r="D20" s="833">
        <v>12313</v>
      </c>
      <c r="F20" s="683">
        <v>404</v>
      </c>
      <c r="G20" s="684">
        <v>2.6190698107931776</v>
      </c>
      <c r="H20" s="683">
        <v>1031</v>
      </c>
      <c r="I20" s="684">
        <v>3.3647124615528008</v>
      </c>
      <c r="J20" s="683">
        <v>214</v>
      </c>
      <c r="K20" s="684">
        <v>1.8175039612265822</v>
      </c>
      <c r="L20" s="683">
        <v>768</v>
      </c>
      <c r="M20" s="684">
        <v>6.0117438717494638</v>
      </c>
      <c r="N20" s="683">
        <v>3394</v>
      </c>
      <c r="O20" s="684">
        <v>28.250535930655232</v>
      </c>
      <c r="P20" s="683">
        <v>6066</v>
      </c>
      <c r="Q20" s="684">
        <v>37.794761860378415</v>
      </c>
      <c r="R20" s="683">
        <v>2001</v>
      </c>
      <c r="S20" s="684">
        <v>20.141672103644328</v>
      </c>
      <c r="T20" s="683">
        <v>0</v>
      </c>
      <c r="U20" s="684">
        <v>0</v>
      </c>
      <c r="V20" s="834">
        <f t="shared" si="0"/>
        <v>13878</v>
      </c>
      <c r="W20" s="684">
        <f t="shared" si="0"/>
        <v>100</v>
      </c>
      <c r="X20" s="678"/>
      <c r="Y20" s="835">
        <f t="shared" si="1"/>
        <v>1.1271014375050759</v>
      </c>
    </row>
    <row r="21" spans="2:25" s="633" customFormat="1" ht="18" customHeight="1" x14ac:dyDescent="0.25">
      <c r="B21" s="682" t="s">
        <v>35</v>
      </c>
      <c r="D21" s="833">
        <v>25755</v>
      </c>
      <c r="F21" s="683">
        <v>1530</v>
      </c>
      <c r="G21" s="684">
        <v>5.3052431721922009</v>
      </c>
      <c r="H21" s="683">
        <v>7138</v>
      </c>
      <c r="I21" s="684">
        <v>3.6950489265371695</v>
      </c>
      <c r="J21" s="683">
        <v>8576</v>
      </c>
      <c r="K21" s="684">
        <v>30.798159778004965</v>
      </c>
      <c r="L21" s="683">
        <v>1912</v>
      </c>
      <c r="M21" s="684">
        <v>7.5471009201109975</v>
      </c>
      <c r="N21" s="683">
        <v>3972</v>
      </c>
      <c r="O21" s="684">
        <v>17.328757119906527</v>
      </c>
      <c r="P21" s="683">
        <v>5896</v>
      </c>
      <c r="Q21" s="684">
        <v>16.445158463560684</v>
      </c>
      <c r="R21" s="683">
        <v>5880</v>
      </c>
      <c r="S21" s="684">
        <v>18.613991529136847</v>
      </c>
      <c r="T21" s="683">
        <v>85</v>
      </c>
      <c r="U21" s="684">
        <v>0.26654009055060612</v>
      </c>
      <c r="V21" s="834">
        <f t="shared" si="0"/>
        <v>34989</v>
      </c>
      <c r="W21" s="684">
        <f t="shared" si="0"/>
        <v>100.00000000000001</v>
      </c>
      <c r="X21" s="678"/>
      <c r="Y21" s="835">
        <f t="shared" si="1"/>
        <v>1.3585323238206173</v>
      </c>
    </row>
    <row r="22" spans="2:25" s="633" customFormat="1" ht="21" customHeight="1" x14ac:dyDescent="0.25">
      <c r="B22" s="682" t="s">
        <v>42</v>
      </c>
      <c r="D22" s="833">
        <v>64175</v>
      </c>
      <c r="F22" s="683">
        <v>2380</v>
      </c>
      <c r="G22" s="684">
        <v>2.2532814395789673</v>
      </c>
      <c r="H22" s="683">
        <v>18659</v>
      </c>
      <c r="I22" s="684">
        <v>13.798591305169941</v>
      </c>
      <c r="J22" s="683">
        <v>15056</v>
      </c>
      <c r="K22" s="684">
        <v>14.416274049446134</v>
      </c>
      <c r="L22" s="683">
        <v>6718</v>
      </c>
      <c r="M22" s="684">
        <v>8.5530151426815628</v>
      </c>
      <c r="N22" s="683">
        <v>15356</v>
      </c>
      <c r="O22" s="684">
        <v>24.417377054346627</v>
      </c>
      <c r="P22" s="683">
        <v>13752</v>
      </c>
      <c r="Q22" s="684">
        <v>16.926398058711374</v>
      </c>
      <c r="R22" s="683">
        <v>16559</v>
      </c>
      <c r="S22" s="684">
        <v>19.521611017443234</v>
      </c>
      <c r="T22" s="683">
        <v>64</v>
      </c>
      <c r="U22" s="684">
        <v>0.11345193262215779</v>
      </c>
      <c r="V22" s="834">
        <f t="shared" si="0"/>
        <v>88544</v>
      </c>
      <c r="W22" s="684">
        <f t="shared" si="0"/>
        <v>100</v>
      </c>
      <c r="X22" s="678"/>
      <c r="Y22" s="835">
        <f t="shared" si="1"/>
        <v>1.3797273081417998</v>
      </c>
    </row>
    <row r="23" spans="2:25" s="633" customFormat="1" ht="18" customHeight="1" x14ac:dyDescent="0.25">
      <c r="B23" s="682" t="s">
        <v>43</v>
      </c>
      <c r="D23" s="833">
        <v>13730</v>
      </c>
      <c r="F23" s="683">
        <v>1232</v>
      </c>
      <c r="G23" s="684">
        <v>8.3258093641171165</v>
      </c>
      <c r="H23" s="683">
        <v>2386</v>
      </c>
      <c r="I23" s="684">
        <v>9.538243260673287</v>
      </c>
      <c r="J23" s="683">
        <v>562</v>
      </c>
      <c r="K23" s="684">
        <v>0.88352895653295493</v>
      </c>
      <c r="L23" s="683">
        <v>1454</v>
      </c>
      <c r="M23" s="684">
        <v>8.2742164323487675</v>
      </c>
      <c r="N23" s="683">
        <v>2752</v>
      </c>
      <c r="O23" s="684">
        <v>15.62620920933832</v>
      </c>
      <c r="P23" s="683">
        <v>844</v>
      </c>
      <c r="Q23" s="684">
        <v>3.5147684767186895</v>
      </c>
      <c r="R23" s="683">
        <v>7764</v>
      </c>
      <c r="S23" s="684">
        <v>53.81787695085773</v>
      </c>
      <c r="T23" s="683">
        <v>2</v>
      </c>
      <c r="U23" s="684">
        <v>1.9347349413130401E-2</v>
      </c>
      <c r="V23" s="834">
        <f>F23+H23+J23+L23+N23+P23+R23+T23</f>
        <v>16996</v>
      </c>
      <c r="W23" s="684">
        <f t="shared" si="0"/>
        <v>100</v>
      </c>
      <c r="X23" s="678"/>
      <c r="Y23" s="835">
        <f t="shared" si="1"/>
        <v>1.2378732702112163</v>
      </c>
    </row>
    <row r="24" spans="2:25" s="633" customFormat="1" ht="22.5" customHeight="1" x14ac:dyDescent="0.25">
      <c r="B24" s="682" t="s">
        <v>44</v>
      </c>
      <c r="D24" s="833">
        <v>3277</v>
      </c>
      <c r="F24" s="685">
        <v>345</v>
      </c>
      <c r="G24" s="686">
        <v>3.2579185520361991</v>
      </c>
      <c r="H24" s="685">
        <v>374</v>
      </c>
      <c r="I24" s="684">
        <v>6.4253393665158374</v>
      </c>
      <c r="J24" s="685">
        <v>183</v>
      </c>
      <c r="K24" s="684">
        <v>5.2187028657616894</v>
      </c>
      <c r="L24" s="685">
        <v>199</v>
      </c>
      <c r="M24" s="684">
        <v>3.4690799396681751</v>
      </c>
      <c r="N24" s="685">
        <v>1028</v>
      </c>
      <c r="O24" s="684">
        <v>17.134238310708898</v>
      </c>
      <c r="P24" s="685">
        <v>742</v>
      </c>
      <c r="Q24" s="684">
        <v>12.428355957767723</v>
      </c>
      <c r="R24" s="685">
        <v>1341</v>
      </c>
      <c r="S24" s="684">
        <v>51.945701357466064</v>
      </c>
      <c r="T24" s="685">
        <v>11</v>
      </c>
      <c r="U24" s="684">
        <v>0.12066365007541478</v>
      </c>
      <c r="V24" s="842">
        <f t="shared" si="0"/>
        <v>4223</v>
      </c>
      <c r="W24" s="684">
        <f t="shared" si="0"/>
        <v>100</v>
      </c>
      <c r="X24" s="678"/>
      <c r="Y24" s="835">
        <f t="shared" si="1"/>
        <v>1.2886786695148</v>
      </c>
    </row>
    <row r="25" spans="2:25" s="633" customFormat="1" ht="18" customHeight="1" x14ac:dyDescent="0.25">
      <c r="B25" s="682" t="s">
        <v>45</v>
      </c>
      <c r="D25" s="833">
        <v>17075</v>
      </c>
      <c r="F25" s="685">
        <v>264</v>
      </c>
      <c r="G25" s="686">
        <v>0.41635124905374715</v>
      </c>
      <c r="H25" s="685">
        <v>4535</v>
      </c>
      <c r="I25" s="684">
        <v>12.162503154176129</v>
      </c>
      <c r="J25" s="685">
        <v>1390</v>
      </c>
      <c r="K25" s="684">
        <v>6.594330894103793</v>
      </c>
      <c r="L25" s="685">
        <v>1939</v>
      </c>
      <c r="M25" s="684">
        <v>8.2555303221465213</v>
      </c>
      <c r="N25" s="685">
        <v>6055</v>
      </c>
      <c r="O25" s="684">
        <v>27.294137437967869</v>
      </c>
      <c r="P25" s="685">
        <v>697</v>
      </c>
      <c r="Q25" s="684">
        <v>2.5864244259399447</v>
      </c>
      <c r="R25" s="685">
        <v>7325</v>
      </c>
      <c r="S25" s="684">
        <v>35.057616283959966</v>
      </c>
      <c r="T25" s="685">
        <v>1921</v>
      </c>
      <c r="U25" s="684">
        <v>7.6331062326520316</v>
      </c>
      <c r="V25" s="842">
        <f t="shared" si="0"/>
        <v>24126</v>
      </c>
      <c r="W25" s="684">
        <f t="shared" si="0"/>
        <v>99.999999999999986</v>
      </c>
      <c r="X25" s="678"/>
      <c r="Y25" s="835">
        <f t="shared" si="1"/>
        <v>1.4129428989751098</v>
      </c>
    </row>
    <row r="26" spans="2:25" s="633" customFormat="1" ht="18" customHeight="1" x14ac:dyDescent="0.25">
      <c r="B26" s="682" t="s">
        <v>46</v>
      </c>
      <c r="D26" s="833">
        <v>2263</v>
      </c>
      <c r="F26" s="685">
        <v>388</v>
      </c>
      <c r="G26" s="686">
        <v>8.1975827640567527</v>
      </c>
      <c r="H26" s="685">
        <v>467</v>
      </c>
      <c r="I26" s="684">
        <v>11.008933263268524</v>
      </c>
      <c r="J26" s="685">
        <v>628</v>
      </c>
      <c r="K26" s="684">
        <v>20.546505517603784</v>
      </c>
      <c r="L26" s="685">
        <v>428</v>
      </c>
      <c r="M26" s="684">
        <v>9.1697320021019451</v>
      </c>
      <c r="N26" s="685">
        <v>704</v>
      </c>
      <c r="O26" s="684">
        <v>17.892800840777721</v>
      </c>
      <c r="P26" s="685">
        <v>468</v>
      </c>
      <c r="Q26" s="684">
        <v>13.110877561744614</v>
      </c>
      <c r="R26" s="685">
        <v>482</v>
      </c>
      <c r="S26" s="684">
        <v>20.073568050446664</v>
      </c>
      <c r="T26" s="685">
        <v>0</v>
      </c>
      <c r="U26" s="684">
        <v>0</v>
      </c>
      <c r="V26" s="842">
        <f t="shared" si="0"/>
        <v>3565</v>
      </c>
      <c r="W26" s="684">
        <f t="shared" si="0"/>
        <v>100.00000000000001</v>
      </c>
      <c r="X26" s="678"/>
      <c r="Y26" s="835">
        <f t="shared" si="1"/>
        <v>1.5753424657534247</v>
      </c>
    </row>
    <row r="27" spans="2:25" s="633" customFormat="1" ht="18" customHeight="1" x14ac:dyDescent="0.25">
      <c r="B27" s="682" t="s">
        <v>1</v>
      </c>
      <c r="D27" s="833">
        <v>1171</v>
      </c>
      <c r="F27" s="685">
        <v>184</v>
      </c>
      <c r="G27" s="686">
        <v>9.2670598146588041</v>
      </c>
      <c r="H27" s="685">
        <v>192</v>
      </c>
      <c r="I27" s="684">
        <v>12.973883740522325</v>
      </c>
      <c r="J27" s="685">
        <v>365</v>
      </c>
      <c r="K27" s="684">
        <v>20.387531592249367</v>
      </c>
      <c r="L27" s="685">
        <v>22</v>
      </c>
      <c r="M27" s="684">
        <v>1.5164279696714407</v>
      </c>
      <c r="N27" s="685">
        <v>97</v>
      </c>
      <c r="O27" s="684">
        <v>7.5821398483572029</v>
      </c>
      <c r="P27" s="685">
        <v>0</v>
      </c>
      <c r="Q27" s="684">
        <v>0.42122999157540014</v>
      </c>
      <c r="R27" s="685">
        <v>657</v>
      </c>
      <c r="S27" s="684">
        <v>47.851727042965457</v>
      </c>
      <c r="T27" s="685">
        <v>0</v>
      </c>
      <c r="U27" s="684">
        <v>0</v>
      </c>
      <c r="V27" s="834">
        <f t="shared" si="0"/>
        <v>1517</v>
      </c>
      <c r="W27" s="684">
        <f t="shared" si="0"/>
        <v>100</v>
      </c>
      <c r="X27" s="678"/>
      <c r="Y27" s="835">
        <f t="shared" si="1"/>
        <v>1.295473953885568</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66">
        <f>SUM(D10:D29)</f>
        <v>413637</v>
      </c>
      <c r="E30" s="1225"/>
      <c r="F30" s="1250">
        <f>SUM(F10:F27)</f>
        <v>24453</v>
      </c>
      <c r="G30" s="1251">
        <f>F30*100/$V30</f>
        <v>4.3434241166346057</v>
      </c>
      <c r="H30" s="1250">
        <f>SUM(H10:H27)</f>
        <v>100277</v>
      </c>
      <c r="I30" s="1251">
        <f>H30*100/$V30</f>
        <v>17.81153805847006</v>
      </c>
      <c r="J30" s="1250">
        <f>SUM(J10:J27)</f>
        <v>73156</v>
      </c>
      <c r="K30" s="1251">
        <f>J30*100/$V30</f>
        <v>12.994214807038858</v>
      </c>
      <c r="L30" s="1250">
        <f>SUM(L10:L27)</f>
        <v>33549</v>
      </c>
      <c r="M30" s="1251">
        <f>L30*100/$V30</f>
        <v>5.9590862343669233</v>
      </c>
      <c r="N30" s="1250">
        <f>SUM(N10:N27)</f>
        <v>91012</v>
      </c>
      <c r="O30" s="1251">
        <f>N30*100/$V30</f>
        <v>16.165857592244254</v>
      </c>
      <c r="P30" s="1250">
        <f>SUM(P10:P27)</f>
        <v>76407</v>
      </c>
      <c r="Q30" s="1251">
        <f>P30*100/$V30</f>
        <v>13.571668362969792</v>
      </c>
      <c r="R30" s="1250">
        <f>SUM(R10:R27)</f>
        <v>161054</v>
      </c>
      <c r="S30" s="1251">
        <f>R30*100/$V30</f>
        <v>28.606953244201929</v>
      </c>
      <c r="T30" s="1250">
        <f>SUM(T10:T28)</f>
        <v>3081</v>
      </c>
      <c r="U30" s="1251">
        <f>T30*100/$V30</f>
        <v>0.54725758407357872</v>
      </c>
      <c r="V30" s="1250">
        <f>SUM(V10:V27)</f>
        <v>562989</v>
      </c>
      <c r="W30" s="1251">
        <f>G30+I30+K30+M30+O30+Q30+S30+U30</f>
        <v>100</v>
      </c>
      <c r="X30" s="1267"/>
      <c r="Y30" s="1268">
        <f>(V30/D30)</f>
        <v>1.3610702137381328</v>
      </c>
    </row>
    <row r="31" spans="2:25" s="631" customFormat="1" ht="5.25" customHeight="1" x14ac:dyDescent="0.25">
      <c r="B31" s="644"/>
      <c r="C31" s="645"/>
      <c r="D31" s="1346"/>
      <c r="E31" s="1346"/>
      <c r="F31" s="1346"/>
      <c r="G31" s="1346"/>
      <c r="H31" s="1346"/>
      <c r="I31" s="1346"/>
      <c r="J31" s="1346"/>
      <c r="K31" s="1346"/>
      <c r="L31" s="1346"/>
      <c r="M31" s="1341"/>
      <c r="N31" s="1346"/>
      <c r="O31" s="1346"/>
      <c r="P31" s="1346"/>
      <c r="Q31" s="1346"/>
      <c r="R31" s="1346"/>
      <c r="S31" s="1346"/>
      <c r="T31" s="1346"/>
      <c r="U31" s="1346"/>
      <c r="V31" s="1346"/>
      <c r="W31" s="1346"/>
      <c r="X31" s="1341"/>
      <c r="Y31" s="1341"/>
    </row>
    <row r="32" spans="2:25" s="697" customFormat="1" ht="18.75" customHeight="1" x14ac:dyDescent="0.25">
      <c r="B32" s="850" t="s">
        <v>39</v>
      </c>
      <c r="C32" s="851"/>
      <c r="D32" s="1340"/>
      <c r="E32" s="1340"/>
      <c r="F32" s="1340"/>
      <c r="G32" s="1340"/>
      <c r="H32" s="1340"/>
      <c r="I32" s="1340"/>
      <c r="J32" s="1340"/>
      <c r="K32" s="1340"/>
      <c r="L32" s="1340"/>
      <c r="M32" s="1340"/>
      <c r="N32" s="1340"/>
      <c r="O32" s="1340"/>
      <c r="P32" s="1340"/>
      <c r="Q32" s="1340"/>
      <c r="R32" s="1340"/>
      <c r="S32" s="1340"/>
      <c r="T32" s="1340"/>
      <c r="U32" s="1340"/>
      <c r="V32" s="1340"/>
      <c r="W32" s="1340"/>
      <c r="X32" s="1341"/>
      <c r="Y32" s="1341"/>
    </row>
    <row r="33" spans="2:28" s="852" customFormat="1" x14ac:dyDescent="0.35">
      <c r="B33" s="698" t="s">
        <v>47</v>
      </c>
      <c r="X33" s="697"/>
      <c r="Y33" s="697"/>
    </row>
    <row r="34" spans="2:28" s="852" customFormat="1" x14ac:dyDescent="0.25">
      <c r="D34" s="852" t="e">
        <f>GETPIVOTDATA("Cuenta número de expedientes",#REF!,"CCAA",$B35,"Grado Resuelto",$B$1)</f>
        <v>#REF!</v>
      </c>
      <c r="N34" s="852" t="e">
        <f>GETPIVOTDATA("ID PRESTACION
COUNT",#REF!,"
CCAA",$B35,"
Tipo Prestación",N$1,"Grado Resuelto",$B$1)</f>
        <v>#REF!</v>
      </c>
      <c r="X34" s="697"/>
      <c r="Y34" s="697"/>
    </row>
    <row r="35" spans="2:28" s="852" customFormat="1" x14ac:dyDescent="0.25">
      <c r="B35" s="852" t="s">
        <v>39</v>
      </c>
      <c r="D35" s="853" t="e">
        <f>GETPIVOTDATA("Cuenta número de expedientes",#REF!,"CCAA",$B36,"Grado Resuelto",$B$1)</f>
        <v>#REF!</v>
      </c>
      <c r="N35" s="852" t="e">
        <f>GETPIVOTDATA("ID PRESTACION
COUNT",#REF!,"
CCAA",$B36,"
Tipo Prestación",N$1,"Grado Resuelto",$B$1)</f>
        <v>#REF!</v>
      </c>
      <c r="T35" s="697"/>
      <c r="U35" s="697"/>
    </row>
    <row r="36" spans="2:28" s="852" customFormat="1" x14ac:dyDescent="0.25">
      <c r="B36" s="852" t="s">
        <v>47</v>
      </c>
      <c r="T36" s="697"/>
      <c r="U36" s="697"/>
    </row>
    <row r="37" spans="2:28" s="852" customFormat="1" x14ac:dyDescent="0.25">
      <c r="T37" s="697"/>
      <c r="U37" s="697"/>
    </row>
    <row r="38" spans="2:28" s="852" customFormat="1" x14ac:dyDescent="0.25">
      <c r="T38" s="697"/>
      <c r="U38" s="697"/>
    </row>
    <row r="39" spans="2:28" s="1364" customFormat="1" x14ac:dyDescent="0.25">
      <c r="N39" s="852"/>
      <c r="T39" s="1365"/>
      <c r="U39" s="1365"/>
    </row>
    <row r="40" spans="2:28" s="1364" customFormat="1" x14ac:dyDescent="0.25">
      <c r="N40" s="852"/>
      <c r="T40" s="1365"/>
      <c r="U40" s="1365"/>
    </row>
    <row r="41" spans="2:28" s="1364" customFormat="1" x14ac:dyDescent="0.25">
      <c r="N41" s="852"/>
      <c r="T41" s="1365"/>
      <c r="U41" s="1365"/>
    </row>
    <row r="42" spans="2:28" s="1364" customFormat="1" x14ac:dyDescent="0.25">
      <c r="N42" s="852"/>
      <c r="T42" s="1365"/>
      <c r="U42" s="1365"/>
    </row>
    <row r="43" spans="2:28" s="852" customFormat="1" x14ac:dyDescent="0.25">
      <c r="B43" s="1340"/>
      <c r="C43" s="1340"/>
      <c r="D43" s="1340"/>
      <c r="E43" s="1340"/>
      <c r="F43" s="1340"/>
      <c r="G43" s="1340"/>
      <c r="H43" s="1340"/>
      <c r="I43" s="1340"/>
      <c r="J43" s="1340"/>
      <c r="K43" s="1340"/>
      <c r="L43" s="1340"/>
      <c r="M43" s="1340"/>
      <c r="O43" s="1340"/>
      <c r="P43" s="1340"/>
      <c r="Q43" s="1340"/>
      <c r="R43" s="1340"/>
      <c r="S43" s="1340"/>
      <c r="T43" s="1341"/>
      <c r="U43" s="1341"/>
      <c r="V43" s="1340"/>
      <c r="W43" s="1340"/>
      <c r="X43" s="1340"/>
      <c r="Y43" s="1340"/>
      <c r="Z43" s="1340"/>
      <c r="AA43" s="1340"/>
      <c r="AB43" s="1340"/>
    </row>
    <row r="44" spans="2:28" s="852" customFormat="1" x14ac:dyDescent="0.25">
      <c r="D44" s="1340"/>
      <c r="E44" s="1340"/>
      <c r="F44" s="1340"/>
      <c r="G44" s="1340"/>
      <c r="H44" s="1340"/>
      <c r="I44" s="1340"/>
      <c r="J44" s="1340"/>
      <c r="K44" s="1340"/>
      <c r="L44" s="1340"/>
      <c r="M44" s="1340"/>
      <c r="O44" s="1340"/>
      <c r="P44" s="1340"/>
      <c r="Q44" s="1340"/>
      <c r="R44" s="1340"/>
      <c r="S44" s="1340"/>
      <c r="T44" s="1341"/>
      <c r="U44" s="1341"/>
      <c r="V44" s="1340"/>
      <c r="W44" s="1340"/>
      <c r="X44" s="1340"/>
      <c r="Y44" s="1340"/>
      <c r="Z44" s="1340"/>
      <c r="AA44" s="1340"/>
    </row>
    <row r="45" spans="2:28" s="852" customFormat="1" x14ac:dyDescent="0.25">
      <c r="Z45" s="1340"/>
      <c r="AA45" s="1340"/>
    </row>
    <row r="46" spans="2:28" s="852" customFormat="1" x14ac:dyDescent="0.25">
      <c r="T46" s="697"/>
      <c r="U46" s="697"/>
      <c r="V46" s="1340"/>
      <c r="W46" s="1340"/>
      <c r="X46" s="1340"/>
      <c r="Y46" s="1340"/>
      <c r="Z46" s="1340"/>
      <c r="AA46" s="1340"/>
    </row>
    <row r="47" spans="2:28" s="852" customFormat="1" x14ac:dyDescent="0.25">
      <c r="T47" s="697"/>
      <c r="U47" s="697"/>
      <c r="V47" s="1340"/>
      <c r="W47" s="1340"/>
      <c r="X47" s="1340"/>
      <c r="Y47" s="1340"/>
      <c r="Z47" s="1340"/>
      <c r="AA47" s="1340"/>
    </row>
    <row r="48" spans="2:28" s="852" customFormat="1" x14ac:dyDescent="0.25">
      <c r="T48" s="697"/>
      <c r="U48" s="697"/>
      <c r="V48" s="1340"/>
      <c r="W48" s="1340"/>
      <c r="X48" s="1340"/>
      <c r="Y48" s="1340"/>
      <c r="Z48" s="1340"/>
      <c r="AA48" s="1340"/>
    </row>
    <row r="49" spans="2:27" x14ac:dyDescent="0.25">
      <c r="B49" s="852"/>
      <c r="C49" s="852"/>
      <c r="D49" s="852"/>
      <c r="E49" s="852"/>
      <c r="F49" s="852"/>
      <c r="G49" s="852"/>
      <c r="H49" s="852"/>
      <c r="I49" s="852"/>
      <c r="J49" s="852"/>
      <c r="K49" s="852"/>
      <c r="L49" s="852"/>
      <c r="M49" s="852"/>
      <c r="N49" s="852"/>
      <c r="O49" s="852"/>
      <c r="P49" s="852"/>
      <c r="Q49" s="852"/>
      <c r="R49" s="852"/>
      <c r="S49" s="852"/>
      <c r="T49" s="697"/>
      <c r="U49" s="697"/>
      <c r="V49" s="1340"/>
      <c r="W49" s="1340"/>
      <c r="X49" s="1340"/>
      <c r="Y49" s="1340"/>
      <c r="Z49" s="1340"/>
      <c r="AA49" s="1340"/>
    </row>
    <row r="50" spans="2:27" x14ac:dyDescent="0.25">
      <c r="B50" s="852"/>
      <c r="C50" s="852"/>
      <c r="D50" s="852"/>
      <c r="E50" s="852"/>
      <c r="F50" s="852"/>
      <c r="G50" s="852"/>
      <c r="H50" s="852"/>
      <c r="I50" s="852"/>
      <c r="J50" s="852"/>
      <c r="K50" s="852"/>
      <c r="L50" s="852"/>
      <c r="M50" s="852"/>
      <c r="N50" s="852"/>
      <c r="O50" s="852"/>
      <c r="P50" s="852"/>
      <c r="Q50" s="852"/>
      <c r="R50" s="852"/>
      <c r="S50" s="852"/>
      <c r="T50" s="697"/>
      <c r="U50" s="697"/>
      <c r="V50" s="1340"/>
      <c r="W50" s="1340"/>
      <c r="X50" s="1340"/>
      <c r="Y50" s="1340"/>
      <c r="Z50" s="1340"/>
      <c r="AA50" s="1340"/>
    </row>
    <row r="51" spans="2:27" x14ac:dyDescent="0.25">
      <c r="B51" s="1340"/>
      <c r="C51" s="1340"/>
      <c r="D51" s="1340"/>
      <c r="E51" s="1340"/>
      <c r="F51" s="1340"/>
      <c r="G51" s="1340"/>
      <c r="H51" s="1340"/>
      <c r="I51" s="1340"/>
      <c r="J51" s="1340"/>
      <c r="K51" s="1340"/>
      <c r="L51" s="1340"/>
      <c r="M51" s="1340"/>
      <c r="N51" s="1340"/>
      <c r="O51" s="1340"/>
      <c r="P51" s="1340"/>
      <c r="Q51" s="1340"/>
      <c r="R51" s="1340"/>
      <c r="S51" s="1340"/>
      <c r="T51" s="1341"/>
      <c r="U51" s="1341"/>
      <c r="V51" s="1340"/>
      <c r="W51" s="1340"/>
      <c r="X51" s="1340"/>
      <c r="Y51" s="1340"/>
      <c r="Z51" s="1340"/>
      <c r="AA51" s="1340"/>
    </row>
    <row r="52" spans="2:27" x14ac:dyDescent="0.25">
      <c r="B52" s="1340"/>
      <c r="C52" s="1340"/>
      <c r="D52" s="1340"/>
      <c r="E52" s="1340"/>
      <c r="F52" s="1340"/>
      <c r="G52" s="1340"/>
      <c r="H52" s="1340"/>
      <c r="I52" s="1340"/>
      <c r="J52" s="1340"/>
      <c r="K52" s="1340"/>
      <c r="L52" s="1340"/>
      <c r="M52" s="1340"/>
      <c r="N52" s="1340"/>
      <c r="O52" s="1340"/>
      <c r="P52" s="1340"/>
      <c r="Q52" s="1340"/>
      <c r="R52" s="1340"/>
      <c r="S52" s="1340"/>
      <c r="T52" s="1341"/>
      <c r="U52" s="1341"/>
      <c r="V52" s="1340"/>
      <c r="W52" s="1340"/>
      <c r="X52" s="1340"/>
      <c r="Y52" s="1340"/>
      <c r="Z52" s="1340"/>
      <c r="AA52" s="1340"/>
    </row>
    <row r="53" spans="2:27" x14ac:dyDescent="0.25">
      <c r="B53" s="1340"/>
      <c r="C53" s="1340"/>
      <c r="D53" s="1340"/>
      <c r="E53" s="1340"/>
      <c r="F53" s="1340"/>
      <c r="G53" s="1340"/>
      <c r="H53" s="1340"/>
      <c r="I53" s="1340"/>
      <c r="J53" s="1340"/>
      <c r="K53" s="1340"/>
      <c r="L53" s="1340"/>
      <c r="M53" s="1340"/>
      <c r="N53" s="1340"/>
      <c r="O53" s="1340"/>
      <c r="P53" s="1340"/>
      <c r="Q53" s="1340"/>
      <c r="R53" s="1340"/>
      <c r="S53" s="1340"/>
      <c r="T53" s="1341"/>
      <c r="U53" s="1341"/>
      <c r="V53" s="1340"/>
      <c r="W53" s="1340"/>
      <c r="X53" s="1340"/>
      <c r="Y53" s="1340"/>
      <c r="Z53" s="1340"/>
      <c r="AA53" s="1340"/>
    </row>
    <row r="54" spans="2:27" x14ac:dyDescent="0.25">
      <c r="B54" s="1340"/>
      <c r="C54" s="1340"/>
      <c r="D54" s="1340"/>
      <c r="E54" s="1340"/>
      <c r="F54" s="1340"/>
      <c r="G54" s="1340"/>
      <c r="H54" s="1340"/>
      <c r="I54" s="1340"/>
      <c r="J54" s="1340"/>
      <c r="K54" s="1340"/>
      <c r="L54" s="1340"/>
      <c r="M54" s="1340"/>
      <c r="N54" s="1340"/>
      <c r="O54" s="1340"/>
      <c r="P54" s="1340"/>
      <c r="Q54" s="1340"/>
      <c r="R54" s="1340"/>
      <c r="S54" s="1340"/>
      <c r="T54" s="1341"/>
      <c r="U54" s="1341"/>
      <c r="V54" s="1340"/>
      <c r="W54" s="1340"/>
      <c r="X54" s="1340"/>
      <c r="Y54" s="1340"/>
      <c r="Z54" s="1340"/>
      <c r="AA54" s="1340"/>
    </row>
    <row r="55" spans="2:27" x14ac:dyDescent="0.25">
      <c r="B55" s="1340"/>
      <c r="C55" s="1340"/>
      <c r="D55" s="1340"/>
      <c r="E55" s="1340"/>
      <c r="F55" s="1340"/>
      <c r="G55" s="1340"/>
      <c r="H55" s="1340"/>
      <c r="I55" s="1340"/>
      <c r="J55" s="1340"/>
      <c r="K55" s="1340"/>
      <c r="L55" s="1340"/>
      <c r="M55" s="1340"/>
      <c r="N55" s="1340"/>
      <c r="O55" s="1340"/>
      <c r="P55" s="1340"/>
      <c r="Q55" s="1340"/>
      <c r="R55" s="1340"/>
      <c r="S55" s="1340"/>
      <c r="T55" s="1341"/>
      <c r="U55" s="1341"/>
      <c r="V55" s="1340"/>
      <c r="W55" s="1340"/>
      <c r="X55" s="1340"/>
      <c r="Y55" s="1340"/>
      <c r="Z55" s="1340"/>
      <c r="AA55" s="1340"/>
    </row>
    <row r="56" spans="2:27" x14ac:dyDescent="0.25">
      <c r="B56" s="1340"/>
      <c r="C56" s="1340"/>
      <c r="D56" s="1340"/>
      <c r="E56" s="1340"/>
      <c r="F56" s="1340"/>
      <c r="G56" s="1340"/>
      <c r="H56" s="1340"/>
      <c r="I56" s="1340"/>
      <c r="J56" s="1340"/>
      <c r="K56" s="1340"/>
      <c r="L56" s="1340"/>
      <c r="M56" s="1340"/>
      <c r="N56" s="1340"/>
      <c r="O56" s="1340"/>
      <c r="P56" s="1340"/>
      <c r="Q56" s="1340"/>
      <c r="R56" s="1340"/>
      <c r="S56" s="1340"/>
      <c r="T56" s="1341"/>
      <c r="U56" s="1341"/>
      <c r="V56" s="1340"/>
      <c r="W56" s="1340"/>
      <c r="X56" s="1340"/>
      <c r="Y56" s="1340"/>
      <c r="Z56" s="1340"/>
      <c r="AA56" s="1340"/>
    </row>
    <row r="57" spans="2:27" x14ac:dyDescent="0.25">
      <c r="B57" s="1340"/>
      <c r="C57" s="1340"/>
      <c r="D57" s="1340"/>
      <c r="E57" s="1340"/>
      <c r="F57" s="1340"/>
      <c r="G57" s="1340"/>
      <c r="H57" s="1340"/>
      <c r="I57" s="1340"/>
      <c r="J57" s="1340"/>
      <c r="K57" s="1340"/>
      <c r="L57" s="1340"/>
      <c r="M57" s="1340"/>
      <c r="N57" s="1340"/>
      <c r="O57" s="1340"/>
      <c r="P57" s="1340"/>
      <c r="Q57" s="1340"/>
      <c r="R57" s="1340"/>
      <c r="S57" s="1340"/>
      <c r="T57" s="1340"/>
      <c r="U57" s="1340"/>
      <c r="V57" s="1340"/>
      <c r="W57" s="1340"/>
      <c r="X57" s="1341"/>
      <c r="Y57" s="1341"/>
      <c r="Z57" s="1340"/>
      <c r="AA57" s="1340"/>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50" t="s">
        <v>419</v>
      </c>
      <c r="C3" s="1550"/>
      <c r="D3" s="1550"/>
      <c r="E3" s="1550"/>
      <c r="F3" s="1550"/>
      <c r="G3" s="1550"/>
      <c r="H3" s="1550"/>
      <c r="I3" s="1550"/>
      <c r="J3" s="1550"/>
      <c r="K3" s="1550"/>
      <c r="L3" s="1550"/>
      <c r="M3" s="1550"/>
      <c r="N3" s="1550"/>
      <c r="O3" s="1550"/>
      <c r="P3" s="1550"/>
      <c r="Q3" s="1550"/>
      <c r="R3" s="1550"/>
      <c r="S3" s="1550"/>
      <c r="T3" s="1550"/>
      <c r="U3" s="1550"/>
      <c r="V3" s="1550"/>
      <c r="W3" s="1550"/>
      <c r="X3" s="1550"/>
      <c r="Y3" s="7"/>
    </row>
    <row r="4" spans="2:25" s="4"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5"/>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53" t="s">
        <v>52</v>
      </c>
      <c r="G6" s="1553"/>
      <c r="H6" s="1553"/>
      <c r="I6" s="1553"/>
      <c r="J6" s="1553"/>
      <c r="K6" s="1553"/>
      <c r="L6" s="1553"/>
      <c r="M6" s="1553"/>
      <c r="N6" s="1553"/>
      <c r="O6" s="1553"/>
      <c r="P6" s="1553"/>
      <c r="Q6" s="1553"/>
      <c r="R6" s="1553"/>
      <c r="S6" s="1553"/>
      <c r="T6" s="1553"/>
      <c r="U6" s="1553"/>
      <c r="V6" s="1553"/>
      <c r="W6" s="1553"/>
      <c r="X6" s="154"/>
      <c r="Y6" s="154"/>
    </row>
    <row r="7" spans="2:25" s="133" customFormat="1" ht="64.5" customHeight="1" x14ac:dyDescent="0.25">
      <c r="B7" s="1554" t="s">
        <v>12</v>
      </c>
      <c r="C7" s="155"/>
      <c r="D7" s="156" t="s">
        <v>53</v>
      </c>
      <c r="E7" s="155"/>
      <c r="F7" s="1555" t="s">
        <v>167</v>
      </c>
      <c r="G7" s="1555"/>
      <c r="H7" s="1555" t="s">
        <v>59</v>
      </c>
      <c r="I7" s="1555"/>
      <c r="J7" s="1555" t="s">
        <v>60</v>
      </c>
      <c r="K7" s="1555"/>
      <c r="L7" s="1555" t="s">
        <v>152</v>
      </c>
      <c r="M7" s="1555"/>
      <c r="N7" s="1555" t="s">
        <v>0</v>
      </c>
      <c r="O7" s="1555"/>
      <c r="P7" s="156"/>
      <c r="Q7" s="156" t="s">
        <v>62</v>
      </c>
    </row>
    <row r="8" spans="2:25" s="155" customFormat="1" ht="20.25" customHeight="1" x14ac:dyDescent="0.25">
      <c r="B8" s="155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'41abenpreGIII'!D10</f>
        <v>73142</v>
      </c>
      <c r="F10" s="164">
        <f>'41abenpreGIII'!F10+'41abenpreGIII'!H10+'41abenpreGIII'!J10+'41abenpreGIII'!L10+'41abenpreGIII'!N10</f>
        <v>73441</v>
      </c>
      <c r="G10" s="165">
        <f t="shared" ref="G10:G27" si="0">F10*100/$N10</f>
        <v>71.738642024752622</v>
      </c>
      <c r="H10" s="164">
        <f>'41abenpreGIII'!P10</f>
        <v>2322</v>
      </c>
      <c r="I10" s="165">
        <f t="shared" ref="I10:I27" si="1">H10*100/$N10</f>
        <v>2.2681761792660176</v>
      </c>
      <c r="J10" s="164">
        <f>'41abenpreGIII'!R10</f>
        <v>26602</v>
      </c>
      <c r="K10" s="165">
        <f t="shared" ref="K10:K27" si="2">J10*100/$N10</f>
        <v>25.985367235501549</v>
      </c>
      <c r="L10" s="164">
        <f>'41abenpreGIII'!T10</f>
        <v>8</v>
      </c>
      <c r="M10" s="165">
        <f t="shared" ref="M10:M27" si="3">L10*100/$N10</f>
        <v>7.8145604798140131E-3</v>
      </c>
      <c r="N10" s="164">
        <f>F10+H10+J10+L10</f>
        <v>102373</v>
      </c>
      <c r="O10" s="165">
        <f>G10+I10+K10+M10</f>
        <v>100.00000000000001</v>
      </c>
      <c r="P10" s="166"/>
      <c r="Q10" s="166">
        <f t="shared" ref="Q10:Q27" si="4">N10/D10</f>
        <v>1.3996472614913456</v>
      </c>
    </row>
    <row r="11" spans="2:25" s="162" customFormat="1" ht="18" customHeight="1" x14ac:dyDescent="0.25">
      <c r="B11" s="146" t="s">
        <v>7</v>
      </c>
      <c r="C11" s="159"/>
      <c r="D11" s="163">
        <f>'41abenpreGIII'!D11</f>
        <v>13380</v>
      </c>
      <c r="F11" s="164">
        <f>'41abenpreGIII'!F11+'41abenpreGIII'!H11+'41abenpreGIII'!J11+'41abenpreGIII'!L11+'41abenpreGIII'!N11</f>
        <v>8066</v>
      </c>
      <c r="G11" s="165">
        <f t="shared" si="0"/>
        <v>46.300441995293035</v>
      </c>
      <c r="H11" s="164">
        <f>'41abenpreGIII'!P11</f>
        <v>4107</v>
      </c>
      <c r="I11" s="165">
        <f t="shared" si="1"/>
        <v>23.57499569485104</v>
      </c>
      <c r="J11" s="164">
        <f>'41abenpreGIII'!R11</f>
        <v>5248</v>
      </c>
      <c r="K11" s="165">
        <f t="shared" si="2"/>
        <v>30.124562309855921</v>
      </c>
      <c r="L11" s="164">
        <f>'41abenpreGIII'!T11</f>
        <v>0</v>
      </c>
      <c r="M11" s="165">
        <f t="shared" si="3"/>
        <v>0</v>
      </c>
      <c r="N11" s="164">
        <f t="shared" ref="N11:O27" si="5">F11+H11+J11+L11</f>
        <v>17421</v>
      </c>
      <c r="O11" s="165">
        <f t="shared" si="5"/>
        <v>100</v>
      </c>
      <c r="P11" s="166"/>
      <c r="Q11" s="166">
        <f t="shared" si="4"/>
        <v>1.3020179372197309</v>
      </c>
    </row>
    <row r="12" spans="2:25" s="162" customFormat="1" ht="22.5" customHeight="1" x14ac:dyDescent="0.25">
      <c r="B12" s="146" t="s">
        <v>37</v>
      </c>
      <c r="C12" s="159"/>
      <c r="D12" s="163">
        <f>'41abenpreGIII'!D12</f>
        <v>8095</v>
      </c>
      <c r="F12" s="164">
        <f>'41abenpreGIII'!F12+'41abenpreGIII'!H12+'41abenpreGIII'!J12+'41abenpreGIII'!L12+'41abenpreGIII'!N12</f>
        <v>6573</v>
      </c>
      <c r="G12" s="165">
        <f t="shared" si="0"/>
        <v>58.260946640666546</v>
      </c>
      <c r="H12" s="163">
        <f>'41abenpreGIII'!P12</f>
        <v>1816</v>
      </c>
      <c r="I12" s="165">
        <f t="shared" si="1"/>
        <v>16.096436801985465</v>
      </c>
      <c r="J12" s="164">
        <f>'41abenpreGIII'!R12</f>
        <v>2881</v>
      </c>
      <c r="K12" s="165">
        <f t="shared" si="2"/>
        <v>25.536252437511081</v>
      </c>
      <c r="L12" s="164">
        <f>'41abenpreGIII'!T12</f>
        <v>12</v>
      </c>
      <c r="M12" s="165">
        <f t="shared" si="3"/>
        <v>0.10636411983690836</v>
      </c>
      <c r="N12" s="164">
        <f t="shared" si="5"/>
        <v>11282</v>
      </c>
      <c r="O12" s="165">
        <f t="shared" si="5"/>
        <v>100</v>
      </c>
      <c r="P12" s="166"/>
      <c r="Q12" s="166">
        <f t="shared" si="4"/>
        <v>1.3936998147004325</v>
      </c>
    </row>
    <row r="13" spans="2:25" s="162" customFormat="1" ht="18" customHeight="1" x14ac:dyDescent="0.25">
      <c r="B13" s="146" t="s">
        <v>38</v>
      </c>
      <c r="C13" s="159"/>
      <c r="D13" s="163">
        <f>'41abenpreGIII'!D13</f>
        <v>7893</v>
      </c>
      <c r="F13" s="164">
        <f>'41abenpreGIII'!F13+'41abenpreGIII'!H13+'41abenpreGIII'!J13+'41abenpreGIII'!L13+'41abenpreGIII'!N13</f>
        <v>6363</v>
      </c>
      <c r="G13" s="165">
        <f t="shared" si="0"/>
        <v>56.509769094138541</v>
      </c>
      <c r="H13" s="164">
        <f>'41abenpreGIII'!P13</f>
        <v>350</v>
      </c>
      <c r="I13" s="165">
        <f t="shared" si="1"/>
        <v>3.1083481349911191</v>
      </c>
      <c r="J13" s="164">
        <f>'41abenpreGIII'!R13</f>
        <v>4547</v>
      </c>
      <c r="K13" s="165">
        <f t="shared" si="2"/>
        <v>40.381882770870341</v>
      </c>
      <c r="L13" s="164">
        <f>'41abenpreGIII'!T13</f>
        <v>0</v>
      </c>
      <c r="M13" s="165">
        <f t="shared" si="3"/>
        <v>0</v>
      </c>
      <c r="N13" s="164">
        <f t="shared" si="5"/>
        <v>11260</v>
      </c>
      <c r="O13" s="165">
        <f t="shared" si="5"/>
        <v>100</v>
      </c>
      <c r="P13" s="166"/>
      <c r="Q13" s="166">
        <f t="shared" si="4"/>
        <v>1.4265805143798302</v>
      </c>
    </row>
    <row r="14" spans="2:25" s="162" customFormat="1" ht="18" customHeight="1" x14ac:dyDescent="0.25">
      <c r="B14" s="146" t="s">
        <v>6</v>
      </c>
      <c r="C14" s="159"/>
      <c r="D14" s="163">
        <f>'41abenpreGIII'!D14</f>
        <v>16125</v>
      </c>
      <c r="F14" s="164">
        <f>'41abenpreGIII'!F14+'41abenpreGIII'!H14+'41abenpreGIII'!J14+'41abenpreGIII'!L14+'41abenpreGIII'!N14</f>
        <v>6297</v>
      </c>
      <c r="G14" s="165">
        <f t="shared" si="0"/>
        <v>33.891280947255112</v>
      </c>
      <c r="H14" s="164">
        <f>'41abenpreGIII'!P14</f>
        <v>4804</v>
      </c>
      <c r="I14" s="165">
        <f t="shared" si="1"/>
        <v>25.855758880516685</v>
      </c>
      <c r="J14" s="164">
        <f>'41abenpreGIII'!R14</f>
        <v>7479</v>
      </c>
      <c r="K14" s="165">
        <f t="shared" si="2"/>
        <v>40.2529601722282</v>
      </c>
      <c r="L14" s="164">
        <f>'41abenpreGIII'!T14</f>
        <v>0</v>
      </c>
      <c r="M14" s="165">
        <f t="shared" si="3"/>
        <v>0</v>
      </c>
      <c r="N14" s="164">
        <f t="shared" si="5"/>
        <v>18580</v>
      </c>
      <c r="O14" s="165">
        <f t="shared" si="5"/>
        <v>100</v>
      </c>
      <c r="P14" s="166"/>
      <c r="Q14" s="166">
        <f t="shared" si="4"/>
        <v>1.1522480620155038</v>
      </c>
    </row>
    <row r="15" spans="2:25" s="162" customFormat="1" ht="18" customHeight="1" x14ac:dyDescent="0.25">
      <c r="B15" s="146" t="s">
        <v>5</v>
      </c>
      <c r="C15" s="159"/>
      <c r="D15" s="163">
        <f>'41abenpreGIII'!D15</f>
        <v>5255</v>
      </c>
      <c r="F15" s="164">
        <f>'41abenpreGIII'!F15+'41abenpreGIII'!H15+'41abenpreGIII'!J15+'41abenpreGIII'!L15+'41abenpreGIII'!N15</f>
        <v>6174</v>
      </c>
      <c r="G15" s="165">
        <f t="shared" si="0"/>
        <v>71.392229417206295</v>
      </c>
      <c r="H15" s="163">
        <f>'41abenpreGIII'!P15</f>
        <v>183</v>
      </c>
      <c r="I15" s="165">
        <f t="shared" si="1"/>
        <v>2.1160962072155414</v>
      </c>
      <c r="J15" s="164">
        <f>'41abenpreGIII'!R15</f>
        <v>2291</v>
      </c>
      <c r="K15" s="165">
        <f t="shared" si="2"/>
        <v>26.491674375578167</v>
      </c>
      <c r="L15" s="164">
        <f>'41abenpreGIII'!T15</f>
        <v>0</v>
      </c>
      <c r="M15" s="165">
        <f t="shared" si="3"/>
        <v>0</v>
      </c>
      <c r="N15" s="164">
        <f t="shared" si="5"/>
        <v>8648</v>
      </c>
      <c r="O15" s="165">
        <f t="shared" si="5"/>
        <v>100.00000000000001</v>
      </c>
      <c r="P15" s="166"/>
      <c r="Q15" s="166">
        <f t="shared" si="4"/>
        <v>1.6456707897240723</v>
      </c>
    </row>
    <row r="16" spans="2:25" s="162" customFormat="1" ht="18" customHeight="1" x14ac:dyDescent="0.25">
      <c r="B16" s="146" t="s">
        <v>4</v>
      </c>
      <c r="C16" s="159"/>
      <c r="D16" s="163">
        <f>'41abenpreGIII'!D16</f>
        <v>34907</v>
      </c>
      <c r="F16" s="164">
        <f>'41abenpreGIII'!F16+'41abenpreGIII'!H16+'41abenpreGIII'!J16+'41abenpreGIII'!L16+'41abenpreGIII'!N16</f>
        <v>21642</v>
      </c>
      <c r="G16" s="165">
        <f t="shared" si="0"/>
        <v>45.121341005754317</v>
      </c>
      <c r="H16" s="164">
        <f>'41abenpreGIII'!P16</f>
        <v>16227</v>
      </c>
      <c r="I16" s="165">
        <f t="shared" si="1"/>
        <v>33.831623717788339</v>
      </c>
      <c r="J16" s="164">
        <f>'41abenpreGIII'!R16</f>
        <v>9505</v>
      </c>
      <c r="K16" s="165">
        <f t="shared" si="2"/>
        <v>19.816946042865482</v>
      </c>
      <c r="L16" s="164">
        <f>'41abenpreGIII'!T16</f>
        <v>590</v>
      </c>
      <c r="M16" s="165">
        <f t="shared" si="3"/>
        <v>1.2300892335918605</v>
      </c>
      <c r="N16" s="164">
        <f t="shared" si="5"/>
        <v>47964</v>
      </c>
      <c r="O16" s="165">
        <f t="shared" si="5"/>
        <v>100</v>
      </c>
      <c r="P16" s="166"/>
      <c r="Q16" s="166">
        <f t="shared" si="4"/>
        <v>1.3740510499326783</v>
      </c>
    </row>
    <row r="17" spans="2:25" s="162" customFormat="1" ht="18" customHeight="1" x14ac:dyDescent="0.25">
      <c r="B17" s="146" t="s">
        <v>40</v>
      </c>
      <c r="C17" s="159"/>
      <c r="D17" s="163">
        <f>'41abenpreGIII'!D17</f>
        <v>23283</v>
      </c>
      <c r="F17" s="164">
        <f>'41abenpreGIII'!F17+'41abenpreGIII'!H17+'41abenpreGIII'!J17+'41abenpreGIII'!L17+'41abenpreGIII'!N17</f>
        <v>20543</v>
      </c>
      <c r="G17" s="165">
        <f t="shared" si="0"/>
        <v>62.836081118282202</v>
      </c>
      <c r="H17" s="164">
        <f>'41abenpreGIII'!P17</f>
        <v>4006</v>
      </c>
      <c r="I17" s="165">
        <f t="shared" si="1"/>
        <v>12.253387575321934</v>
      </c>
      <c r="J17" s="164">
        <f>'41abenpreGIII'!R17</f>
        <v>8129</v>
      </c>
      <c r="K17" s="165">
        <f t="shared" si="2"/>
        <v>24.864649925060409</v>
      </c>
      <c r="L17" s="164">
        <f>'41abenpreGIII'!T17</f>
        <v>15</v>
      </c>
      <c r="M17" s="165">
        <f t="shared" si="3"/>
        <v>4.5881381335454073E-2</v>
      </c>
      <c r="N17" s="164">
        <f t="shared" si="5"/>
        <v>32693</v>
      </c>
      <c r="O17" s="165">
        <f t="shared" si="5"/>
        <v>99.999999999999986</v>
      </c>
      <c r="P17" s="166"/>
      <c r="Q17" s="166">
        <f t="shared" si="4"/>
        <v>1.4041575398359318</v>
      </c>
    </row>
    <row r="18" spans="2:25" s="162" customFormat="1" ht="18" customHeight="1" x14ac:dyDescent="0.25">
      <c r="B18" s="146" t="s">
        <v>41</v>
      </c>
      <c r="C18" s="159"/>
      <c r="D18" s="163">
        <f>'41abenpreGIII'!D18</f>
        <v>45754</v>
      </c>
      <c r="F18" s="164">
        <f>'41abenpreGIII'!F18+'41abenpreGIII'!H18+'41abenpreGIII'!J18+'41abenpreGIII'!L18+'41abenpreGIII'!N18</f>
        <v>28457</v>
      </c>
      <c r="G18" s="165">
        <f t="shared" si="0"/>
        <v>50.322728960724326</v>
      </c>
      <c r="H18" s="164">
        <f>'41abenpreGIII'!P18</f>
        <v>6424</v>
      </c>
      <c r="I18" s="165">
        <f t="shared" si="1"/>
        <v>11.360059417496331</v>
      </c>
      <c r="J18" s="164">
        <f>'41abenpreGIII'!R18</f>
        <v>21603</v>
      </c>
      <c r="K18" s="165">
        <f t="shared" si="2"/>
        <v>38.20226706042547</v>
      </c>
      <c r="L18" s="164">
        <f>'41abenpreGIII'!T18</f>
        <v>65</v>
      </c>
      <c r="M18" s="165">
        <f t="shared" si="3"/>
        <v>0.1149445613538701</v>
      </c>
      <c r="N18" s="164">
        <f t="shared" si="5"/>
        <v>56549</v>
      </c>
      <c r="O18" s="165">
        <f t="shared" si="5"/>
        <v>100</v>
      </c>
      <c r="P18" s="166"/>
      <c r="Q18" s="166">
        <f t="shared" si="4"/>
        <v>1.2359356558989378</v>
      </c>
    </row>
    <row r="19" spans="2:25" s="162" customFormat="1" ht="18" customHeight="1" x14ac:dyDescent="0.25">
      <c r="B19" s="146" t="s">
        <v>3</v>
      </c>
      <c r="C19" s="159"/>
      <c r="D19" s="163">
        <f>'41abenpreGIII'!D19</f>
        <v>46044</v>
      </c>
      <c r="F19" s="164">
        <f>'41abenpreGIII'!F19+'41abenpreGIII'!H19+'41abenpreGIII'!J19+'41abenpreGIII'!L19+'41abenpreGIII'!N19</f>
        <v>29610</v>
      </c>
      <c r="G19" s="165">
        <f t="shared" si="0"/>
        <v>43.301501879176968</v>
      </c>
      <c r="H19" s="164">
        <f>'41abenpreGIII'!P19</f>
        <v>7703</v>
      </c>
      <c r="I19" s="165">
        <f>H19*100/$N19</f>
        <v>11.264825024495108</v>
      </c>
      <c r="J19" s="164">
        <f>'41abenpreGIII'!R19</f>
        <v>30760</v>
      </c>
      <c r="K19" s="165">
        <f>J19*100/$N19</f>
        <v>44.9832555826911</v>
      </c>
      <c r="L19" s="164">
        <f>'41abenpreGIII'!T19</f>
        <v>308</v>
      </c>
      <c r="M19" s="165">
        <f t="shared" si="3"/>
        <v>0.45041751363682897</v>
      </c>
      <c r="N19" s="164">
        <f t="shared" si="5"/>
        <v>68381</v>
      </c>
      <c r="O19" s="165">
        <f t="shared" si="5"/>
        <v>100.00000000000001</v>
      </c>
      <c r="P19" s="166"/>
      <c r="Q19" s="166">
        <f t="shared" si="4"/>
        <v>1.485122925896968</v>
      </c>
    </row>
    <row r="20" spans="2:25" s="162" customFormat="1" ht="18" customHeight="1" x14ac:dyDescent="0.25">
      <c r="B20" s="146" t="s">
        <v>2</v>
      </c>
      <c r="C20" s="159"/>
      <c r="D20" s="163">
        <f>'41abenpreGIII'!D20</f>
        <v>12313</v>
      </c>
      <c r="F20" s="164">
        <f>'41abenpreGIII'!F20+'41abenpreGIII'!H20+'41abenpreGIII'!J20+'41abenpreGIII'!L20+'41abenpreGIII'!N20</f>
        <v>5811</v>
      </c>
      <c r="G20" s="165">
        <f t="shared" si="0"/>
        <v>41.87202766969304</v>
      </c>
      <c r="H20" s="164">
        <f>'41abenpreGIII'!P20</f>
        <v>6066</v>
      </c>
      <c r="I20" s="165">
        <f>H20*100/$N20</f>
        <v>43.709468223086901</v>
      </c>
      <c r="J20" s="164">
        <f>'41abenpreGIII'!R20</f>
        <v>2001</v>
      </c>
      <c r="K20" s="165">
        <f>J20*100/$N20</f>
        <v>14.418504107220061</v>
      </c>
      <c r="L20" s="164">
        <f>'41abenpreGIII'!T20</f>
        <v>0</v>
      </c>
      <c r="M20" s="165">
        <f t="shared" si="3"/>
        <v>0</v>
      </c>
      <c r="N20" s="164">
        <f t="shared" si="5"/>
        <v>13878</v>
      </c>
      <c r="O20" s="165">
        <f t="shared" si="5"/>
        <v>100</v>
      </c>
      <c r="P20" s="166"/>
      <c r="Q20" s="166">
        <f t="shared" si="4"/>
        <v>1.1271014375050759</v>
      </c>
    </row>
    <row r="21" spans="2:25" s="162" customFormat="1" ht="18" customHeight="1" x14ac:dyDescent="0.25">
      <c r="B21" s="146" t="s">
        <v>35</v>
      </c>
      <c r="C21" s="159"/>
      <c r="D21" s="163">
        <f>'41abenpreGIII'!D21</f>
        <v>25755</v>
      </c>
      <c r="F21" s="164">
        <f>'41abenpreGIII'!F21+'41abenpreGIII'!H21+'41abenpreGIII'!J21+'41abenpreGIII'!L21+'41abenpreGIII'!N21</f>
        <v>23128</v>
      </c>
      <c r="G21" s="165">
        <f t="shared" si="0"/>
        <v>66.100774529137723</v>
      </c>
      <c r="H21" s="164">
        <f>'41abenpreGIII'!P21</f>
        <v>5896</v>
      </c>
      <c r="I21" s="165">
        <f>H21*100/$N21</f>
        <v>16.851010317528367</v>
      </c>
      <c r="J21" s="164">
        <f>'41abenpreGIII'!R21</f>
        <v>5880</v>
      </c>
      <c r="K21" s="165">
        <f>J21*100/$N21</f>
        <v>16.805281659950271</v>
      </c>
      <c r="L21" s="164">
        <f>'41abenpreGIII'!T21</f>
        <v>85</v>
      </c>
      <c r="M21" s="165">
        <f t="shared" si="3"/>
        <v>0.24293349338363485</v>
      </c>
      <c r="N21" s="164">
        <f t="shared" si="5"/>
        <v>34989</v>
      </c>
      <c r="O21" s="165">
        <f t="shared" si="5"/>
        <v>99.999999999999986</v>
      </c>
      <c r="P21" s="166"/>
      <c r="Q21" s="166">
        <f t="shared" si="4"/>
        <v>1.3585323238206173</v>
      </c>
    </row>
    <row r="22" spans="2:25" s="162" customFormat="1" ht="21" customHeight="1" x14ac:dyDescent="0.25">
      <c r="B22" s="146" t="s">
        <v>42</v>
      </c>
      <c r="C22" s="159"/>
      <c r="D22" s="163">
        <f>'41abenpreGIII'!D22</f>
        <v>64175</v>
      </c>
      <c r="F22" s="164">
        <f>'41abenpreGIII'!F22+'41abenpreGIII'!H22+'41abenpreGIII'!J22+'41abenpreGIII'!L22+'41abenpreGIII'!N22</f>
        <v>58169</v>
      </c>
      <c r="G22" s="165">
        <f t="shared" si="0"/>
        <v>65.695021684134446</v>
      </c>
      <c r="H22" s="164">
        <f>'41abenpreGIII'!P22</f>
        <v>13752</v>
      </c>
      <c r="I22" s="165">
        <f>H22*100/$N22</f>
        <v>15.531261293820021</v>
      </c>
      <c r="J22" s="164">
        <f>'41abenpreGIII'!R22</f>
        <v>16559</v>
      </c>
      <c r="K22" s="165">
        <f>J22*100/$N22</f>
        <v>18.701436573906758</v>
      </c>
      <c r="L22" s="164">
        <f>'41abenpreGIII'!T22</f>
        <v>64</v>
      </c>
      <c r="M22" s="165">
        <f t="shared" si="3"/>
        <v>7.2280448138778458E-2</v>
      </c>
      <c r="N22" s="164">
        <f t="shared" si="5"/>
        <v>88544</v>
      </c>
      <c r="O22" s="165">
        <f t="shared" si="5"/>
        <v>100.00000000000001</v>
      </c>
      <c r="P22" s="166"/>
      <c r="Q22" s="166">
        <f t="shared" si="4"/>
        <v>1.3797273081417998</v>
      </c>
    </row>
    <row r="23" spans="2:25" s="162" customFormat="1" ht="18" customHeight="1" x14ac:dyDescent="0.25">
      <c r="B23" s="146" t="s">
        <v>43</v>
      </c>
      <c r="C23" s="159"/>
      <c r="D23" s="163">
        <f>'41abenpreGIII'!D23</f>
        <v>13730</v>
      </c>
      <c r="F23" s="164">
        <f>'41abenpreGIII'!F23+'41abenpreGIII'!H23+'41abenpreGIII'!J23+'41abenpreGIII'!L23+'41abenpreGIII'!N23</f>
        <v>8386</v>
      </c>
      <c r="G23" s="165">
        <f t="shared" si="0"/>
        <v>49.341021416803954</v>
      </c>
      <c r="H23" s="164">
        <f>'41abenpreGIII'!P23</f>
        <v>844</v>
      </c>
      <c r="I23" s="165">
        <f>H23*100/$N23</f>
        <v>4.9658743233702047</v>
      </c>
      <c r="J23" s="164">
        <f>'41abenpreGIII'!R23</f>
        <v>7764</v>
      </c>
      <c r="K23" s="165">
        <f>J23*100/$N23</f>
        <v>45.681336785125914</v>
      </c>
      <c r="L23" s="164">
        <f>'41abenpreGIII'!T23</f>
        <v>2</v>
      </c>
      <c r="M23" s="165">
        <f t="shared" si="3"/>
        <v>1.1767474699929396E-2</v>
      </c>
      <c r="N23" s="164">
        <f t="shared" si="5"/>
        <v>16996</v>
      </c>
      <c r="O23" s="165">
        <f t="shared" si="5"/>
        <v>100</v>
      </c>
      <c r="P23" s="166"/>
      <c r="Q23" s="166">
        <f t="shared" si="4"/>
        <v>1.2378732702112163</v>
      </c>
    </row>
    <row r="24" spans="2:25" s="162" customFormat="1" ht="22.5" customHeight="1" x14ac:dyDescent="0.25">
      <c r="B24" s="146" t="s">
        <v>44</v>
      </c>
      <c r="C24" s="159"/>
      <c r="D24" s="163">
        <f>'41abenpreGIII'!D24</f>
        <v>3277</v>
      </c>
      <c r="F24" s="164">
        <f>'41abenpreGIII'!F24+'41abenpreGIII'!H24+'41abenpreGIII'!J24+'41abenpreGIII'!L24+'41abenpreGIII'!N24</f>
        <v>2129</v>
      </c>
      <c r="G24" s="167">
        <f t="shared" si="0"/>
        <v>50.414397347856976</v>
      </c>
      <c r="H24" s="163">
        <f>'41abenpreGIII'!P24</f>
        <v>742</v>
      </c>
      <c r="I24" s="165">
        <f t="shared" si="1"/>
        <v>17.570447549135686</v>
      </c>
      <c r="J24" s="164">
        <f>'41abenpreGIII'!R24</f>
        <v>1341</v>
      </c>
      <c r="K24" s="165">
        <f t="shared" si="2"/>
        <v>31.75467677006867</v>
      </c>
      <c r="L24" s="164">
        <f>'41abenpreGIII'!T24</f>
        <v>11</v>
      </c>
      <c r="M24" s="165">
        <f t="shared" si="3"/>
        <v>0.26047833293866918</v>
      </c>
      <c r="N24" s="163">
        <f t="shared" si="5"/>
        <v>4223</v>
      </c>
      <c r="O24" s="165">
        <f t="shared" si="5"/>
        <v>100</v>
      </c>
      <c r="P24" s="166"/>
      <c r="Q24" s="166">
        <f t="shared" si="4"/>
        <v>1.2886786695148</v>
      </c>
    </row>
    <row r="25" spans="2:25" s="162" customFormat="1" ht="18" customHeight="1" x14ac:dyDescent="0.25">
      <c r="B25" s="146" t="s">
        <v>45</v>
      </c>
      <c r="C25" s="159"/>
      <c r="D25" s="163">
        <f>'41abenpreGIII'!D25</f>
        <v>17075</v>
      </c>
      <c r="F25" s="164">
        <f>'41abenpreGIII'!F25+'41abenpreGIII'!H25+'41abenpreGIII'!J25+'41abenpreGIII'!L25+'41abenpreGIII'!N25</f>
        <v>14183</v>
      </c>
      <c r="G25" s="167">
        <f t="shared" si="0"/>
        <v>58.787200530547956</v>
      </c>
      <c r="H25" s="163">
        <f>'41abenpreGIII'!P25</f>
        <v>697</v>
      </c>
      <c r="I25" s="165">
        <f t="shared" si="1"/>
        <v>2.8889994197131723</v>
      </c>
      <c r="J25" s="164">
        <f>'41abenpreGIII'!R25</f>
        <v>7325</v>
      </c>
      <c r="K25" s="165">
        <f t="shared" si="2"/>
        <v>30.361435795407445</v>
      </c>
      <c r="L25" s="164">
        <f>'41abenpreGIII'!T25</f>
        <v>1921</v>
      </c>
      <c r="M25" s="165">
        <f t="shared" si="3"/>
        <v>7.962364254331427</v>
      </c>
      <c r="N25" s="163">
        <f t="shared" si="5"/>
        <v>24126</v>
      </c>
      <c r="O25" s="165">
        <f t="shared" si="5"/>
        <v>100.00000000000001</v>
      </c>
      <c r="P25" s="166"/>
      <c r="Q25" s="166">
        <f t="shared" si="4"/>
        <v>1.4129428989751098</v>
      </c>
    </row>
    <row r="26" spans="2:25" s="162" customFormat="1" ht="18" customHeight="1" x14ac:dyDescent="0.25">
      <c r="B26" s="146" t="s">
        <v>46</v>
      </c>
      <c r="C26" s="159"/>
      <c r="D26" s="163">
        <f>'41abenpreGIII'!D26</f>
        <v>2263</v>
      </c>
      <c r="F26" s="164">
        <f>'41abenpreGIII'!F26+'41abenpreGIII'!H26+'41abenpreGIII'!J26+'41abenpreGIII'!L26+'41abenpreGIII'!N26</f>
        <v>2615</v>
      </c>
      <c r="G26" s="167">
        <f t="shared" si="0"/>
        <v>73.352033660589058</v>
      </c>
      <c r="H26" s="163">
        <f>'41abenpreGIII'!P26</f>
        <v>468</v>
      </c>
      <c r="I26" s="165">
        <f t="shared" si="1"/>
        <v>13.127629733520337</v>
      </c>
      <c r="J26" s="164">
        <f>'41abenpreGIII'!R26</f>
        <v>482</v>
      </c>
      <c r="K26" s="165">
        <f t="shared" si="2"/>
        <v>13.520336605890604</v>
      </c>
      <c r="L26" s="164">
        <f>'41abenpreGIII'!T26</f>
        <v>0</v>
      </c>
      <c r="M26" s="165">
        <f t="shared" si="3"/>
        <v>0</v>
      </c>
      <c r="N26" s="163">
        <f t="shared" si="5"/>
        <v>3565</v>
      </c>
      <c r="O26" s="165">
        <f t="shared" si="5"/>
        <v>100</v>
      </c>
      <c r="P26" s="166"/>
      <c r="Q26" s="166">
        <f t="shared" si="4"/>
        <v>1.5753424657534247</v>
      </c>
    </row>
    <row r="27" spans="2:25" s="162" customFormat="1" ht="18" customHeight="1" x14ac:dyDescent="0.25">
      <c r="B27" s="146" t="s">
        <v>1</v>
      </c>
      <c r="C27" s="159"/>
      <c r="D27" s="163">
        <f>'41abenpreGIII'!D27</f>
        <v>1171</v>
      </c>
      <c r="F27" s="164">
        <f>'41abenpreGIII'!F27+'41abenpreGIII'!H27+'41abenpreGIII'!J27+'41abenpreGIII'!L27+'41abenpreGIII'!N27</f>
        <v>860</v>
      </c>
      <c r="G27" s="167">
        <f t="shared" si="0"/>
        <v>56.690837178642056</v>
      </c>
      <c r="H27" s="163">
        <f>'41abenpreGIII'!P27</f>
        <v>0</v>
      </c>
      <c r="I27" s="165">
        <f t="shared" si="1"/>
        <v>0</v>
      </c>
      <c r="J27" s="164">
        <f>'41abenpreGIII'!R27</f>
        <v>657</v>
      </c>
      <c r="K27" s="165">
        <f t="shared" si="2"/>
        <v>43.309162821357944</v>
      </c>
      <c r="L27" s="164">
        <f>'41abenpreGIII'!T27</f>
        <v>0</v>
      </c>
      <c r="M27" s="165">
        <f t="shared" si="3"/>
        <v>0</v>
      </c>
      <c r="N27" s="164">
        <f t="shared" si="5"/>
        <v>1517</v>
      </c>
      <c r="O27" s="165">
        <f t="shared" si="5"/>
        <v>100</v>
      </c>
      <c r="P27" s="166"/>
      <c r="Q27" s="166">
        <f t="shared" si="4"/>
        <v>1.295473953885568</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413637</v>
      </c>
      <c r="E30" s="174"/>
      <c r="F30" s="147">
        <f>SUM(F10:F27)</f>
        <v>322447</v>
      </c>
      <c r="G30" s="175">
        <f>F30*100/$N30</f>
        <v>57.274120808754702</v>
      </c>
      <c r="H30" s="147">
        <f>SUM(H10:H27)</f>
        <v>76407</v>
      </c>
      <c r="I30" s="175">
        <f>H30*100/$N30</f>
        <v>13.571668362969792</v>
      </c>
      <c r="J30" s="147">
        <f>SUM(J10:J27)</f>
        <v>161054</v>
      </c>
      <c r="K30" s="175">
        <f>J30*100/$N30</f>
        <v>28.606953244201929</v>
      </c>
      <c r="L30" s="147">
        <f>SUM(L10:L28)</f>
        <v>3081</v>
      </c>
      <c r="M30" s="175">
        <f>L30*100/$N30</f>
        <v>0.54725758407357872</v>
      </c>
      <c r="N30" s="147">
        <f>F30+H30+J30+L30</f>
        <v>562989</v>
      </c>
      <c r="O30" s="175">
        <f>G30+I30+K30+M30</f>
        <v>100</v>
      </c>
      <c r="P30" s="176"/>
      <c r="Q30" s="176">
        <f>(N30/D30)</f>
        <v>1.3610702137381328</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E43"/>
  <sheetViews>
    <sheetView zoomScaleNormal="100" workbookViewId="0"/>
  </sheetViews>
  <sheetFormatPr baseColWidth="10" defaultColWidth="11.453125" defaultRowHeight="14.5" x14ac:dyDescent="0.35"/>
  <cols>
    <col min="1" max="1" width="1.81640625" style="220" customWidth="1"/>
    <col min="2" max="2" width="44.1796875" style="220" customWidth="1"/>
    <col min="3" max="3" width="1.1796875"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7" x14ac:dyDescent="0.35">
      <c r="A1" s="219"/>
      <c r="B1" s="219"/>
      <c r="C1" s="219"/>
      <c r="J1" s="221"/>
      <c r="K1" s="221"/>
      <c r="L1" s="221"/>
    </row>
    <row r="2" spans="1:27" ht="48.75" customHeight="1" x14ac:dyDescent="0.35">
      <c r="A2" s="219"/>
      <c r="B2" s="219"/>
      <c r="C2" s="219"/>
      <c r="J2" s="221"/>
      <c r="K2" s="221"/>
      <c r="L2" s="221"/>
    </row>
    <row r="3" spans="1:27" ht="24" customHeight="1" x14ac:dyDescent="0.35">
      <c r="A3" s="219"/>
      <c r="B3" s="1415" t="s">
        <v>337</v>
      </c>
      <c r="C3" s="1415"/>
      <c r="D3" s="1415"/>
      <c r="E3" s="1415"/>
      <c r="F3" s="1415"/>
      <c r="G3" s="1415"/>
      <c r="H3" s="1415"/>
      <c r="I3" s="1415"/>
      <c r="J3" s="1415"/>
      <c r="K3" s="1415"/>
      <c r="L3" s="1415"/>
      <c r="M3" s="1415"/>
      <c r="N3" s="1415"/>
      <c r="O3" s="1415"/>
      <c r="P3" s="1415"/>
      <c r="Q3" s="1415"/>
      <c r="R3" s="1415"/>
      <c r="S3" s="1415"/>
      <c r="T3" s="1415"/>
      <c r="U3" s="1415"/>
      <c r="V3" s="1415"/>
      <c r="W3" s="1415"/>
      <c r="X3" s="1415"/>
    </row>
    <row r="4" spans="1:27" ht="13.5" customHeight="1" x14ac:dyDescent="0.35">
      <c r="A4" s="219"/>
      <c r="B4" s="219"/>
      <c r="C4" s="219"/>
      <c r="J4" s="221"/>
      <c r="K4" s="221"/>
      <c r="L4" s="221"/>
    </row>
    <row r="5" spans="1:27" x14ac:dyDescent="0.35">
      <c r="A5" s="219"/>
      <c r="B5" s="219"/>
      <c r="C5" s="219"/>
      <c r="D5" s="1416" t="s">
        <v>338</v>
      </c>
      <c r="E5" s="1416"/>
      <c r="F5" s="1416"/>
      <c r="G5" s="1416"/>
      <c r="H5" s="1416"/>
      <c r="I5" s="1416"/>
      <c r="J5" s="1416"/>
      <c r="K5" s="1416"/>
      <c r="L5" s="1416"/>
      <c r="M5" s="219"/>
      <c r="N5" s="1413" t="s">
        <v>339</v>
      </c>
      <c r="O5" s="1414"/>
      <c r="P5" s="1414"/>
      <c r="Q5" s="1414"/>
      <c r="R5" s="1414"/>
      <c r="S5" s="1414"/>
      <c r="T5" s="1414"/>
      <c r="U5" s="1414"/>
      <c r="V5" s="1414"/>
      <c r="W5" s="1414"/>
      <c r="X5" s="1414"/>
      <c r="Y5" s="1414"/>
      <c r="Z5" s="1414"/>
      <c r="AA5" s="1414"/>
    </row>
    <row r="6" spans="1:27" ht="25.5" customHeight="1" x14ac:dyDescent="0.35">
      <c r="A6" s="219"/>
      <c r="B6" s="219"/>
      <c r="C6" s="219"/>
      <c r="D6" s="1417"/>
      <c r="E6" s="1417"/>
      <c r="F6" s="1417"/>
      <c r="G6" s="1417"/>
      <c r="H6" s="1417"/>
      <c r="I6" s="1417"/>
      <c r="J6" s="1417"/>
      <c r="K6" s="1417"/>
      <c r="L6" s="1417"/>
      <c r="M6" s="219"/>
      <c r="N6" s="1418">
        <v>43830</v>
      </c>
      <c r="O6" s="1419"/>
      <c r="P6" s="1420">
        <v>44196</v>
      </c>
      <c r="Q6" s="1421"/>
      <c r="R6" s="1420">
        <v>44561</v>
      </c>
      <c r="S6" s="1421"/>
      <c r="T6" s="1424">
        <v>44926</v>
      </c>
      <c r="U6" s="1425"/>
      <c r="V6" s="1422">
        <v>45291</v>
      </c>
      <c r="W6" s="1423"/>
      <c r="X6" s="1422">
        <v>45657</v>
      </c>
      <c r="Y6" s="1423"/>
      <c r="Z6" s="1422">
        <v>45747</v>
      </c>
      <c r="AA6" s="1426"/>
    </row>
    <row r="7" spans="1:27" x14ac:dyDescent="0.35">
      <c r="B7" s="225"/>
      <c r="C7" s="219"/>
      <c r="D7" s="226">
        <v>43465</v>
      </c>
      <c r="E7" s="227">
        <v>43830</v>
      </c>
      <c r="F7" s="228">
        <v>44196</v>
      </c>
      <c r="G7" s="228">
        <v>44561</v>
      </c>
      <c r="H7" s="228">
        <v>44926</v>
      </c>
      <c r="I7" s="228">
        <v>45291</v>
      </c>
      <c r="J7" s="228">
        <v>45657</v>
      </c>
      <c r="K7" s="228">
        <v>45747</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7" ht="6.75" customHeight="1" x14ac:dyDescent="0.35">
      <c r="B8" s="225"/>
      <c r="C8" s="219"/>
      <c r="D8" s="234"/>
      <c r="E8" s="234"/>
      <c r="F8" s="234"/>
      <c r="G8" s="234"/>
      <c r="H8" s="234"/>
      <c r="I8" s="234"/>
      <c r="J8" s="234"/>
      <c r="K8" s="234"/>
      <c r="L8" s="234"/>
      <c r="M8" s="219"/>
      <c r="N8" s="234"/>
      <c r="O8" s="234"/>
      <c r="P8" s="234"/>
      <c r="Q8" s="234"/>
      <c r="R8" s="234"/>
      <c r="S8" s="234"/>
      <c r="T8" s="234"/>
      <c r="U8" s="234"/>
      <c r="V8" s="234"/>
      <c r="W8" s="234"/>
      <c r="X8" s="234"/>
      <c r="Y8" s="234"/>
      <c r="Z8" s="234"/>
      <c r="AA8" s="234"/>
    </row>
    <row r="9" spans="1:27" x14ac:dyDescent="0.35">
      <c r="B9" s="235" t="s">
        <v>29</v>
      </c>
      <c r="C9" s="219"/>
      <c r="D9" s="236">
        <v>1767186</v>
      </c>
      <c r="E9" s="237">
        <v>1894744</v>
      </c>
      <c r="F9" s="237">
        <v>1850950</v>
      </c>
      <c r="G9" s="237">
        <v>1892604</v>
      </c>
      <c r="H9" s="237">
        <v>1982018</v>
      </c>
      <c r="I9" s="237">
        <v>2061372</v>
      </c>
      <c r="J9" s="238">
        <v>2165648</v>
      </c>
      <c r="K9" s="237">
        <v>2195095</v>
      </c>
      <c r="L9" s="1349"/>
      <c r="M9" s="222"/>
      <c r="N9" s="240">
        <v>7.2181422894930236E-2</v>
      </c>
      <c r="O9" s="241">
        <v>127558</v>
      </c>
      <c r="P9" s="242">
        <v>-2.3113412682663204E-2</v>
      </c>
      <c r="Q9" s="243">
        <v>-43794</v>
      </c>
      <c r="R9" s="242">
        <v>2.250411950619946E-2</v>
      </c>
      <c r="S9" s="243">
        <v>41654</v>
      </c>
      <c r="T9" s="242">
        <v>4.7243903109155383E-2</v>
      </c>
      <c r="U9" s="243">
        <v>89414</v>
      </c>
      <c r="V9" s="242">
        <v>4.003697241901949E-2</v>
      </c>
      <c r="W9" s="243">
        <v>79354</v>
      </c>
      <c r="X9" s="242">
        <v>5.0585726399698938E-2</v>
      </c>
      <c r="Y9" s="243">
        <v>104276</v>
      </c>
      <c r="Z9" s="242">
        <v>5.3779303518030286E-2</v>
      </c>
      <c r="AA9" s="243">
        <v>112026</v>
      </c>
    </row>
    <row r="10" spans="1:27" x14ac:dyDescent="0.35">
      <c r="B10" s="244" t="s">
        <v>243</v>
      </c>
      <c r="C10" s="219"/>
      <c r="D10" s="245">
        <v>1638618</v>
      </c>
      <c r="E10" s="246">
        <v>1735551</v>
      </c>
      <c r="F10" s="246">
        <v>1709394</v>
      </c>
      <c r="G10" s="246">
        <v>1768008</v>
      </c>
      <c r="H10" s="246">
        <v>1850208</v>
      </c>
      <c r="I10" s="246">
        <v>1944185</v>
      </c>
      <c r="J10" s="247">
        <v>2037769</v>
      </c>
      <c r="K10" s="247">
        <v>2072076</v>
      </c>
      <c r="L10" s="248"/>
      <c r="M10" s="219"/>
      <c r="N10" s="249">
        <v>5.9155336997396502E-2</v>
      </c>
      <c r="O10" s="250">
        <v>96933</v>
      </c>
      <c r="P10" s="251">
        <v>-1.507129436127197E-2</v>
      </c>
      <c r="Q10" s="250">
        <v>-26157</v>
      </c>
      <c r="R10" s="251">
        <v>3.4289344644944375E-2</v>
      </c>
      <c r="S10" s="250">
        <v>58614</v>
      </c>
      <c r="T10" s="251">
        <v>4.6493002294107244E-2</v>
      </c>
      <c r="U10" s="250">
        <v>82200</v>
      </c>
      <c r="V10" s="251">
        <v>5.0792667635206401E-2</v>
      </c>
      <c r="W10" s="250">
        <v>93977</v>
      </c>
      <c r="X10" s="251">
        <v>4.8135336914953974E-2</v>
      </c>
      <c r="Y10" s="250">
        <v>93584</v>
      </c>
      <c r="Z10" s="251">
        <v>6.0083340367894866E-2</v>
      </c>
      <c r="AA10" s="250">
        <v>117441</v>
      </c>
    </row>
    <row r="11" spans="1:27" x14ac:dyDescent="0.35">
      <c r="B11" s="252" t="s">
        <v>341</v>
      </c>
      <c r="C11" s="219"/>
      <c r="D11" s="253">
        <v>334306</v>
      </c>
      <c r="E11" s="254">
        <v>350514</v>
      </c>
      <c r="F11" s="254">
        <v>352921</v>
      </c>
      <c r="G11" s="254">
        <v>352430</v>
      </c>
      <c r="H11" s="254">
        <v>359348</v>
      </c>
      <c r="I11" s="254">
        <v>377078</v>
      </c>
      <c r="J11" s="255">
        <v>401012</v>
      </c>
      <c r="K11" s="254">
        <v>409358</v>
      </c>
      <c r="L11" s="304"/>
      <c r="M11" s="222"/>
      <c r="N11" s="256">
        <v>4.8482527983344514E-2</v>
      </c>
      <c r="O11" s="257">
        <v>16208</v>
      </c>
      <c r="P11" s="258">
        <v>6.8670580918308577E-3</v>
      </c>
      <c r="Q11" s="257">
        <v>2407</v>
      </c>
      <c r="R11" s="258">
        <v>-1.3912461995744252E-3</v>
      </c>
      <c r="S11" s="257">
        <v>-491</v>
      </c>
      <c r="T11" s="258">
        <v>1.9629429957722211E-2</v>
      </c>
      <c r="U11" s="257">
        <v>6918</v>
      </c>
      <c r="V11" s="258">
        <v>4.9339359061411292E-2</v>
      </c>
      <c r="W11" s="257">
        <v>17730</v>
      </c>
      <c r="X11" s="258">
        <v>6.3472278944939786E-2</v>
      </c>
      <c r="Y11" s="257">
        <v>23934</v>
      </c>
      <c r="Z11" s="258">
        <v>7.8131748891206554E-2</v>
      </c>
      <c r="AA11" s="257">
        <v>29666</v>
      </c>
    </row>
    <row r="12" spans="1:27" x14ac:dyDescent="0.35">
      <c r="B12" s="303" t="s">
        <v>342</v>
      </c>
      <c r="C12" s="219"/>
      <c r="D12" s="1200">
        <v>1304312</v>
      </c>
      <c r="E12" s="1201">
        <v>1385037</v>
      </c>
      <c r="F12" s="1203">
        <v>1356473</v>
      </c>
      <c r="G12" s="1203">
        <v>1415578</v>
      </c>
      <c r="H12" s="1201">
        <v>1490860</v>
      </c>
      <c r="I12" s="1201">
        <v>1567107</v>
      </c>
      <c r="J12" s="1204">
        <v>1636757</v>
      </c>
      <c r="K12" s="1204">
        <v>1662718</v>
      </c>
      <c r="L12" s="1205"/>
      <c r="M12" s="219"/>
      <c r="N12" s="1207">
        <v>6.1890866602469341E-2</v>
      </c>
      <c r="O12" s="1206">
        <v>80725</v>
      </c>
      <c r="P12" s="1209">
        <v>-2.0623275768084204E-2</v>
      </c>
      <c r="Q12" s="1211">
        <v>-28564</v>
      </c>
      <c r="R12" s="1213">
        <v>4.3572559129448241E-2</v>
      </c>
      <c r="S12" s="1211">
        <v>59105</v>
      </c>
      <c r="T12" s="1209">
        <v>5.3181103407936581E-2</v>
      </c>
      <c r="U12" s="1211">
        <v>75282</v>
      </c>
      <c r="V12" s="1209">
        <v>5.1142964463464002E-2</v>
      </c>
      <c r="W12" s="1211">
        <v>76247</v>
      </c>
      <c r="X12" s="1213">
        <v>4.4444954939260706E-2</v>
      </c>
      <c r="Y12" s="1211">
        <v>69650</v>
      </c>
      <c r="Z12" s="1213">
        <v>5.5732175704136688E-2</v>
      </c>
      <c r="AA12" s="1211">
        <v>87775</v>
      </c>
    </row>
    <row r="13" spans="1:27" x14ac:dyDescent="0.35">
      <c r="B13" s="1199" t="s">
        <v>343</v>
      </c>
      <c r="C13" s="219"/>
      <c r="D13" s="253">
        <v>429437</v>
      </c>
      <c r="E13" s="1202">
        <v>467298</v>
      </c>
      <c r="F13" s="254">
        <v>473559</v>
      </c>
      <c r="G13" s="254">
        <v>487549</v>
      </c>
      <c r="H13" s="1202">
        <v>515590</v>
      </c>
      <c r="I13" s="1202">
        <v>543298</v>
      </c>
      <c r="J13" s="255">
        <v>591643</v>
      </c>
      <c r="K13" s="255">
        <v>608726</v>
      </c>
      <c r="L13" s="269"/>
      <c r="M13" s="219"/>
      <c r="N13" s="1208">
        <v>8.8164270894217411E-2</v>
      </c>
      <c r="O13" s="257">
        <v>37861</v>
      </c>
      <c r="P13" s="1210">
        <v>1.3398302582078303E-2</v>
      </c>
      <c r="Q13" s="1212">
        <v>6261</v>
      </c>
      <c r="R13" s="258">
        <v>2.9542253446772193E-2</v>
      </c>
      <c r="S13" s="1212">
        <v>13990</v>
      </c>
      <c r="T13" s="1210">
        <v>5.7514219083620421E-2</v>
      </c>
      <c r="U13" s="1212">
        <v>28041</v>
      </c>
      <c r="V13" s="1210">
        <v>5.374037510424956E-2</v>
      </c>
      <c r="W13" s="1212">
        <v>27708</v>
      </c>
      <c r="X13" s="258">
        <v>8.8984314317372748E-2</v>
      </c>
      <c r="Y13" s="1212">
        <v>48345</v>
      </c>
      <c r="Z13" s="258">
        <v>9.9356884728676098E-2</v>
      </c>
      <c r="AA13" s="1212">
        <v>55015</v>
      </c>
    </row>
    <row r="14" spans="1:27" x14ac:dyDescent="0.35">
      <c r="B14" s="252" t="s">
        <v>344</v>
      </c>
      <c r="C14" s="219"/>
      <c r="D14" s="253">
        <v>490680</v>
      </c>
      <c r="E14" s="254">
        <v>515590</v>
      </c>
      <c r="F14" s="254">
        <v>506355</v>
      </c>
      <c r="G14" s="254">
        <v>529632</v>
      </c>
      <c r="H14" s="254">
        <v>560619</v>
      </c>
      <c r="I14" s="254">
        <v>592130</v>
      </c>
      <c r="J14" s="255">
        <v>612870</v>
      </c>
      <c r="K14" s="1350">
        <v>620556</v>
      </c>
      <c r="M14" s="222"/>
      <c r="N14" s="256">
        <v>5.076628352490431E-2</v>
      </c>
      <c r="O14" s="257">
        <v>24910</v>
      </c>
      <c r="P14" s="258">
        <v>-1.7911518842491092E-2</v>
      </c>
      <c r="Q14" s="257">
        <v>-9235</v>
      </c>
      <c r="R14" s="258">
        <v>4.5969724797819689E-2</v>
      </c>
      <c r="S14" s="257">
        <v>23277</v>
      </c>
      <c r="T14" s="258">
        <v>5.8506661228928669E-2</v>
      </c>
      <c r="U14" s="257">
        <v>30987</v>
      </c>
      <c r="V14" s="258">
        <v>5.6207513480634796E-2</v>
      </c>
      <c r="W14" s="257">
        <v>31511</v>
      </c>
      <c r="X14" s="258">
        <v>3.5026092243257478E-2</v>
      </c>
      <c r="Y14" s="257">
        <v>20740</v>
      </c>
      <c r="Z14" s="258">
        <v>4.4828439667234043E-2</v>
      </c>
      <c r="AA14" s="257">
        <v>26625</v>
      </c>
    </row>
    <row r="15" spans="1:27" x14ac:dyDescent="0.35">
      <c r="B15" s="259" t="s">
        <v>345</v>
      </c>
      <c r="C15" s="219"/>
      <c r="D15" s="260">
        <v>384195</v>
      </c>
      <c r="E15" s="261">
        <v>402149</v>
      </c>
      <c r="F15" s="261">
        <v>376559</v>
      </c>
      <c r="G15" s="261">
        <v>398397</v>
      </c>
      <c r="H15" s="261">
        <v>414651</v>
      </c>
      <c r="I15" s="261">
        <v>431679</v>
      </c>
      <c r="J15" s="262">
        <v>432244</v>
      </c>
      <c r="K15" s="1351">
        <v>433436</v>
      </c>
      <c r="L15" s="263"/>
      <c r="M15" s="222"/>
      <c r="N15" s="264">
        <v>4.67314775049128E-2</v>
      </c>
      <c r="O15" s="265">
        <v>17954</v>
      </c>
      <c r="P15" s="266">
        <v>-6.363313100368273E-2</v>
      </c>
      <c r="Q15" s="265">
        <v>-25590</v>
      </c>
      <c r="R15" s="266">
        <v>5.7993568072997936E-2</v>
      </c>
      <c r="S15" s="265">
        <v>21838</v>
      </c>
      <c r="T15" s="266">
        <v>4.0798499988704773E-2</v>
      </c>
      <c r="U15" s="265">
        <v>16254</v>
      </c>
      <c r="V15" s="266">
        <v>4.1065860205329319E-2</v>
      </c>
      <c r="W15" s="265">
        <v>17028</v>
      </c>
      <c r="X15" s="266">
        <v>1.3088429133685242E-3</v>
      </c>
      <c r="Y15" s="265">
        <v>565</v>
      </c>
      <c r="Z15" s="266">
        <v>1.4357560595458452E-2</v>
      </c>
      <c r="AA15" s="265">
        <v>6135</v>
      </c>
    </row>
    <row r="16" spans="1:27" x14ac:dyDescent="0.35">
      <c r="B16" s="244" t="s">
        <v>346</v>
      </c>
      <c r="C16" s="219"/>
      <c r="D16" s="245">
        <v>1054275</v>
      </c>
      <c r="E16" s="246">
        <v>1115183</v>
      </c>
      <c r="F16" s="246">
        <v>1124230</v>
      </c>
      <c r="G16" s="246">
        <v>1222142</v>
      </c>
      <c r="H16" s="246">
        <v>1313437</v>
      </c>
      <c r="I16" s="246">
        <v>1411866</v>
      </c>
      <c r="J16" s="247">
        <v>1518424</v>
      </c>
      <c r="K16" s="1352">
        <v>1533173</v>
      </c>
      <c r="L16" s="267"/>
      <c r="M16" s="222"/>
      <c r="N16" s="249">
        <v>5.7772402836072212E-2</v>
      </c>
      <c r="O16" s="250">
        <v>60908</v>
      </c>
      <c r="P16" s="268">
        <v>8.1125698652149136E-3</v>
      </c>
      <c r="Q16" s="250">
        <v>9047</v>
      </c>
      <c r="R16" s="268">
        <v>8.7092498865890322E-2</v>
      </c>
      <c r="S16" s="250">
        <v>97912</v>
      </c>
      <c r="T16" s="268">
        <v>7.4700812180581222E-2</v>
      </c>
      <c r="U16" s="250">
        <v>91295</v>
      </c>
      <c r="V16" s="268">
        <v>7.4940023769697328E-2</v>
      </c>
      <c r="W16" s="250">
        <v>98429</v>
      </c>
      <c r="X16" s="268">
        <v>7.5473168133519675E-2</v>
      </c>
      <c r="Y16" s="250">
        <v>106558</v>
      </c>
      <c r="Z16" s="268">
        <v>7.6423027938907095E-2</v>
      </c>
      <c r="AA16" s="250">
        <v>108851</v>
      </c>
    </row>
    <row r="17" spans="2:27" x14ac:dyDescent="0.35">
      <c r="B17" s="252" t="s">
        <v>343</v>
      </c>
      <c r="C17" s="219"/>
      <c r="D17" s="253">
        <v>277636</v>
      </c>
      <c r="E17" s="254">
        <v>310719</v>
      </c>
      <c r="F17" s="254">
        <v>337667</v>
      </c>
      <c r="G17" s="254">
        <v>378893</v>
      </c>
      <c r="H17" s="254">
        <v>419029</v>
      </c>
      <c r="I17" s="254">
        <v>459833</v>
      </c>
      <c r="J17" s="255">
        <v>525352</v>
      </c>
      <c r="K17" s="1350">
        <v>537733</v>
      </c>
      <c r="M17" s="222"/>
      <c r="N17" s="256">
        <v>0.11915961906957317</v>
      </c>
      <c r="O17" s="257">
        <v>33083</v>
      </c>
      <c r="P17" s="258">
        <v>8.6727879531023122E-2</v>
      </c>
      <c r="Q17" s="257">
        <v>26948</v>
      </c>
      <c r="R17" s="258">
        <v>0.12209069882458157</v>
      </c>
      <c r="S17" s="257">
        <v>41226</v>
      </c>
      <c r="T17" s="258">
        <v>0.10592964240563951</v>
      </c>
      <c r="U17" s="257">
        <v>40136</v>
      </c>
      <c r="V17" s="258">
        <v>9.7377508477933583E-2</v>
      </c>
      <c r="W17" s="257">
        <v>40804</v>
      </c>
      <c r="X17" s="258">
        <v>0.14248433670484717</v>
      </c>
      <c r="Y17" s="257">
        <v>65519</v>
      </c>
      <c r="Z17" s="258">
        <v>0.13751758421915494</v>
      </c>
      <c r="AA17" s="257">
        <v>65008</v>
      </c>
    </row>
    <row r="18" spans="2:27" x14ac:dyDescent="0.35">
      <c r="B18" s="252" t="s">
        <v>344</v>
      </c>
      <c r="C18" s="219"/>
      <c r="D18" s="253">
        <v>427294</v>
      </c>
      <c r="E18" s="254">
        <v>442658</v>
      </c>
      <c r="F18" s="254">
        <v>443395</v>
      </c>
      <c r="G18" s="254">
        <v>474372</v>
      </c>
      <c r="H18" s="254">
        <v>508082</v>
      </c>
      <c r="I18" s="254">
        <v>544804</v>
      </c>
      <c r="J18" s="255">
        <v>578248</v>
      </c>
      <c r="K18" s="255">
        <v>581803</v>
      </c>
      <c r="L18" s="269"/>
      <c r="M18" s="219"/>
      <c r="N18" s="256">
        <v>3.5956507697276319E-2</v>
      </c>
      <c r="O18" s="257">
        <v>15364</v>
      </c>
      <c r="P18" s="258">
        <v>1.6649422353147703E-3</v>
      </c>
      <c r="Q18" s="257">
        <v>737</v>
      </c>
      <c r="R18" s="258">
        <v>6.9863214515274219E-2</v>
      </c>
      <c r="S18" s="257">
        <v>30977</v>
      </c>
      <c r="T18" s="258">
        <v>7.1062372989974198E-2</v>
      </c>
      <c r="U18" s="257">
        <v>33710</v>
      </c>
      <c r="V18" s="258">
        <v>7.2275735019150522E-2</v>
      </c>
      <c r="W18" s="257">
        <v>36722</v>
      </c>
      <c r="X18" s="258">
        <v>6.138721448447515E-2</v>
      </c>
      <c r="Y18" s="257">
        <v>33444</v>
      </c>
      <c r="Z18" s="258">
        <v>6.1823816267830844E-2</v>
      </c>
      <c r="AA18" s="257">
        <v>33875</v>
      </c>
    </row>
    <row r="19" spans="2:27" x14ac:dyDescent="0.35">
      <c r="B19" s="259" t="s">
        <v>345</v>
      </c>
      <c r="C19" s="219"/>
      <c r="D19" s="260">
        <v>349345</v>
      </c>
      <c r="E19" s="261">
        <v>361806</v>
      </c>
      <c r="F19" s="261">
        <v>343168</v>
      </c>
      <c r="G19" s="261">
        <v>368877</v>
      </c>
      <c r="H19" s="261">
        <v>386326</v>
      </c>
      <c r="I19" s="261">
        <v>407229</v>
      </c>
      <c r="J19" s="262">
        <v>414824</v>
      </c>
      <c r="K19" s="262">
        <v>413637</v>
      </c>
      <c r="L19" s="270"/>
      <c r="M19" s="219"/>
      <c r="N19" s="264">
        <v>3.5669610270649299E-2</v>
      </c>
      <c r="O19" s="265">
        <v>12461</v>
      </c>
      <c r="P19" s="266">
        <v>-5.151379468554973E-2</v>
      </c>
      <c r="Q19" s="265">
        <v>-18638</v>
      </c>
      <c r="R19" s="266">
        <v>7.4916658895934463E-2</v>
      </c>
      <c r="S19" s="265">
        <v>25709</v>
      </c>
      <c r="T19" s="266">
        <v>4.7303030549478597E-2</v>
      </c>
      <c r="U19" s="265">
        <v>17449</v>
      </c>
      <c r="V19" s="266">
        <v>5.4107153026200727E-2</v>
      </c>
      <c r="W19" s="265">
        <v>20903</v>
      </c>
      <c r="X19" s="266">
        <v>1.8650439924465134E-2</v>
      </c>
      <c r="Y19" s="265">
        <v>7595</v>
      </c>
      <c r="Z19" s="266">
        <v>2.469349888150929E-2</v>
      </c>
      <c r="AA19" s="265">
        <v>9968</v>
      </c>
    </row>
    <row r="20" spans="2:27" ht="15" customHeight="1" x14ac:dyDescent="0.35">
      <c r="B20" s="244" t="s">
        <v>347</v>
      </c>
      <c r="C20" s="219"/>
      <c r="D20" s="245">
        <v>250037</v>
      </c>
      <c r="E20" s="246">
        <v>269854</v>
      </c>
      <c r="F20" s="246">
        <v>232243</v>
      </c>
      <c r="G20" s="246">
        <v>193436</v>
      </c>
      <c r="H20" s="246">
        <v>177423</v>
      </c>
      <c r="I20" s="246">
        <v>155241</v>
      </c>
      <c r="J20" s="247">
        <v>118333</v>
      </c>
      <c r="K20" s="1352">
        <v>129545</v>
      </c>
      <c r="L20" s="267"/>
      <c r="M20" s="222"/>
      <c r="N20" s="249">
        <v>7.92562700720294E-2</v>
      </c>
      <c r="O20" s="250">
        <v>19817</v>
      </c>
      <c r="P20" s="268">
        <v>-0.13937536593861866</v>
      </c>
      <c r="Q20" s="250">
        <v>-37611</v>
      </c>
      <c r="R20" s="268">
        <v>-0.16709653251120593</v>
      </c>
      <c r="S20" s="250">
        <v>-38807</v>
      </c>
      <c r="T20" s="268">
        <v>-8.2781902024442244E-2</v>
      </c>
      <c r="U20" s="250">
        <v>-16013</v>
      </c>
      <c r="V20" s="268">
        <v>-0.12502324952232802</v>
      </c>
      <c r="W20" s="250">
        <v>-22182</v>
      </c>
      <c r="X20" s="268">
        <v>-0.23774647161510165</v>
      </c>
      <c r="Y20" s="250">
        <v>-36908</v>
      </c>
      <c r="Z20" s="268">
        <v>-0.13992736736577238</v>
      </c>
      <c r="AA20" s="250">
        <v>-21076</v>
      </c>
    </row>
    <row r="21" spans="2:27" x14ac:dyDescent="0.35">
      <c r="B21" s="252" t="s">
        <v>343</v>
      </c>
      <c r="C21" s="219"/>
      <c r="D21" s="253">
        <v>151801</v>
      </c>
      <c r="E21" s="254">
        <v>156579</v>
      </c>
      <c r="F21" s="254">
        <v>135892</v>
      </c>
      <c r="G21" s="254">
        <v>108656</v>
      </c>
      <c r="H21" s="254">
        <v>96561</v>
      </c>
      <c r="I21" s="254">
        <v>83465</v>
      </c>
      <c r="J21" s="255">
        <v>66291</v>
      </c>
      <c r="K21" s="1350">
        <v>70993</v>
      </c>
      <c r="M21" s="222"/>
      <c r="N21" s="256">
        <v>3.1475418475504169E-2</v>
      </c>
      <c r="O21" s="257">
        <v>4778</v>
      </c>
      <c r="P21" s="258">
        <v>-0.13211861105256772</v>
      </c>
      <c r="Q21" s="257">
        <v>-20687</v>
      </c>
      <c r="R21" s="258">
        <v>-0.20042386601124418</v>
      </c>
      <c r="S21" s="257">
        <v>-27236</v>
      </c>
      <c r="T21" s="258">
        <v>-0.11131460756884115</v>
      </c>
      <c r="U21" s="257">
        <v>-12095</v>
      </c>
      <c r="V21" s="258">
        <v>-0.1356241132548337</v>
      </c>
      <c r="W21" s="257">
        <v>-13096</v>
      </c>
      <c r="X21" s="258">
        <v>-0.20576289462649011</v>
      </c>
      <c r="Y21" s="257">
        <v>-17174</v>
      </c>
      <c r="Z21" s="258">
        <v>-0.12339169733040278</v>
      </c>
      <c r="AA21" s="257">
        <v>-9993</v>
      </c>
    </row>
    <row r="22" spans="2:27" x14ac:dyDescent="0.35">
      <c r="B22" s="252" t="s">
        <v>344</v>
      </c>
      <c r="C22" s="219"/>
      <c r="D22" s="253">
        <v>63386</v>
      </c>
      <c r="E22" s="254">
        <v>72932</v>
      </c>
      <c r="F22" s="254">
        <v>62960</v>
      </c>
      <c r="G22" s="254">
        <v>55260</v>
      </c>
      <c r="H22" s="254">
        <v>52537</v>
      </c>
      <c r="I22" s="254">
        <v>47326</v>
      </c>
      <c r="J22" s="255">
        <v>34622</v>
      </c>
      <c r="K22" s="1350">
        <v>38753</v>
      </c>
      <c r="M22" s="222"/>
      <c r="N22" s="256">
        <v>0.15060107910264087</v>
      </c>
      <c r="O22" s="257">
        <v>9546</v>
      </c>
      <c r="P22" s="258">
        <v>-0.13673010475511438</v>
      </c>
      <c r="Q22" s="257">
        <v>-9972</v>
      </c>
      <c r="R22" s="258">
        <v>-0.12229987293519695</v>
      </c>
      <c r="S22" s="257">
        <v>-7700</v>
      </c>
      <c r="T22" s="258">
        <v>-4.9276149113282708E-2</v>
      </c>
      <c r="U22" s="257">
        <v>-2723</v>
      </c>
      <c r="V22" s="258">
        <v>-9.9187239469326394E-2</v>
      </c>
      <c r="W22" s="257">
        <v>-5211</v>
      </c>
      <c r="X22" s="258">
        <v>-0.26843595486624683</v>
      </c>
      <c r="Y22" s="257">
        <v>-12704</v>
      </c>
      <c r="Z22" s="258">
        <v>-0.1575984174945112</v>
      </c>
      <c r="AA22" s="257">
        <v>-7250</v>
      </c>
    </row>
    <row r="23" spans="2:27" x14ac:dyDescent="0.35">
      <c r="B23" s="259" t="s">
        <v>345</v>
      </c>
      <c r="C23" s="219"/>
      <c r="D23" s="260">
        <v>34850</v>
      </c>
      <c r="E23" s="261">
        <v>40343</v>
      </c>
      <c r="F23" s="261">
        <v>33391</v>
      </c>
      <c r="G23" s="261">
        <v>29520</v>
      </c>
      <c r="H23" s="261">
        <v>28325</v>
      </c>
      <c r="I23" s="261">
        <v>24450</v>
      </c>
      <c r="J23" s="262">
        <v>17420</v>
      </c>
      <c r="K23" s="1351">
        <v>19799</v>
      </c>
      <c r="L23" s="263"/>
      <c r="M23" s="222"/>
      <c r="N23" s="264">
        <f t="shared" ref="N23" si="0">E23/D23-1</f>
        <v>0.15761836441893839</v>
      </c>
      <c r="O23" s="265">
        <f t="shared" ref="O23" si="1">E23-D23</f>
        <v>5493</v>
      </c>
      <c r="P23" s="266">
        <f t="shared" ref="P23" si="2">F23/E23-1</f>
        <v>-0.17232233596906521</v>
      </c>
      <c r="Q23" s="265">
        <f t="shared" ref="Q23" si="3">F23-E23</f>
        <v>-6952</v>
      </c>
      <c r="R23" s="266">
        <f t="shared" ref="R23" si="4">G23/F23-1</f>
        <v>-0.11592944206522715</v>
      </c>
      <c r="S23" s="265">
        <f t="shared" ref="S23" si="5">G23-F23</f>
        <v>-3871</v>
      </c>
      <c r="T23" s="266">
        <f t="shared" ref="T23" si="6">H23/G23-1</f>
        <v>-4.0481029810298108E-2</v>
      </c>
      <c r="U23" s="265">
        <f t="shared" ref="U23" si="7">H23-G23</f>
        <v>-1195</v>
      </c>
      <c r="V23" s="266">
        <f t="shared" ref="V23" si="8">I23/H23-1</f>
        <v>-0.13680494263018539</v>
      </c>
      <c r="W23" s="265">
        <f t="shared" ref="W23" si="9">I23-H23</f>
        <v>-3875</v>
      </c>
      <c r="X23" s="266">
        <v>-0.28752556237218818</v>
      </c>
      <c r="Y23" s="265">
        <v>-7030</v>
      </c>
      <c r="Z23" s="266">
        <v>-0.16219532836831418</v>
      </c>
      <c r="AA23" s="265">
        <v>-3833</v>
      </c>
    </row>
    <row r="24" spans="2:27" x14ac:dyDescent="0.35">
      <c r="M24" s="219"/>
    </row>
    <row r="25" spans="2:27" x14ac:dyDescent="0.35">
      <c r="B25" s="219"/>
      <c r="C25" s="219"/>
      <c r="D25" s="1416" t="s">
        <v>338</v>
      </c>
      <c r="E25" s="1416"/>
      <c r="F25" s="1416"/>
      <c r="G25" s="1416"/>
      <c r="H25" s="1416"/>
      <c r="I25" s="1416"/>
      <c r="J25" s="1416"/>
      <c r="K25" s="1416"/>
      <c r="L25" s="1416"/>
      <c r="M25" s="219"/>
      <c r="N25" s="1413" t="s">
        <v>339</v>
      </c>
      <c r="O25" s="1414"/>
      <c r="P25" s="1414"/>
      <c r="Q25" s="1414"/>
      <c r="R25" s="1414"/>
      <c r="S25" s="1414"/>
      <c r="T25" s="1414"/>
      <c r="U25" s="1414"/>
      <c r="V25" s="1414"/>
      <c r="W25" s="1414"/>
      <c r="X25" s="1414"/>
      <c r="Y25" s="1414"/>
      <c r="Z25" s="1414"/>
      <c r="AA25" s="1414"/>
    </row>
    <row r="26" spans="2:27" ht="24" customHeight="1" x14ac:dyDescent="0.35">
      <c r="B26" s="219"/>
      <c r="C26" s="219"/>
      <c r="D26" s="1417"/>
      <c r="E26" s="1417"/>
      <c r="F26" s="1417"/>
      <c r="G26" s="1417"/>
      <c r="H26" s="1417"/>
      <c r="I26" s="1417"/>
      <c r="J26" s="1417"/>
      <c r="K26" s="1417"/>
      <c r="L26" s="1417"/>
      <c r="M26" s="219"/>
      <c r="N26" s="1418">
        <v>43830</v>
      </c>
      <c r="O26" s="1419"/>
      <c r="P26" s="1420">
        <v>44196</v>
      </c>
      <c r="Q26" s="1421"/>
      <c r="R26" s="1420">
        <v>44561</v>
      </c>
      <c r="S26" s="1421"/>
      <c r="T26" s="1424">
        <v>44926</v>
      </c>
      <c r="U26" s="1425"/>
      <c r="V26" s="1422">
        <v>44926</v>
      </c>
      <c r="W26" s="1423"/>
      <c r="X26" s="1422">
        <f>X6</f>
        <v>45657</v>
      </c>
      <c r="Y26" s="1423"/>
      <c r="Z26" s="1422">
        <f>Z6</f>
        <v>45747</v>
      </c>
      <c r="AA26" s="1426"/>
    </row>
    <row r="27" spans="2:27" x14ac:dyDescent="0.35">
      <c r="B27" s="225"/>
      <c r="C27" s="225"/>
      <c r="D27" s="226">
        <v>43465</v>
      </c>
      <c r="E27" s="227">
        <v>43830</v>
      </c>
      <c r="F27" s="228">
        <v>44196</v>
      </c>
      <c r="G27" s="228">
        <v>44561</v>
      </c>
      <c r="H27" s="228">
        <v>44926</v>
      </c>
      <c r="I27" s="228">
        <v>45291</v>
      </c>
      <c r="J27" s="228">
        <v>45657</v>
      </c>
      <c r="K27" s="228">
        <v>45747</v>
      </c>
      <c r="L27" s="229"/>
      <c r="M27" s="219"/>
      <c r="N27" s="230" t="s">
        <v>28</v>
      </c>
      <c r="O27" s="231" t="s">
        <v>340</v>
      </c>
      <c r="P27" s="232" t="s">
        <v>28</v>
      </c>
      <c r="Q27" s="233" t="s">
        <v>340</v>
      </c>
      <c r="R27" s="231" t="s">
        <v>28</v>
      </c>
      <c r="S27" s="232" t="s">
        <v>340</v>
      </c>
      <c r="T27" s="232" t="s">
        <v>28</v>
      </c>
      <c r="U27" s="232" t="s">
        <v>340</v>
      </c>
      <c r="V27" s="232" t="s">
        <v>28</v>
      </c>
      <c r="W27" s="227" t="s">
        <v>340</v>
      </c>
      <c r="X27" s="231" t="s">
        <v>28</v>
      </c>
      <c r="Y27" s="228" t="s">
        <v>340</v>
      </c>
      <c r="Z27" s="231" t="s">
        <v>28</v>
      </c>
      <c r="AA27" s="229" t="s">
        <v>340</v>
      </c>
    </row>
    <row r="28" spans="2:27" x14ac:dyDescent="0.35">
      <c r="B28" s="235" t="s">
        <v>69</v>
      </c>
      <c r="C28" s="219"/>
      <c r="D28" s="236">
        <v>1320659</v>
      </c>
      <c r="E28" s="237">
        <v>1411021</v>
      </c>
      <c r="F28" s="237">
        <v>1427207</v>
      </c>
      <c r="G28" s="237">
        <v>1569205</v>
      </c>
      <c r="H28" s="237">
        <v>1727429</v>
      </c>
      <c r="I28" s="237">
        <v>1906051</v>
      </c>
      <c r="J28" s="238">
        <v>2125145</v>
      </c>
      <c r="K28" s="1353">
        <v>2144108</v>
      </c>
      <c r="L28" s="239"/>
      <c r="M28" s="223"/>
      <c r="N28" s="271">
        <v>6.842190149008931E-2</v>
      </c>
      <c r="O28" s="272">
        <v>90362</v>
      </c>
      <c r="P28" s="273">
        <v>1.1471126227037054E-2</v>
      </c>
      <c r="Q28" s="237">
        <f t="shared" ref="Q28:Q43" si="10">F28-E28</f>
        <v>16186</v>
      </c>
      <c r="R28" s="273">
        <f>G28/F28-1</f>
        <v>9.9493626362538778E-2</v>
      </c>
      <c r="S28" s="237">
        <f>G28-F28</f>
        <v>141998</v>
      </c>
      <c r="T28" s="273">
        <f>H28/G28-1</f>
        <v>0.10083067540569912</v>
      </c>
      <c r="U28" s="237">
        <f>H28-G28</f>
        <v>158224</v>
      </c>
      <c r="V28" s="273">
        <f>I28/H28-1</f>
        <v>0.10340338155721596</v>
      </c>
      <c r="W28" s="237">
        <f>I28-H28</f>
        <v>178622</v>
      </c>
      <c r="X28" s="273">
        <v>0.11494655704385659</v>
      </c>
      <c r="Y28" s="243">
        <v>219094</v>
      </c>
      <c r="Z28" s="273">
        <v>9.8458188711144201E-2</v>
      </c>
      <c r="AA28" s="243">
        <v>192183</v>
      </c>
    </row>
    <row r="29" spans="2:27" ht="15" customHeight="1" x14ac:dyDescent="0.35">
      <c r="B29" s="274" t="s">
        <v>348</v>
      </c>
      <c r="C29" s="219"/>
      <c r="D29" s="275">
        <v>52274</v>
      </c>
      <c r="E29" s="276">
        <v>60438</v>
      </c>
      <c r="F29" s="276">
        <v>61411</v>
      </c>
      <c r="G29" s="276">
        <v>62214</v>
      </c>
      <c r="H29" s="276">
        <v>65642</v>
      </c>
      <c r="I29" s="276">
        <v>69697</v>
      </c>
      <c r="J29" s="277">
        <v>78342</v>
      </c>
      <c r="K29" s="1354">
        <v>75363</v>
      </c>
      <c r="L29" s="267"/>
      <c r="M29" s="222"/>
      <c r="N29" s="278">
        <v>0.15617706699315148</v>
      </c>
      <c r="O29" s="279">
        <v>8164</v>
      </c>
      <c r="P29" s="280">
        <v>1.6099142923326371E-2</v>
      </c>
      <c r="Q29" s="279">
        <f t="shared" si="10"/>
        <v>973</v>
      </c>
      <c r="R29" s="281">
        <f t="shared" ref="R29:R42" si="11">G29/F29-1</f>
        <v>1.3075833319763586E-2</v>
      </c>
      <c r="S29" s="276">
        <f t="shared" ref="S29:S43" si="12">G29-F29</f>
        <v>803</v>
      </c>
      <c r="T29" s="280">
        <f t="shared" ref="T29:T43" si="13">H29/G29-1</f>
        <v>5.510013823255222E-2</v>
      </c>
      <c r="U29" s="279">
        <f t="shared" ref="U29:U42" si="14">H29-G29</f>
        <v>3428</v>
      </c>
      <c r="V29" s="280">
        <f t="shared" ref="V29:V43" si="15">I29/H29-1</f>
        <v>6.1774473660156648E-2</v>
      </c>
      <c r="W29" s="279">
        <f t="shared" ref="W29:W43" si="16">I29-H29</f>
        <v>4055</v>
      </c>
      <c r="X29" s="281">
        <v>0.1240369025926511</v>
      </c>
      <c r="Y29" s="279">
        <v>8645</v>
      </c>
      <c r="Z29" s="281">
        <v>7.4725838883105355E-2</v>
      </c>
      <c r="AA29" s="279">
        <v>5240</v>
      </c>
    </row>
    <row r="30" spans="2:27" x14ac:dyDescent="0.35">
      <c r="B30" s="252" t="s">
        <v>349</v>
      </c>
      <c r="C30" s="219"/>
      <c r="D30" s="253">
        <v>224714</v>
      </c>
      <c r="E30" s="254">
        <v>246617</v>
      </c>
      <c r="F30" s="254">
        <v>254644</v>
      </c>
      <c r="G30" s="254">
        <v>292469</v>
      </c>
      <c r="H30" s="254">
        <v>351993</v>
      </c>
      <c r="I30" s="254">
        <v>427677</v>
      </c>
      <c r="J30" s="255">
        <v>524561</v>
      </c>
      <c r="K30" s="255">
        <v>534318</v>
      </c>
      <c r="L30" s="269"/>
      <c r="M30" s="219"/>
      <c r="N30" s="256">
        <v>9.747056258177067E-2</v>
      </c>
      <c r="O30" s="257">
        <v>21903</v>
      </c>
      <c r="P30" s="258">
        <v>3.2548445565390827E-2</v>
      </c>
      <c r="Q30" s="257">
        <f t="shared" si="10"/>
        <v>8027</v>
      </c>
      <c r="R30" s="282">
        <f t="shared" si="11"/>
        <v>0.14854070781169004</v>
      </c>
      <c r="S30" s="254">
        <f t="shared" si="12"/>
        <v>37825</v>
      </c>
      <c r="T30" s="258">
        <f t="shared" si="13"/>
        <v>0.20352242459884629</v>
      </c>
      <c r="U30" s="257">
        <f t="shared" si="14"/>
        <v>59524</v>
      </c>
      <c r="V30" s="258">
        <f t="shared" si="15"/>
        <v>0.21501563951555847</v>
      </c>
      <c r="W30" s="257">
        <f t="shared" si="16"/>
        <v>75684</v>
      </c>
      <c r="X30" s="282">
        <v>0.22653544614276666</v>
      </c>
      <c r="Y30" s="257">
        <v>96884</v>
      </c>
      <c r="Z30" s="282">
        <v>0.15751460113342919</v>
      </c>
      <c r="AA30" s="257">
        <v>72710</v>
      </c>
    </row>
    <row r="31" spans="2:27" x14ac:dyDescent="0.35">
      <c r="B31" s="252" t="s">
        <v>350</v>
      </c>
      <c r="C31" s="219"/>
      <c r="D31" s="253">
        <v>235924</v>
      </c>
      <c r="E31" s="254">
        <v>250318</v>
      </c>
      <c r="F31" s="254">
        <v>253202</v>
      </c>
      <c r="G31" s="254">
        <v>291129</v>
      </c>
      <c r="H31" s="254">
        <v>322595</v>
      </c>
      <c r="I31" s="254">
        <v>343152</v>
      </c>
      <c r="J31" s="255">
        <v>357497</v>
      </c>
      <c r="K31" s="255">
        <v>359690</v>
      </c>
      <c r="L31" s="269"/>
      <c r="M31" s="219"/>
      <c r="N31" s="256">
        <v>6.1011173089638993E-2</v>
      </c>
      <c r="O31" s="257">
        <v>14394</v>
      </c>
      <c r="P31" s="258">
        <v>1.1521344849351633E-2</v>
      </c>
      <c r="Q31" s="257">
        <f t="shared" si="10"/>
        <v>2884</v>
      </c>
      <c r="R31" s="282">
        <f t="shared" si="11"/>
        <v>0.14978949613352177</v>
      </c>
      <c r="S31" s="254">
        <f t="shared" si="12"/>
        <v>37927</v>
      </c>
      <c r="T31" s="258">
        <f t="shared" si="13"/>
        <v>0.1080826712556977</v>
      </c>
      <c r="U31" s="257">
        <f t="shared" si="14"/>
        <v>31466</v>
      </c>
      <c r="V31" s="258">
        <f t="shared" si="15"/>
        <v>6.3723864288039112E-2</v>
      </c>
      <c r="W31" s="257">
        <f t="shared" si="16"/>
        <v>20557</v>
      </c>
      <c r="X31" s="282">
        <v>4.1803632209633124E-2</v>
      </c>
      <c r="Y31" s="257">
        <v>14345</v>
      </c>
      <c r="Z31" s="282">
        <v>4.6690625500152683E-2</v>
      </c>
      <c r="AA31" s="257">
        <v>16045</v>
      </c>
    </row>
    <row r="32" spans="2:27" x14ac:dyDescent="0.35">
      <c r="B32" s="252" t="s">
        <v>351</v>
      </c>
      <c r="C32" s="219"/>
      <c r="D32" s="253">
        <v>94802</v>
      </c>
      <c r="E32" s="254">
        <v>96748</v>
      </c>
      <c r="F32" s="254">
        <v>88465</v>
      </c>
      <c r="G32" s="254">
        <v>91795</v>
      </c>
      <c r="H32" s="254">
        <v>97929</v>
      </c>
      <c r="I32" s="254">
        <v>104917</v>
      </c>
      <c r="J32" s="255">
        <v>110349</v>
      </c>
      <c r="K32" s="254">
        <v>108577</v>
      </c>
      <c r="L32" s="304"/>
      <c r="M32" s="222"/>
      <c r="N32" s="256">
        <v>2.0526993101411373E-2</v>
      </c>
      <c r="O32" s="257">
        <v>1946</v>
      </c>
      <c r="P32" s="258">
        <v>-8.5614172902799046E-2</v>
      </c>
      <c r="Q32" s="257">
        <f t="shared" si="10"/>
        <v>-8283</v>
      </c>
      <c r="R32" s="282">
        <f t="shared" si="11"/>
        <v>3.764200531283568E-2</v>
      </c>
      <c r="S32" s="254">
        <f t="shared" si="12"/>
        <v>3330</v>
      </c>
      <c r="T32" s="258">
        <f t="shared" si="13"/>
        <v>6.6822811699983609E-2</v>
      </c>
      <c r="U32" s="257">
        <f t="shared" si="14"/>
        <v>6134</v>
      </c>
      <c r="V32" s="258">
        <f t="shared" si="15"/>
        <v>7.1357820461763088E-2</v>
      </c>
      <c r="W32" s="257">
        <f t="shared" si="16"/>
        <v>6988</v>
      </c>
      <c r="X32" s="282">
        <v>5.1774259652868526E-2</v>
      </c>
      <c r="Y32" s="257">
        <v>5432</v>
      </c>
      <c r="Z32" s="282">
        <v>3.0044587800019062E-2</v>
      </c>
      <c r="AA32" s="257">
        <v>3167</v>
      </c>
    </row>
    <row r="33" spans="2:31" x14ac:dyDescent="0.35">
      <c r="B33" s="252" t="s">
        <v>352</v>
      </c>
      <c r="C33" s="219"/>
      <c r="D33" s="253">
        <v>166579</v>
      </c>
      <c r="E33" s="254">
        <v>170785</v>
      </c>
      <c r="F33" s="254">
        <v>156437</v>
      </c>
      <c r="G33" s="254">
        <v>169990</v>
      </c>
      <c r="H33" s="254">
        <v>175956</v>
      </c>
      <c r="I33" s="254">
        <v>181817</v>
      </c>
      <c r="J33" s="255">
        <v>184545</v>
      </c>
      <c r="K33" s="255">
        <v>182122</v>
      </c>
      <c r="L33" s="269"/>
      <c r="M33" s="219"/>
      <c r="N33" s="256">
        <v>2.5249281121870082E-2</v>
      </c>
      <c r="O33" s="257">
        <v>4206</v>
      </c>
      <c r="P33" s="258">
        <v>-8.4012061949234385E-2</v>
      </c>
      <c r="Q33" s="257">
        <f t="shared" si="10"/>
        <v>-14348</v>
      </c>
      <c r="R33" s="282">
        <f t="shared" si="11"/>
        <v>8.6635514616107523E-2</v>
      </c>
      <c r="S33" s="254">
        <f t="shared" si="12"/>
        <v>13553</v>
      </c>
      <c r="T33" s="258">
        <f t="shared" si="13"/>
        <v>3.5096182128360409E-2</v>
      </c>
      <c r="U33" s="257">
        <f t="shared" si="14"/>
        <v>5966</v>
      </c>
      <c r="V33" s="258">
        <f t="shared" si="15"/>
        <v>3.3309463729568778E-2</v>
      </c>
      <c r="W33" s="257">
        <f t="shared" si="16"/>
        <v>5861</v>
      </c>
      <c r="X33" s="282">
        <v>1.5004097526633897E-2</v>
      </c>
      <c r="Y33" s="257">
        <v>2728</v>
      </c>
      <c r="Z33" s="282">
        <v>8.2376518263449494E-3</v>
      </c>
      <c r="AA33" s="257">
        <v>1488</v>
      </c>
      <c r="AC33" s="224"/>
    </row>
    <row r="34" spans="2:31" x14ac:dyDescent="0.35">
      <c r="B34" s="252" t="s">
        <v>353</v>
      </c>
      <c r="C34" s="219"/>
      <c r="D34" s="253">
        <v>132491</v>
      </c>
      <c r="E34" s="254">
        <v>151340</v>
      </c>
      <c r="F34" s="254">
        <v>154547</v>
      </c>
      <c r="G34" s="254">
        <v>170517</v>
      </c>
      <c r="H34" s="254">
        <v>187214</v>
      </c>
      <c r="I34" s="254">
        <v>210403</v>
      </c>
      <c r="J34" s="255">
        <v>222787</v>
      </c>
      <c r="K34" s="254">
        <v>219189</v>
      </c>
      <c r="L34" s="304"/>
      <c r="M34" s="222"/>
      <c r="N34" s="256">
        <v>0.14226626714267376</v>
      </c>
      <c r="O34" s="257">
        <v>18849</v>
      </c>
      <c r="P34" s="258">
        <v>2.1190696445090529E-2</v>
      </c>
      <c r="Q34" s="257">
        <f t="shared" si="10"/>
        <v>3207</v>
      </c>
      <c r="R34" s="282">
        <f t="shared" si="11"/>
        <v>0.10333426077503938</v>
      </c>
      <c r="S34" s="254">
        <f t="shared" si="12"/>
        <v>15970</v>
      </c>
      <c r="T34" s="258">
        <f t="shared" si="13"/>
        <v>9.7919855498278752E-2</v>
      </c>
      <c r="U34" s="257">
        <f t="shared" si="14"/>
        <v>16697</v>
      </c>
      <c r="V34" s="258">
        <f t="shared" si="15"/>
        <v>0.12386359994444862</v>
      </c>
      <c r="W34" s="257">
        <f t="shared" si="16"/>
        <v>23189</v>
      </c>
      <c r="X34" s="282">
        <v>5.8858476352523503E-2</v>
      </c>
      <c r="Y34" s="257">
        <v>12384</v>
      </c>
      <c r="Z34" s="282">
        <v>3.7728434807309918E-2</v>
      </c>
      <c r="AA34" s="257">
        <v>7969</v>
      </c>
    </row>
    <row r="35" spans="2:31" x14ac:dyDescent="0.35">
      <c r="B35" s="252" t="s">
        <v>354</v>
      </c>
      <c r="C35" s="219"/>
      <c r="D35" s="253">
        <v>7022</v>
      </c>
      <c r="E35" s="254">
        <v>9202</v>
      </c>
      <c r="F35" s="254">
        <v>11820</v>
      </c>
      <c r="G35" s="254">
        <v>15678</v>
      </c>
      <c r="H35" s="254">
        <v>19892</v>
      </c>
      <c r="I35" s="254">
        <v>22322</v>
      </c>
      <c r="J35" s="255">
        <v>24661</v>
      </c>
      <c r="K35" s="255">
        <v>25167</v>
      </c>
      <c r="L35" s="269"/>
      <c r="M35" s="219"/>
      <c r="N35" s="256">
        <v>0.31045286243235548</v>
      </c>
      <c r="O35" s="257">
        <v>2180</v>
      </c>
      <c r="P35" s="258">
        <v>0.28450336883286242</v>
      </c>
      <c r="Q35" s="257">
        <f t="shared" si="10"/>
        <v>2618</v>
      </c>
      <c r="R35" s="282">
        <f t="shared" si="11"/>
        <v>0.3263959390862945</v>
      </c>
      <c r="S35" s="254">
        <f t="shared" si="12"/>
        <v>3858</v>
      </c>
      <c r="T35" s="258">
        <f t="shared" si="13"/>
        <v>0.26878428370965679</v>
      </c>
      <c r="U35" s="257">
        <f t="shared" si="14"/>
        <v>4214</v>
      </c>
      <c r="V35" s="258">
        <f t="shared" si="15"/>
        <v>0.12215966217574903</v>
      </c>
      <c r="W35" s="257">
        <f t="shared" si="16"/>
        <v>2430</v>
      </c>
      <c r="X35" s="282">
        <v>0.10478451751635154</v>
      </c>
      <c r="Y35" s="257">
        <v>2339</v>
      </c>
      <c r="Z35" s="282">
        <v>0.11798676202745328</v>
      </c>
      <c r="AA35" s="257">
        <v>2656</v>
      </c>
    </row>
    <row r="36" spans="2:31" x14ac:dyDescent="0.35">
      <c r="B36" s="252" t="s">
        <v>355</v>
      </c>
      <c r="C36" s="219"/>
      <c r="D36" s="253">
        <v>171</v>
      </c>
      <c r="E36" s="254">
        <v>236</v>
      </c>
      <c r="F36" s="254">
        <v>293</v>
      </c>
      <c r="G36" s="254">
        <v>388</v>
      </c>
      <c r="H36" s="254">
        <v>233</v>
      </c>
      <c r="I36" s="254">
        <v>197</v>
      </c>
      <c r="J36" s="255">
        <v>255</v>
      </c>
      <c r="K36" s="254">
        <v>280</v>
      </c>
      <c r="L36" s="304"/>
      <c r="M36" s="222"/>
      <c r="N36" s="256">
        <v>0.38011695906432741</v>
      </c>
      <c r="O36" s="257">
        <v>65</v>
      </c>
      <c r="P36" s="258">
        <v>0.24152542372881358</v>
      </c>
      <c r="Q36" s="257">
        <f t="shared" si="10"/>
        <v>57</v>
      </c>
      <c r="R36" s="282">
        <f t="shared" si="11"/>
        <v>0.32423208191126274</v>
      </c>
      <c r="S36" s="254">
        <f t="shared" si="12"/>
        <v>95</v>
      </c>
      <c r="T36" s="258">
        <f t="shared" si="13"/>
        <v>-0.39948453608247425</v>
      </c>
      <c r="U36" s="257">
        <f t="shared" si="14"/>
        <v>-155</v>
      </c>
      <c r="V36" s="258">
        <f t="shared" si="15"/>
        <v>-0.15450643776824036</v>
      </c>
      <c r="W36" s="257">
        <f t="shared" si="16"/>
        <v>-36</v>
      </c>
      <c r="X36" s="282">
        <v>0.29441624365482233</v>
      </c>
      <c r="Y36" s="257">
        <v>58</v>
      </c>
      <c r="Z36" s="282">
        <v>0.28440366972477071</v>
      </c>
      <c r="AA36" s="257">
        <v>62</v>
      </c>
    </row>
    <row r="37" spans="2:31" x14ac:dyDescent="0.35">
      <c r="B37" s="252" t="s">
        <v>356</v>
      </c>
      <c r="C37" s="219"/>
      <c r="D37" s="253">
        <v>29845</v>
      </c>
      <c r="E37" s="254">
        <v>37073</v>
      </c>
      <c r="F37" s="254">
        <v>46805</v>
      </c>
      <c r="G37" s="254">
        <v>56289</v>
      </c>
      <c r="H37" s="254">
        <v>61732</v>
      </c>
      <c r="I37" s="254">
        <v>67194</v>
      </c>
      <c r="J37" s="255">
        <v>67576</v>
      </c>
      <c r="K37" s="255">
        <v>63589</v>
      </c>
      <c r="L37" s="269"/>
      <c r="M37" s="219"/>
      <c r="N37" s="256">
        <v>0.24218462053945378</v>
      </c>
      <c r="O37" s="257">
        <v>7228</v>
      </c>
      <c r="P37" s="258">
        <v>0.26250910366034574</v>
      </c>
      <c r="Q37" s="257">
        <f t="shared" si="10"/>
        <v>9732</v>
      </c>
      <c r="R37" s="282">
        <f t="shared" si="11"/>
        <v>0.20262792436705479</v>
      </c>
      <c r="S37" s="254">
        <f t="shared" si="12"/>
        <v>9484</v>
      </c>
      <c r="T37" s="258">
        <f t="shared" si="13"/>
        <v>9.6697400913144715E-2</v>
      </c>
      <c r="U37" s="257">
        <f t="shared" si="14"/>
        <v>5443</v>
      </c>
      <c r="V37" s="258">
        <f t="shared" si="15"/>
        <v>8.8479232812803676E-2</v>
      </c>
      <c r="W37" s="257">
        <f t="shared" si="16"/>
        <v>5462</v>
      </c>
      <c r="X37" s="282">
        <v>5.6850314016132497E-3</v>
      </c>
      <c r="Y37" s="257">
        <v>382</v>
      </c>
      <c r="Z37" s="282">
        <v>-6.2869353769066438E-2</v>
      </c>
      <c r="AA37" s="257">
        <v>-4266</v>
      </c>
    </row>
    <row r="38" spans="2:31" x14ac:dyDescent="0.35">
      <c r="B38" s="252" t="s">
        <v>357</v>
      </c>
      <c r="C38" s="219"/>
      <c r="D38" s="253">
        <v>21423</v>
      </c>
      <c r="E38" s="254">
        <v>24365</v>
      </c>
      <c r="F38" s="254">
        <v>24374</v>
      </c>
      <c r="G38" s="254">
        <v>23330</v>
      </c>
      <c r="H38" s="254">
        <v>22270</v>
      </c>
      <c r="I38" s="254">
        <v>27295</v>
      </c>
      <c r="J38" s="255">
        <v>30196</v>
      </c>
      <c r="K38" s="255">
        <v>30794</v>
      </c>
      <c r="L38" s="269"/>
      <c r="M38" s="219"/>
      <c r="N38" s="256">
        <v>0.13732903888344294</v>
      </c>
      <c r="O38" s="257">
        <v>2942</v>
      </c>
      <c r="P38" s="258">
        <v>3.6938231069161276E-4</v>
      </c>
      <c r="Q38" s="257">
        <f t="shared" si="10"/>
        <v>9</v>
      </c>
      <c r="R38" s="282">
        <f t="shared" si="11"/>
        <v>-4.2832526462624143E-2</v>
      </c>
      <c r="S38" s="254">
        <f t="shared" si="12"/>
        <v>-1044</v>
      </c>
      <c r="T38" s="258">
        <f t="shared" si="13"/>
        <v>-4.5435062151735983E-2</v>
      </c>
      <c r="U38" s="257">
        <f t="shared" si="14"/>
        <v>-1060</v>
      </c>
      <c r="V38" s="258">
        <f t="shared" si="15"/>
        <v>0.22563987427031873</v>
      </c>
      <c r="W38" s="257">
        <f t="shared" si="16"/>
        <v>5025</v>
      </c>
      <c r="X38" s="282">
        <v>0.10628320205165775</v>
      </c>
      <c r="Y38" s="257">
        <v>2901</v>
      </c>
      <c r="Z38" s="282">
        <v>9.6066915821320542E-2</v>
      </c>
      <c r="AA38" s="257">
        <v>2699</v>
      </c>
    </row>
    <row r="39" spans="2:31" x14ac:dyDescent="0.35">
      <c r="B39" s="252" t="s">
        <v>358</v>
      </c>
      <c r="C39" s="219"/>
      <c r="D39" s="253">
        <v>73552</v>
      </c>
      <c r="E39" s="254">
        <v>80417</v>
      </c>
      <c r="F39" s="254">
        <v>71239</v>
      </c>
      <c r="G39" s="254">
        <v>74832</v>
      </c>
      <c r="H39" s="254">
        <v>83087</v>
      </c>
      <c r="I39" s="254">
        <v>93395</v>
      </c>
      <c r="J39" s="255">
        <v>100099</v>
      </c>
      <c r="K39" s="255">
        <v>99359</v>
      </c>
      <c r="L39" s="269"/>
      <c r="M39" s="219"/>
      <c r="N39" s="256">
        <v>9.333532738742667E-2</v>
      </c>
      <c r="O39" s="257">
        <v>6865</v>
      </c>
      <c r="P39" s="258">
        <v>-0.11413009687006481</v>
      </c>
      <c r="Q39" s="257">
        <f t="shared" si="10"/>
        <v>-9178</v>
      </c>
      <c r="R39" s="282">
        <f t="shared" si="11"/>
        <v>5.0435856763851206E-2</v>
      </c>
      <c r="S39" s="254">
        <f t="shared" si="12"/>
        <v>3593</v>
      </c>
      <c r="T39" s="258">
        <f t="shared" si="13"/>
        <v>0.11031376951036997</v>
      </c>
      <c r="U39" s="257">
        <f t="shared" si="14"/>
        <v>8255</v>
      </c>
      <c r="V39" s="258">
        <f t="shared" si="15"/>
        <v>0.12406272942818974</v>
      </c>
      <c r="W39" s="257">
        <f t="shared" si="16"/>
        <v>10308</v>
      </c>
      <c r="X39" s="282">
        <v>7.1781144600888691E-2</v>
      </c>
      <c r="Y39" s="257">
        <v>6704</v>
      </c>
      <c r="Z39" s="282">
        <v>7.3675451961833227E-2</v>
      </c>
      <c r="AA39" s="257">
        <v>6818</v>
      </c>
    </row>
    <row r="40" spans="2:31" x14ac:dyDescent="0.35">
      <c r="B40" s="252" t="s">
        <v>359</v>
      </c>
      <c r="C40" s="219"/>
      <c r="D40" s="253">
        <v>478</v>
      </c>
      <c r="E40" s="254">
        <v>47</v>
      </c>
      <c r="F40" s="254">
        <v>16</v>
      </c>
      <c r="G40" s="254">
        <v>0</v>
      </c>
      <c r="H40" s="254">
        <v>0</v>
      </c>
      <c r="I40" s="254">
        <v>0</v>
      </c>
      <c r="J40" s="255">
        <v>0</v>
      </c>
      <c r="K40" s="1350">
        <v>0</v>
      </c>
      <c r="M40" s="222"/>
      <c r="N40" s="256">
        <v>-0.90167364016736395</v>
      </c>
      <c r="O40" s="257">
        <v>-431</v>
      </c>
      <c r="P40" s="258">
        <v>-0.65957446808510634</v>
      </c>
      <c r="Q40" s="257">
        <f t="shared" si="10"/>
        <v>-31</v>
      </c>
      <c r="R40" s="282">
        <f t="shared" si="11"/>
        <v>-1</v>
      </c>
      <c r="S40" s="254">
        <f t="shared" si="12"/>
        <v>-16</v>
      </c>
      <c r="T40" s="283" t="str">
        <f>IFERROR((H40/G40-1),"-")</f>
        <v>-</v>
      </c>
      <c r="U40" s="257">
        <f t="shared" si="14"/>
        <v>0</v>
      </c>
      <c r="V40" s="283" t="s">
        <v>363</v>
      </c>
      <c r="W40" s="257">
        <f t="shared" si="16"/>
        <v>0</v>
      </c>
      <c r="X40" s="284" t="s">
        <v>363</v>
      </c>
      <c r="Y40" s="257">
        <v>0</v>
      </c>
      <c r="Z40" s="284" t="s">
        <v>363</v>
      </c>
      <c r="AA40" s="257">
        <v>0</v>
      </c>
    </row>
    <row r="41" spans="2:31" x14ac:dyDescent="0.35">
      <c r="B41" s="252" t="s">
        <v>360</v>
      </c>
      <c r="C41" s="219"/>
      <c r="D41" s="253">
        <v>406849</v>
      </c>
      <c r="E41" s="254">
        <v>426938</v>
      </c>
      <c r="F41" s="254">
        <v>450517</v>
      </c>
      <c r="G41" s="254">
        <v>482545</v>
      </c>
      <c r="H41" s="254">
        <v>517053</v>
      </c>
      <c r="I41" s="254">
        <v>558234</v>
      </c>
      <c r="J41" s="255">
        <v>636030</v>
      </c>
      <c r="K41" s="1350">
        <v>653890</v>
      </c>
      <c r="M41" s="222"/>
      <c r="N41" s="256">
        <v>4.9377041605116467E-2</v>
      </c>
      <c r="O41" s="257">
        <v>20089</v>
      </c>
      <c r="P41" s="258">
        <v>5.5228159592259241E-2</v>
      </c>
      <c r="Q41" s="257">
        <f t="shared" si="10"/>
        <v>23579</v>
      </c>
      <c r="R41" s="282">
        <f t="shared" si="11"/>
        <v>7.109165691860686E-2</v>
      </c>
      <c r="S41" s="254">
        <f t="shared" si="12"/>
        <v>32028</v>
      </c>
      <c r="T41" s="258">
        <f t="shared" si="13"/>
        <v>7.1512501424737529E-2</v>
      </c>
      <c r="U41" s="257">
        <f t="shared" si="14"/>
        <v>34508</v>
      </c>
      <c r="V41" s="258">
        <f t="shared" si="15"/>
        <v>7.9645606930043966E-2</v>
      </c>
      <c r="W41" s="257">
        <f t="shared" si="16"/>
        <v>41181</v>
      </c>
      <c r="X41" s="282">
        <v>0.13936091316544674</v>
      </c>
      <c r="Y41" s="257">
        <v>77796</v>
      </c>
      <c r="Z41" s="282">
        <v>0.1491612699137983</v>
      </c>
      <c r="AA41" s="257">
        <v>84875</v>
      </c>
    </row>
    <row r="42" spans="2:31" x14ac:dyDescent="0.35">
      <c r="B42" s="259" t="s">
        <v>361</v>
      </c>
      <c r="C42" s="219"/>
      <c r="D42" s="260">
        <v>7026</v>
      </c>
      <c r="E42" s="261">
        <v>7837</v>
      </c>
      <c r="F42" s="254">
        <v>7984</v>
      </c>
      <c r="G42" s="261">
        <v>8546</v>
      </c>
      <c r="H42" s="261">
        <v>9047</v>
      </c>
      <c r="I42" s="261">
        <v>10154</v>
      </c>
      <c r="J42" s="262">
        <v>11034</v>
      </c>
      <c r="K42" s="1351">
        <v>10959</v>
      </c>
      <c r="L42" s="263"/>
      <c r="M42" s="222"/>
      <c r="N42" s="264">
        <v>0.11542840876743532</v>
      </c>
      <c r="O42" s="265">
        <v>811</v>
      </c>
      <c r="P42" s="266">
        <v>1.8757177491387056E-2</v>
      </c>
      <c r="Q42" s="265">
        <f t="shared" si="10"/>
        <v>147</v>
      </c>
      <c r="R42" s="285">
        <f t="shared" si="11"/>
        <v>7.039078156312617E-2</v>
      </c>
      <c r="S42" s="261">
        <f t="shared" si="12"/>
        <v>562</v>
      </c>
      <c r="T42" s="266">
        <f t="shared" si="13"/>
        <v>5.8623917622279365E-2</v>
      </c>
      <c r="U42" s="265">
        <f t="shared" si="14"/>
        <v>501</v>
      </c>
      <c r="V42" s="266">
        <f t="shared" si="15"/>
        <v>0.12236100364761793</v>
      </c>
      <c r="W42" s="265">
        <f t="shared" si="16"/>
        <v>1107</v>
      </c>
      <c r="X42" s="285">
        <v>8.6665353555249069E-2</v>
      </c>
      <c r="Y42" s="265">
        <v>880</v>
      </c>
      <c r="Z42" s="285">
        <v>6.7088607594936622E-2</v>
      </c>
      <c r="AA42" s="265">
        <v>689</v>
      </c>
      <c r="AC42" s="224"/>
      <c r="AD42" s="224"/>
      <c r="AE42" s="286"/>
    </row>
    <row r="43" spans="2:31" x14ac:dyDescent="0.35">
      <c r="B43" s="287" t="s">
        <v>362</v>
      </c>
      <c r="C43" s="219"/>
      <c r="D43" s="288">
        <v>1.2526703184652961</v>
      </c>
      <c r="E43" s="288">
        <v>1.2652820209777229</v>
      </c>
      <c r="F43" s="289">
        <v>1.2694973448493636</v>
      </c>
      <c r="G43" s="288">
        <v>1.2839792757306434</v>
      </c>
      <c r="H43" s="288">
        <v>1.31519745522625</v>
      </c>
      <c r="I43" s="288">
        <v>1.3500225942121986</v>
      </c>
      <c r="J43" s="288">
        <v>1.3995728465830362</v>
      </c>
      <c r="K43" s="1355">
        <v>1.3984775364554425</v>
      </c>
      <c r="L43" s="239"/>
      <c r="M43" s="223"/>
      <c r="N43" s="290">
        <f>E43/D43-1</f>
        <v>1.0067854507703089E-2</v>
      </c>
      <c r="O43" s="291">
        <f t="shared" ref="O43" si="17">E43-D43</f>
        <v>1.2611702512426826E-2</v>
      </c>
      <c r="P43" s="290">
        <f>F43/E43-1</f>
        <v>3.3315290992463886E-3</v>
      </c>
      <c r="Q43" s="292">
        <f t="shared" si="10"/>
        <v>4.2153238716406971E-3</v>
      </c>
      <c r="R43" s="293">
        <f>G43/F43-1</f>
        <v>1.1407610216780828E-2</v>
      </c>
      <c r="S43" s="291">
        <f t="shared" si="12"/>
        <v>1.4481930881279803E-2</v>
      </c>
      <c r="T43" s="290">
        <f t="shared" si="13"/>
        <v>2.4313616337648503E-2</v>
      </c>
      <c r="U43" s="291">
        <f>H43-G43</f>
        <v>3.1218179495606568E-2</v>
      </c>
      <c r="V43" s="294">
        <f t="shared" si="15"/>
        <v>2.6479019441197016E-2</v>
      </c>
      <c r="W43" s="291">
        <f t="shared" si="16"/>
        <v>3.4825138985948634E-2</v>
      </c>
      <c r="X43" s="290">
        <v>4.2153238716406971E-3</v>
      </c>
      <c r="Y43" s="295">
        <v>3.6703276362387349E-2</v>
      </c>
      <c r="Z43" s="290">
        <v>1.4481930881279803E-2</v>
      </c>
      <c r="AA43" s="295">
        <v>2.0470725913797283E-2</v>
      </c>
    </row>
  </sheetData>
  <mergeCells count="19">
    <mergeCell ref="V26:W26"/>
    <mergeCell ref="Z6:AA6"/>
    <mergeCell ref="Z26:AA26"/>
    <mergeCell ref="N5:AA5"/>
    <mergeCell ref="N25:AA25"/>
    <mergeCell ref="B3:X3"/>
    <mergeCell ref="D5:L6"/>
    <mergeCell ref="N6:O6"/>
    <mergeCell ref="P6:Q6"/>
    <mergeCell ref="X6:Y6"/>
    <mergeCell ref="R6:S6"/>
    <mergeCell ref="T6:U6"/>
    <mergeCell ref="V6:W6"/>
    <mergeCell ref="D25:L26"/>
    <mergeCell ref="N26:O26"/>
    <mergeCell ref="P26:Q26"/>
    <mergeCell ref="X26:Y26"/>
    <mergeCell ref="R26:S26"/>
    <mergeCell ref="T26:U26"/>
  </mergeCells>
  <pageMargins left="0.7" right="0.7" top="0.75" bottom="0.75" header="0.3" footer="0.3"/>
  <pageSetup paperSize="9" scale="52"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L9</xm:sqref>
            </x14:sparkline>
            <x14:sparkline>
              <xm:f>EVO!D10:J10</xm:f>
              <xm:sqref>L10</xm:sqref>
            </x14:sparkline>
            <x14:sparkline>
              <xm:f>EVO!D11:J11</xm:f>
              <xm:sqref>L11</xm:sqref>
            </x14:sparkline>
            <x14:sparkline>
              <xm:f>EVO!D12:J12</xm:f>
              <xm:sqref>L12</xm:sqref>
            </x14:sparkline>
            <x14:sparkline>
              <xm:f>EVO!D13:J13</xm:f>
              <xm:sqref>L13</xm:sqref>
            </x14:sparkline>
            <x14:sparkline>
              <xm:f>EVO!D14:J14</xm:f>
              <xm:sqref>L14</xm:sqref>
            </x14:sparkline>
            <x14:sparkline>
              <xm:f>EVO!D15:J15</xm:f>
              <xm:sqref>L15</xm:sqref>
            </x14:sparkline>
            <x14:sparkline>
              <xm:f>EVO!D16:J16</xm:f>
              <xm:sqref>L16</xm:sqref>
            </x14:sparkline>
            <x14:sparkline>
              <xm:f>EVO!D17:J17</xm:f>
              <xm:sqref>L17</xm:sqref>
            </x14:sparkline>
            <x14:sparkline>
              <xm:f>EVO!D18:J18</xm:f>
              <xm:sqref>L18</xm:sqref>
            </x14:sparkline>
            <x14:sparkline>
              <xm:f>EVO!D19:J19</xm:f>
              <xm:sqref>L19</xm:sqref>
            </x14:sparkline>
            <x14:sparkline>
              <xm:f>EVO!D20:J20</xm:f>
              <xm:sqref>L20</xm:sqref>
            </x14:sparkline>
            <x14:sparkline>
              <xm:f>EVO!D21:J21</xm:f>
              <xm:sqref>L21</xm:sqref>
            </x14:sparkline>
            <x14:sparkline>
              <xm:f>EVO!D22:J22</xm:f>
              <xm:sqref>L22</xm:sqref>
            </x14:sparkline>
            <x14:sparkline>
              <xm:f>EVO!D23:J23</xm:f>
              <xm:sqref>L23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L28</xm:sqref>
            </x14:sparkline>
            <x14:sparkline>
              <xm:f>EVO!D29:J29</xm:f>
              <xm:sqref>L29</xm:sqref>
            </x14:sparkline>
            <x14:sparkline>
              <xm:f>EVO!D30:J30</xm:f>
              <xm:sqref>L30</xm:sqref>
            </x14:sparkline>
            <x14:sparkline>
              <xm:f>EVO!D31:J31</xm:f>
              <xm:sqref>L31</xm:sqref>
            </x14:sparkline>
            <x14:sparkline>
              <xm:f>EVO!D32:J32</xm:f>
              <xm:sqref>L32</xm:sqref>
            </x14:sparkline>
            <x14:sparkline>
              <xm:f>EVO!D33:J33</xm:f>
              <xm:sqref>L33</xm:sqref>
            </x14:sparkline>
            <x14:sparkline>
              <xm:f>EVO!D34:J34</xm:f>
              <xm:sqref>L34</xm:sqref>
            </x14:sparkline>
            <x14:sparkline>
              <xm:f>EVO!D35:J35</xm:f>
              <xm:sqref>L35</xm:sqref>
            </x14:sparkline>
            <x14:sparkline>
              <xm:f>EVO!D36:J36</xm:f>
              <xm:sqref>L36</xm:sqref>
            </x14:sparkline>
            <x14:sparkline>
              <xm:f>EVO!D37:J37</xm:f>
              <xm:sqref>L37</xm:sqref>
            </x14:sparkline>
            <x14:sparkline>
              <xm:f>EVO!D38:J38</xm:f>
              <xm:sqref>L38</xm:sqref>
            </x14:sparkline>
            <x14:sparkline>
              <xm:f>EVO!D39:J39</xm:f>
              <xm:sqref>L39</xm:sqref>
            </x14:sparkline>
            <x14:sparkline>
              <xm:f>EVO!D40:J40</xm:f>
              <xm:sqref>L40</xm:sqref>
            </x14:sparkline>
            <x14:sparkline>
              <xm:f>EVO!D41:J41</xm:f>
              <xm:sqref>L41</xm:sqref>
            </x14:sparkline>
            <x14:sparkline>
              <xm:f>EVO!D42:J42</xm:f>
              <xm:sqref>L42</xm:sqref>
            </x14:sparkline>
            <x14:sparkline>
              <xm:f>EVO!D43:J43</xm:f>
              <xm:sqref>L43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4" t="s">
        <v>418</v>
      </c>
      <c r="C3" s="1534"/>
      <c r="D3" s="1534"/>
      <c r="E3" s="1534"/>
      <c r="F3" s="1534"/>
      <c r="G3" s="1534"/>
      <c r="H3" s="1534"/>
      <c r="I3" s="1534"/>
      <c r="J3" s="1534"/>
      <c r="K3" s="1534"/>
      <c r="L3" s="1534"/>
      <c r="M3" s="1534"/>
      <c r="N3" s="1534"/>
      <c r="O3" s="1534"/>
      <c r="P3" s="1534"/>
      <c r="Q3" s="1534"/>
      <c r="R3" s="1534"/>
      <c r="S3" s="1534"/>
      <c r="T3" s="1534"/>
      <c r="U3" s="1534"/>
      <c r="V3" s="1534"/>
      <c r="W3" s="1534"/>
      <c r="X3" s="1534"/>
      <c r="Y3" s="821"/>
    </row>
    <row r="4" spans="2:30" s="621"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86" t="s">
        <v>52</v>
      </c>
      <c r="G6" s="1587"/>
      <c r="H6" s="1587"/>
      <c r="I6" s="1587"/>
      <c r="J6" s="1587"/>
      <c r="K6" s="1587"/>
      <c r="L6" s="1587"/>
      <c r="M6" s="1587"/>
      <c r="N6" s="1587"/>
      <c r="O6" s="1587"/>
      <c r="P6" s="1587"/>
      <c r="Q6" s="1587"/>
      <c r="R6" s="1587"/>
      <c r="S6" s="1587"/>
      <c r="T6" s="1587"/>
      <c r="U6" s="1587"/>
      <c r="V6" s="1587"/>
      <c r="W6" s="1588"/>
      <c r="X6" s="825"/>
      <c r="Y6" s="826"/>
    </row>
    <row r="7" spans="2:30" s="621" customFormat="1" ht="64.5" customHeight="1" x14ac:dyDescent="0.25">
      <c r="B7" s="1548" t="s">
        <v>12</v>
      </c>
      <c r="C7" s="625"/>
      <c r="D7" s="871" t="s">
        <v>247</v>
      </c>
      <c r="E7" s="625"/>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7"/>
      <c r="Y7" s="855" t="s">
        <v>248</v>
      </c>
      <c r="AD7" s="827"/>
    </row>
    <row r="8" spans="2:30" s="626" customFormat="1" ht="20.25" customHeight="1" x14ac:dyDescent="0.25">
      <c r="B8" s="154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132368</v>
      </c>
      <c r="E10" s="633"/>
      <c r="F10" s="675">
        <v>22</v>
      </c>
      <c r="G10" s="676">
        <v>0.10980645769756742</v>
      </c>
      <c r="H10" s="675">
        <v>60680</v>
      </c>
      <c r="I10" s="676">
        <v>28.272131390500057</v>
      </c>
      <c r="J10" s="675">
        <v>70665</v>
      </c>
      <c r="K10" s="676">
        <v>32.258846830096402</v>
      </c>
      <c r="L10" s="675">
        <v>8294</v>
      </c>
      <c r="M10" s="676">
        <v>4.8732510121730224</v>
      </c>
      <c r="N10" s="675">
        <v>15178</v>
      </c>
      <c r="O10" s="676">
        <v>8.4901275236959641</v>
      </c>
      <c r="P10" s="675">
        <v>2217</v>
      </c>
      <c r="Q10" s="676">
        <v>1.0178991262639532</v>
      </c>
      <c r="R10" s="675">
        <v>40031</v>
      </c>
      <c r="S10" s="676">
        <v>24.976590341073678</v>
      </c>
      <c r="T10" s="675">
        <v>4</v>
      </c>
      <c r="U10" s="676">
        <v>1.3473184993566553E-3</v>
      </c>
      <c r="V10" s="831">
        <f>F10+H10+J10+L10+N10+P10+R10+T10</f>
        <v>197091</v>
      </c>
      <c r="W10" s="676">
        <f t="shared" ref="V10:W27" si="0">G10+I10+K10+M10+O10+Q10+S10+U10</f>
        <v>100</v>
      </c>
      <c r="X10" s="678"/>
      <c r="Y10" s="832">
        <f t="shared" ref="Y10:Y27" si="1">V10/D10</f>
        <v>1.4889625891454128</v>
      </c>
    </row>
    <row r="11" spans="2:30" s="633" customFormat="1" ht="18" customHeight="1" x14ac:dyDescent="0.25">
      <c r="B11" s="682" t="s">
        <v>7</v>
      </c>
      <c r="D11" s="833">
        <v>16343</v>
      </c>
      <c r="F11" s="683">
        <v>1341</v>
      </c>
      <c r="G11" s="684">
        <v>6.7192847663616684</v>
      </c>
      <c r="H11" s="683">
        <v>3582</v>
      </c>
      <c r="I11" s="684">
        <v>7.4806174477893412</v>
      </c>
      <c r="J11" s="683">
        <v>1663</v>
      </c>
      <c r="K11" s="684">
        <v>9.4083956136062028</v>
      </c>
      <c r="L11" s="683">
        <v>637</v>
      </c>
      <c r="M11" s="684">
        <v>4.4632255360759938</v>
      </c>
      <c r="N11" s="683">
        <v>1191</v>
      </c>
      <c r="O11" s="684">
        <v>7.9346231752462106</v>
      </c>
      <c r="P11" s="683">
        <v>4056</v>
      </c>
      <c r="Q11" s="684">
        <v>21.121743381993433</v>
      </c>
      <c r="R11" s="683">
        <v>8776</v>
      </c>
      <c r="S11" s="684">
        <v>42.87211007892715</v>
      </c>
      <c r="T11" s="683">
        <v>0</v>
      </c>
      <c r="U11" s="684">
        <v>0</v>
      </c>
      <c r="V11" s="834">
        <f t="shared" si="0"/>
        <v>21246</v>
      </c>
      <c r="W11" s="684">
        <f t="shared" si="0"/>
        <v>100</v>
      </c>
      <c r="X11" s="678"/>
      <c r="Y11" s="835">
        <f t="shared" si="1"/>
        <v>1.3000061188276326</v>
      </c>
    </row>
    <row r="12" spans="2:30" s="633" customFormat="1" ht="22.5" customHeight="1" x14ac:dyDescent="0.25">
      <c r="B12" s="682" t="s">
        <v>37</v>
      </c>
      <c r="D12" s="833">
        <v>11361</v>
      </c>
      <c r="F12" s="685">
        <v>2728</v>
      </c>
      <c r="G12" s="684">
        <v>23.348325837081461</v>
      </c>
      <c r="H12" s="685">
        <v>2206</v>
      </c>
      <c r="I12" s="684">
        <v>3.2783608195902048</v>
      </c>
      <c r="J12" s="685">
        <v>2078</v>
      </c>
      <c r="K12" s="684">
        <v>9.9050474762618688</v>
      </c>
      <c r="L12" s="685">
        <v>854</v>
      </c>
      <c r="M12" s="684">
        <v>9.3253373313343335</v>
      </c>
      <c r="N12" s="685">
        <v>1916</v>
      </c>
      <c r="O12" s="684">
        <v>15.282358820589705</v>
      </c>
      <c r="P12" s="685">
        <v>1894</v>
      </c>
      <c r="Q12" s="684">
        <v>7.6761619190404797</v>
      </c>
      <c r="R12" s="685">
        <v>4549</v>
      </c>
      <c r="S12" s="684">
        <v>31.174412793603199</v>
      </c>
      <c r="T12" s="685">
        <v>5</v>
      </c>
      <c r="U12" s="684">
        <v>9.9950024987506252E-3</v>
      </c>
      <c r="V12" s="834">
        <f t="shared" si="0"/>
        <v>16230</v>
      </c>
      <c r="W12" s="684">
        <f t="shared" si="0"/>
        <v>100</v>
      </c>
      <c r="X12" s="678"/>
      <c r="Y12" s="835">
        <f t="shared" si="1"/>
        <v>1.4285714285714286</v>
      </c>
    </row>
    <row r="13" spans="2:30" s="633" customFormat="1" ht="18" customHeight="1" x14ac:dyDescent="0.25">
      <c r="B13" s="682" t="s">
        <v>38</v>
      </c>
      <c r="D13" s="833">
        <v>10454</v>
      </c>
      <c r="F13" s="683">
        <v>852</v>
      </c>
      <c r="G13" s="684">
        <v>4.3208578637510513</v>
      </c>
      <c r="H13" s="683">
        <v>5458</v>
      </c>
      <c r="I13" s="684">
        <v>17.29394449116905</v>
      </c>
      <c r="J13" s="683">
        <v>914</v>
      </c>
      <c r="K13" s="684">
        <v>2.6913372582001682</v>
      </c>
      <c r="L13" s="683">
        <v>947</v>
      </c>
      <c r="M13" s="684">
        <v>5.1198486122792266</v>
      </c>
      <c r="N13" s="683">
        <v>845</v>
      </c>
      <c r="O13" s="684">
        <v>9.8927670311185878</v>
      </c>
      <c r="P13" s="683">
        <v>374</v>
      </c>
      <c r="Q13" s="684">
        <v>3.4798149705634986</v>
      </c>
      <c r="R13" s="683">
        <v>7964</v>
      </c>
      <c r="S13" s="684">
        <v>57.201429772918416</v>
      </c>
      <c r="T13" s="683">
        <v>0</v>
      </c>
      <c r="U13" s="684">
        <v>0</v>
      </c>
      <c r="V13" s="834">
        <f t="shared" si="0"/>
        <v>17354</v>
      </c>
      <c r="W13" s="684">
        <f t="shared" si="0"/>
        <v>100</v>
      </c>
      <c r="X13" s="678"/>
      <c r="Y13" s="835">
        <f t="shared" si="1"/>
        <v>1.6600344365792998</v>
      </c>
    </row>
    <row r="14" spans="2:30" s="633" customFormat="1" ht="18" customHeight="1" x14ac:dyDescent="0.25">
      <c r="B14" s="682" t="s">
        <v>6</v>
      </c>
      <c r="D14" s="833">
        <v>16389</v>
      </c>
      <c r="F14" s="683">
        <v>557</v>
      </c>
      <c r="G14" s="684">
        <v>0.42908762420957541</v>
      </c>
      <c r="H14" s="683">
        <v>896</v>
      </c>
      <c r="I14" s="684">
        <v>4.9683830171635046</v>
      </c>
      <c r="J14" s="683">
        <v>527</v>
      </c>
      <c r="K14" s="684">
        <v>4.5167118337850046E-2</v>
      </c>
      <c r="L14" s="683">
        <v>1887</v>
      </c>
      <c r="M14" s="684">
        <v>21.081752484191508</v>
      </c>
      <c r="N14" s="683">
        <v>1747</v>
      </c>
      <c r="O14" s="684">
        <v>16.700542005420054</v>
      </c>
      <c r="P14" s="683">
        <v>5300</v>
      </c>
      <c r="Q14" s="684">
        <v>17.626467931345982</v>
      </c>
      <c r="R14" s="683">
        <v>7950</v>
      </c>
      <c r="S14" s="684">
        <v>39.14859981933153</v>
      </c>
      <c r="T14" s="683">
        <v>0</v>
      </c>
      <c r="U14" s="684">
        <v>0</v>
      </c>
      <c r="V14" s="834">
        <f t="shared" si="0"/>
        <v>18864</v>
      </c>
      <c r="W14" s="684">
        <f t="shared" si="0"/>
        <v>100</v>
      </c>
      <c r="X14" s="678"/>
      <c r="Y14" s="835">
        <f t="shared" si="1"/>
        <v>1.1510159253157606</v>
      </c>
    </row>
    <row r="15" spans="2:30" s="633" customFormat="1" ht="18" customHeight="1" x14ac:dyDescent="0.25">
      <c r="B15" s="682" t="s">
        <v>5</v>
      </c>
      <c r="D15" s="833">
        <v>7830</v>
      </c>
      <c r="F15" s="685">
        <v>3403</v>
      </c>
      <c r="G15" s="684">
        <v>0</v>
      </c>
      <c r="H15" s="685">
        <v>1604</v>
      </c>
      <c r="I15" s="684">
        <v>11.413246850442809</v>
      </c>
      <c r="J15" s="685">
        <v>564</v>
      </c>
      <c r="K15" s="684">
        <v>6.1619059498565552</v>
      </c>
      <c r="L15" s="685">
        <v>878</v>
      </c>
      <c r="M15" s="684">
        <v>9.0931769988773858</v>
      </c>
      <c r="N15" s="685">
        <v>2696</v>
      </c>
      <c r="O15" s="684">
        <v>28.888611700137208</v>
      </c>
      <c r="P15" s="685">
        <v>200</v>
      </c>
      <c r="Q15" s="684">
        <v>0</v>
      </c>
      <c r="R15" s="685">
        <v>3579</v>
      </c>
      <c r="S15" s="684">
        <v>44.443058500686043</v>
      </c>
      <c r="T15" s="685">
        <v>0</v>
      </c>
      <c r="U15" s="684">
        <v>0</v>
      </c>
      <c r="V15" s="834">
        <f t="shared" si="0"/>
        <v>12924</v>
      </c>
      <c r="W15" s="684">
        <f t="shared" si="0"/>
        <v>100</v>
      </c>
      <c r="X15" s="678"/>
      <c r="Y15" s="835">
        <f t="shared" si="1"/>
        <v>1.6505747126436781</v>
      </c>
    </row>
    <row r="16" spans="2:30" s="742" customFormat="1" ht="18" customHeight="1" x14ac:dyDescent="0.25">
      <c r="B16" s="836" t="s">
        <v>4</v>
      </c>
      <c r="D16" s="837">
        <v>41607</v>
      </c>
      <c r="E16" s="820"/>
      <c r="F16" s="838">
        <v>4736</v>
      </c>
      <c r="G16" s="839">
        <v>10.020679338261175</v>
      </c>
      <c r="H16" s="838">
        <v>9883</v>
      </c>
      <c r="I16" s="839">
        <v>9.329901443153819</v>
      </c>
      <c r="J16" s="838">
        <v>7530</v>
      </c>
      <c r="K16" s="839">
        <v>17.52243928194298</v>
      </c>
      <c r="L16" s="838">
        <v>2473</v>
      </c>
      <c r="M16" s="839">
        <v>6.0366068285814851</v>
      </c>
      <c r="N16" s="838">
        <v>3526</v>
      </c>
      <c r="O16" s="839">
        <v>6.7053854276663145</v>
      </c>
      <c r="P16" s="838">
        <v>16001</v>
      </c>
      <c r="Q16" s="839">
        <v>27.28132699753608</v>
      </c>
      <c r="R16" s="838">
        <v>13636</v>
      </c>
      <c r="S16" s="839">
        <v>22.32268567405843</v>
      </c>
      <c r="T16" s="838">
        <v>914</v>
      </c>
      <c r="U16" s="839">
        <v>0.78097500879971837</v>
      </c>
      <c r="V16" s="840">
        <f t="shared" si="0"/>
        <v>58699</v>
      </c>
      <c r="W16" s="839">
        <f t="shared" si="0"/>
        <v>100</v>
      </c>
      <c r="X16" s="841"/>
      <c r="Y16" s="835">
        <f t="shared" si="1"/>
        <v>1.4107962602446704</v>
      </c>
    </row>
    <row r="17" spans="2:25" s="742" customFormat="1" ht="18" customHeight="1" x14ac:dyDescent="0.25">
      <c r="B17" s="836" t="s">
        <v>40</v>
      </c>
      <c r="D17" s="837">
        <v>25458</v>
      </c>
      <c r="E17" s="820"/>
      <c r="F17" s="838">
        <v>3080</v>
      </c>
      <c r="G17" s="839">
        <v>6.2973598149477548</v>
      </c>
      <c r="H17" s="838">
        <v>9601</v>
      </c>
      <c r="I17" s="839">
        <v>14.552923346893197</v>
      </c>
      <c r="J17" s="838">
        <v>4573</v>
      </c>
      <c r="K17" s="839">
        <v>18.975831538645608</v>
      </c>
      <c r="L17" s="838">
        <v>1719</v>
      </c>
      <c r="M17" s="839">
        <v>5.4997208263539923</v>
      </c>
      <c r="N17" s="838">
        <v>3813</v>
      </c>
      <c r="O17" s="839">
        <v>17.08542713567839</v>
      </c>
      <c r="P17" s="838">
        <v>4435</v>
      </c>
      <c r="Q17" s="839">
        <v>12.363404323203318</v>
      </c>
      <c r="R17" s="838">
        <v>8123</v>
      </c>
      <c r="S17" s="839">
        <v>25.201403844619925</v>
      </c>
      <c r="T17" s="838">
        <v>3</v>
      </c>
      <c r="U17" s="839">
        <v>2.3929169657812874E-2</v>
      </c>
      <c r="V17" s="840">
        <f t="shared" si="0"/>
        <v>35347</v>
      </c>
      <c r="W17" s="839">
        <f t="shared" si="0"/>
        <v>99.999999999999986</v>
      </c>
      <c r="X17" s="841"/>
      <c r="Y17" s="835">
        <f t="shared" si="1"/>
        <v>1.3884437112106214</v>
      </c>
    </row>
    <row r="18" spans="2:25" s="742" customFormat="1" ht="18" customHeight="1" x14ac:dyDescent="0.25">
      <c r="B18" s="836" t="s">
        <v>41</v>
      </c>
      <c r="D18" s="837">
        <v>91719</v>
      </c>
      <c r="E18" s="820"/>
      <c r="F18" s="838">
        <v>5</v>
      </c>
      <c r="G18" s="839">
        <v>0.42117310443490702</v>
      </c>
      <c r="H18" s="838">
        <v>12750</v>
      </c>
      <c r="I18" s="839">
        <v>9.6183118741058653</v>
      </c>
      <c r="J18" s="838">
        <v>13191</v>
      </c>
      <c r="K18" s="839">
        <v>13.866666666666667</v>
      </c>
      <c r="L18" s="838">
        <v>7347</v>
      </c>
      <c r="M18" s="839">
        <v>8.0606580829756798</v>
      </c>
      <c r="N18" s="838">
        <v>20772</v>
      </c>
      <c r="O18" s="839">
        <v>18.894420600858368</v>
      </c>
      <c r="P18" s="838">
        <v>11499</v>
      </c>
      <c r="Q18" s="839">
        <v>7.6623748211731044</v>
      </c>
      <c r="R18" s="838">
        <v>49536</v>
      </c>
      <c r="S18" s="839">
        <v>41.460371959942776</v>
      </c>
      <c r="T18" s="838">
        <v>16</v>
      </c>
      <c r="U18" s="839">
        <v>1.602288984263233E-2</v>
      </c>
      <c r="V18" s="840">
        <f t="shared" si="0"/>
        <v>115116</v>
      </c>
      <c r="W18" s="839">
        <f t="shared" si="0"/>
        <v>99.999999999999986</v>
      </c>
      <c r="X18" s="841"/>
      <c r="Y18" s="835">
        <f t="shared" si="1"/>
        <v>1.2550943643083767</v>
      </c>
    </row>
    <row r="19" spans="2:25" s="742" customFormat="1" ht="18" customHeight="1" x14ac:dyDescent="0.25">
      <c r="B19" s="836" t="s">
        <v>3</v>
      </c>
      <c r="D19" s="837">
        <v>62753</v>
      </c>
      <c r="E19" s="820"/>
      <c r="F19" s="838">
        <v>325</v>
      </c>
      <c r="G19" s="839">
        <v>0.3575259206292456</v>
      </c>
      <c r="H19" s="838">
        <v>29699</v>
      </c>
      <c r="I19" s="839">
        <v>6.0600643546657134</v>
      </c>
      <c r="J19" s="838">
        <v>2158</v>
      </c>
      <c r="K19" s="839">
        <v>9.8319628173042545E-2</v>
      </c>
      <c r="L19" s="838">
        <v>4210</v>
      </c>
      <c r="M19" s="839">
        <v>10.001787629603147</v>
      </c>
      <c r="N19" s="838">
        <v>6427</v>
      </c>
      <c r="O19" s="839">
        <v>14.864140150160887</v>
      </c>
      <c r="P19" s="838">
        <v>9663</v>
      </c>
      <c r="Q19" s="839">
        <v>14.593016327017041</v>
      </c>
      <c r="R19" s="838">
        <v>42590</v>
      </c>
      <c r="S19" s="839">
        <v>54.019187224407105</v>
      </c>
      <c r="T19" s="838">
        <v>377</v>
      </c>
      <c r="U19" s="839">
        <v>5.9587653438207605E-3</v>
      </c>
      <c r="V19" s="840">
        <f t="shared" si="0"/>
        <v>95449</v>
      </c>
      <c r="W19" s="839">
        <f t="shared" si="0"/>
        <v>100</v>
      </c>
      <c r="X19" s="841"/>
      <c r="Y19" s="835">
        <f t="shared" si="1"/>
        <v>1.5210268831768998</v>
      </c>
    </row>
    <row r="20" spans="2:25" s="633" customFormat="1" ht="18" customHeight="1" x14ac:dyDescent="0.25">
      <c r="B20" s="836" t="s">
        <v>2</v>
      </c>
      <c r="D20" s="833">
        <v>12288</v>
      </c>
      <c r="F20" s="683">
        <v>403</v>
      </c>
      <c r="G20" s="684">
        <v>1.8696778970751573</v>
      </c>
      <c r="H20" s="683">
        <v>2174</v>
      </c>
      <c r="I20" s="684">
        <v>6.5808959644576079</v>
      </c>
      <c r="J20" s="683">
        <v>285</v>
      </c>
      <c r="K20" s="684">
        <v>2.4157719363198815</v>
      </c>
      <c r="L20" s="683">
        <v>934</v>
      </c>
      <c r="M20" s="684">
        <v>7.2102924842650866</v>
      </c>
      <c r="N20" s="683">
        <v>1827</v>
      </c>
      <c r="O20" s="684">
        <v>12.865605331358756</v>
      </c>
      <c r="P20" s="683">
        <v>6554</v>
      </c>
      <c r="Q20" s="684">
        <v>43.169196593854132</v>
      </c>
      <c r="R20" s="683">
        <v>2620</v>
      </c>
      <c r="S20" s="684">
        <v>25.888559792669383</v>
      </c>
      <c r="T20" s="683">
        <v>0</v>
      </c>
      <c r="U20" s="684">
        <v>0</v>
      </c>
      <c r="V20" s="834">
        <f t="shared" si="0"/>
        <v>14797</v>
      </c>
      <c r="W20" s="684">
        <f t="shared" si="0"/>
        <v>100</v>
      </c>
      <c r="X20" s="678"/>
      <c r="Y20" s="835">
        <f t="shared" si="1"/>
        <v>1.2041829427083333</v>
      </c>
    </row>
    <row r="21" spans="2:25" s="633" customFormat="1" ht="18" customHeight="1" x14ac:dyDescent="0.25">
      <c r="B21" s="682" t="s">
        <v>35</v>
      </c>
      <c r="D21" s="833">
        <v>26919</v>
      </c>
      <c r="F21" s="683">
        <v>2295</v>
      </c>
      <c r="G21" s="684">
        <v>6.8877841448142387</v>
      </c>
      <c r="H21" s="683">
        <v>7988</v>
      </c>
      <c r="I21" s="684">
        <v>7.9655421046639594</v>
      </c>
      <c r="J21" s="683">
        <v>8505</v>
      </c>
      <c r="K21" s="684">
        <v>32.791924405145913</v>
      </c>
      <c r="L21" s="683">
        <v>3196</v>
      </c>
      <c r="M21" s="684">
        <v>12.428370839816326</v>
      </c>
      <c r="N21" s="683">
        <v>2616</v>
      </c>
      <c r="O21" s="684">
        <v>10.219726006603166</v>
      </c>
      <c r="P21" s="683">
        <v>5234</v>
      </c>
      <c r="Q21" s="684">
        <v>11.248149975333005</v>
      </c>
      <c r="R21" s="683">
        <v>7665</v>
      </c>
      <c r="S21" s="684">
        <v>18.30670562786991</v>
      </c>
      <c r="T21" s="683">
        <v>48</v>
      </c>
      <c r="U21" s="684">
        <v>0.15179689575348185</v>
      </c>
      <c r="V21" s="834">
        <f t="shared" si="0"/>
        <v>37547</v>
      </c>
      <c r="W21" s="684">
        <f t="shared" si="0"/>
        <v>100</v>
      </c>
      <c r="X21" s="678"/>
      <c r="Y21" s="835">
        <f t="shared" si="1"/>
        <v>1.3948140718451651</v>
      </c>
    </row>
    <row r="22" spans="2:25" s="633" customFormat="1" ht="21" customHeight="1" x14ac:dyDescent="0.25">
      <c r="B22" s="682" t="s">
        <v>42</v>
      </c>
      <c r="D22" s="833">
        <v>73117</v>
      </c>
      <c r="F22" s="683">
        <v>2704</v>
      </c>
      <c r="G22" s="684">
        <v>2.5204128338771832</v>
      </c>
      <c r="H22" s="683">
        <v>31967</v>
      </c>
      <c r="I22" s="684">
        <v>25.114060861990048</v>
      </c>
      <c r="J22" s="683">
        <v>21173</v>
      </c>
      <c r="K22" s="684">
        <v>22.629084412420454</v>
      </c>
      <c r="L22" s="683">
        <v>8152</v>
      </c>
      <c r="M22" s="684">
        <v>9.9753421825859707</v>
      </c>
      <c r="N22" s="683">
        <v>8135</v>
      </c>
      <c r="O22" s="684">
        <v>9.2193659840240976</v>
      </c>
      <c r="P22" s="683">
        <v>10649</v>
      </c>
      <c r="Q22" s="684">
        <v>9.4349373218952568</v>
      </c>
      <c r="R22" s="683">
        <v>21021</v>
      </c>
      <c r="S22" s="684">
        <v>21.083172147001935</v>
      </c>
      <c r="T22" s="683">
        <v>17</v>
      </c>
      <c r="U22" s="684">
        <v>2.3624256205058543E-2</v>
      </c>
      <c r="V22" s="834">
        <f t="shared" si="0"/>
        <v>103818</v>
      </c>
      <c r="W22" s="684">
        <f t="shared" si="0"/>
        <v>100</v>
      </c>
      <c r="X22" s="678"/>
      <c r="Y22" s="835">
        <f t="shared" si="1"/>
        <v>1.4198886715811645</v>
      </c>
    </row>
    <row r="23" spans="2:25" s="633" customFormat="1" ht="18" customHeight="1" x14ac:dyDescent="0.25">
      <c r="B23" s="682" t="s">
        <v>43</v>
      </c>
      <c r="D23" s="833">
        <v>17576</v>
      </c>
      <c r="F23" s="683">
        <v>1770</v>
      </c>
      <c r="G23" s="684">
        <v>10.863942058975686</v>
      </c>
      <c r="H23" s="683">
        <v>4741</v>
      </c>
      <c r="I23" s="684">
        <v>12.81945162959131</v>
      </c>
      <c r="J23" s="683">
        <v>1306</v>
      </c>
      <c r="K23" s="684">
        <v>1.5468184169684429</v>
      </c>
      <c r="L23" s="683">
        <v>2031</v>
      </c>
      <c r="M23" s="684">
        <v>10.57941024314537</v>
      </c>
      <c r="N23" s="683">
        <v>2467</v>
      </c>
      <c r="O23" s="684">
        <v>11.810657009829281</v>
      </c>
      <c r="P23" s="683">
        <v>448</v>
      </c>
      <c r="Q23" s="684">
        <v>2.7728918779099843</v>
      </c>
      <c r="R23" s="683">
        <v>10234</v>
      </c>
      <c r="S23" s="684">
        <v>49.606828763579927</v>
      </c>
      <c r="T23" s="683">
        <v>1</v>
      </c>
      <c r="U23" s="684">
        <v>0</v>
      </c>
      <c r="V23" s="834">
        <f>F23+H23+J23+L23+N23+P23+R23+T23</f>
        <v>22998</v>
      </c>
      <c r="W23" s="684">
        <f t="shared" si="0"/>
        <v>100</v>
      </c>
      <c r="X23" s="678"/>
      <c r="Y23" s="835">
        <f t="shared" si="1"/>
        <v>1.3084888484296768</v>
      </c>
    </row>
    <row r="24" spans="2:25" s="633" customFormat="1" ht="22.5" customHeight="1" x14ac:dyDescent="0.25">
      <c r="B24" s="682" t="s">
        <v>44</v>
      </c>
      <c r="D24" s="833">
        <v>6417</v>
      </c>
      <c r="F24" s="685">
        <v>628</v>
      </c>
      <c r="G24" s="686">
        <v>3.1306171360095867</v>
      </c>
      <c r="H24" s="685">
        <v>1218</v>
      </c>
      <c r="I24" s="684">
        <v>11.593768723786699</v>
      </c>
      <c r="J24" s="685">
        <v>339</v>
      </c>
      <c r="K24" s="684">
        <v>5.0179748352306772</v>
      </c>
      <c r="L24" s="685">
        <v>358</v>
      </c>
      <c r="M24" s="684">
        <v>1.6776512881965249</v>
      </c>
      <c r="N24" s="685">
        <v>1526</v>
      </c>
      <c r="O24" s="684">
        <v>14.679448771719592</v>
      </c>
      <c r="P24" s="685">
        <v>1354</v>
      </c>
      <c r="Q24" s="684">
        <v>12.732174955062911</v>
      </c>
      <c r="R24" s="685">
        <v>3191</v>
      </c>
      <c r="S24" s="684">
        <v>51.078490113840623</v>
      </c>
      <c r="T24" s="685">
        <v>17</v>
      </c>
      <c r="U24" s="684">
        <v>8.9874176153385263E-2</v>
      </c>
      <c r="V24" s="842">
        <f t="shared" si="0"/>
        <v>8631</v>
      </c>
      <c r="W24" s="684">
        <f t="shared" si="0"/>
        <v>100</v>
      </c>
      <c r="X24" s="678"/>
      <c r="Y24" s="835">
        <f t="shared" si="1"/>
        <v>1.3450210378681626</v>
      </c>
    </row>
    <row r="25" spans="2:25" s="633" customFormat="1" ht="18" customHeight="1" x14ac:dyDescent="0.25">
      <c r="B25" s="682" t="s">
        <v>45</v>
      </c>
      <c r="D25" s="833">
        <v>23699</v>
      </c>
      <c r="F25" s="685">
        <v>481</v>
      </c>
      <c r="G25" s="686">
        <v>0.32482446354747685</v>
      </c>
      <c r="H25" s="685">
        <v>8417</v>
      </c>
      <c r="I25" s="684">
        <v>17.120545967583176</v>
      </c>
      <c r="J25" s="685">
        <v>1930</v>
      </c>
      <c r="K25" s="684">
        <v>6.9394317212415517</v>
      </c>
      <c r="L25" s="685">
        <v>3270</v>
      </c>
      <c r="M25" s="684">
        <v>10.256578515650633</v>
      </c>
      <c r="N25" s="685">
        <v>5001</v>
      </c>
      <c r="O25" s="684">
        <v>14.54163659032745</v>
      </c>
      <c r="P25" s="685">
        <v>656</v>
      </c>
      <c r="Q25" s="684">
        <v>1.9030120086619857</v>
      </c>
      <c r="R25" s="685">
        <v>12497</v>
      </c>
      <c r="S25" s="684">
        <v>42.788240698208547</v>
      </c>
      <c r="T25" s="685">
        <v>2517</v>
      </c>
      <c r="U25" s="684">
        <v>6.1257300347791848</v>
      </c>
      <c r="V25" s="842">
        <f t="shared" si="0"/>
        <v>34769</v>
      </c>
      <c r="W25" s="684">
        <f t="shared" si="0"/>
        <v>100</v>
      </c>
      <c r="X25" s="678"/>
      <c r="Y25" s="835">
        <f t="shared" si="1"/>
        <v>1.4671083168066164</v>
      </c>
    </row>
    <row r="26" spans="2:25" s="633" customFormat="1" ht="18" customHeight="1" x14ac:dyDescent="0.25">
      <c r="B26" s="682" t="s">
        <v>46</v>
      </c>
      <c r="D26" s="833">
        <v>4108</v>
      </c>
      <c r="F26" s="685">
        <v>577</v>
      </c>
      <c r="G26" s="686">
        <v>7.345642247369466</v>
      </c>
      <c r="H26" s="685">
        <v>1270</v>
      </c>
      <c r="I26" s="684">
        <v>16.100853682747669</v>
      </c>
      <c r="J26" s="685">
        <v>1399</v>
      </c>
      <c r="K26" s="684">
        <v>24.200913242009133</v>
      </c>
      <c r="L26" s="685">
        <v>718</v>
      </c>
      <c r="M26" s="684">
        <v>8.9537423069287279</v>
      </c>
      <c r="N26" s="685">
        <v>1193</v>
      </c>
      <c r="O26" s="684">
        <v>17.272185824895772</v>
      </c>
      <c r="P26" s="685">
        <v>580</v>
      </c>
      <c r="Q26" s="684">
        <v>6.9088743299583086</v>
      </c>
      <c r="R26" s="685">
        <v>743</v>
      </c>
      <c r="S26" s="684">
        <v>19.217788366090929</v>
      </c>
      <c r="T26" s="685">
        <v>0</v>
      </c>
      <c r="U26" s="684">
        <v>0</v>
      </c>
      <c r="V26" s="842">
        <f t="shared" si="0"/>
        <v>6480</v>
      </c>
      <c r="W26" s="684">
        <f t="shared" si="0"/>
        <v>100</v>
      </c>
      <c r="X26" s="678"/>
      <c r="Y26" s="835">
        <f t="shared" si="1"/>
        <v>1.5774099318403116</v>
      </c>
    </row>
    <row r="27" spans="2:25" s="633" customFormat="1" ht="18" customHeight="1" x14ac:dyDescent="0.25">
      <c r="B27" s="682" t="s">
        <v>1</v>
      </c>
      <c r="D27" s="833">
        <v>1397</v>
      </c>
      <c r="F27" s="685">
        <v>242</v>
      </c>
      <c r="G27" s="686">
        <v>8.9026915113871627</v>
      </c>
      <c r="H27" s="685">
        <v>278</v>
      </c>
      <c r="I27" s="684">
        <v>14.699792960662526</v>
      </c>
      <c r="J27" s="685">
        <v>439</v>
      </c>
      <c r="K27" s="684">
        <v>20.496894409937887</v>
      </c>
      <c r="L27" s="685">
        <v>28</v>
      </c>
      <c r="M27" s="684">
        <v>2.8985507246376812</v>
      </c>
      <c r="N27" s="685">
        <v>118</v>
      </c>
      <c r="O27" s="684">
        <v>10.420979986197377</v>
      </c>
      <c r="P27" s="685">
        <v>4</v>
      </c>
      <c r="Q27" s="684">
        <v>0.34506556245686681</v>
      </c>
      <c r="R27" s="685">
        <v>730</v>
      </c>
      <c r="S27" s="684">
        <v>42.236024844720497</v>
      </c>
      <c r="T27" s="685">
        <v>0</v>
      </c>
      <c r="U27" s="684">
        <v>0</v>
      </c>
      <c r="V27" s="834">
        <f t="shared" si="0"/>
        <v>1839</v>
      </c>
      <c r="W27" s="684">
        <f t="shared" si="0"/>
        <v>100</v>
      </c>
      <c r="X27" s="678"/>
      <c r="Y27" s="835">
        <f t="shared" si="1"/>
        <v>1.3163922691481746</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69"/>
      <c r="D30" s="1270">
        <f>SUM(D10:D29)</f>
        <v>581803</v>
      </c>
      <c r="E30" s="1271"/>
      <c r="F30" s="1250">
        <f>SUM(F10:F27)</f>
        <v>26149</v>
      </c>
      <c r="G30" s="1251">
        <f>F30*100/$V30</f>
        <v>3.1920204980718969</v>
      </c>
      <c r="H30" s="1250">
        <f>SUM(H10:H27)</f>
        <v>194412</v>
      </c>
      <c r="I30" s="1251">
        <f>H30*100/$V30</f>
        <v>23.731962563430862</v>
      </c>
      <c r="J30" s="1250">
        <f>SUM(J10:J27)</f>
        <v>139239</v>
      </c>
      <c r="K30" s="1251">
        <f>J30*100/$V30</f>
        <v>16.996968990440664</v>
      </c>
      <c r="L30" s="1250">
        <f>SUM(L10:L27)</f>
        <v>47933</v>
      </c>
      <c r="M30" s="1251">
        <f>L30*100/$V30</f>
        <v>5.851203431644814</v>
      </c>
      <c r="N30" s="1250">
        <f>SUM(N10:N27)</f>
        <v>80994</v>
      </c>
      <c r="O30" s="1251">
        <f>N30*100/$V30</f>
        <v>9.8869749596862295</v>
      </c>
      <c r="P30" s="1250">
        <f>SUM(P10:P27)</f>
        <v>81118</v>
      </c>
      <c r="Q30" s="1251">
        <f>P30*100/$V30</f>
        <v>9.9021116969136926</v>
      </c>
      <c r="R30" s="1250">
        <f>SUM(R10:R27)</f>
        <v>245435</v>
      </c>
      <c r="S30" s="1251">
        <f>R30*100/$V30</f>
        <v>29.960363721147122</v>
      </c>
      <c r="T30" s="1250">
        <f>SUM(T10:T28)</f>
        <v>3919</v>
      </c>
      <c r="U30" s="1251">
        <f>T30*100/$V30</f>
        <v>0.47839413866472003</v>
      </c>
      <c r="V30" s="1250">
        <f>SUM(V10:V27)</f>
        <v>819199</v>
      </c>
      <c r="W30" s="1251">
        <f>G30+I30+K30+M30+O30+Q30+S30+U30</f>
        <v>100</v>
      </c>
      <c r="X30" s="1267"/>
      <c r="Y30" s="1268">
        <f>(V30/D30)</f>
        <v>1.4080350221638596</v>
      </c>
    </row>
    <row r="31" spans="2:25" s="631" customFormat="1" ht="5.25" customHeight="1" x14ac:dyDescent="0.25">
      <c r="B31" s="644"/>
      <c r="C31" s="645"/>
      <c r="D31" s="1219"/>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P33" s="1340"/>
      <c r="Q33" s="1340"/>
      <c r="R33" s="1340"/>
      <c r="S33" s="1340"/>
      <c r="T33" s="1340"/>
      <c r="U33" s="1340"/>
      <c r="V33" s="1340"/>
      <c r="W33" s="1340"/>
      <c r="X33" s="1341"/>
      <c r="Y33" s="1341"/>
    </row>
    <row r="34" spans="2:25" s="852" customFormat="1" x14ac:dyDescent="0.25">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T36" s="697"/>
      <c r="U36" s="697"/>
    </row>
    <row r="37" spans="2:25" s="820" customFormat="1" x14ac:dyDescent="0.25">
      <c r="T37" s="918"/>
      <c r="U37" s="918"/>
    </row>
    <row r="38" spans="2:25" s="820" customFormat="1" x14ac:dyDescent="0.25">
      <c r="T38" s="918"/>
      <c r="U38" s="918"/>
    </row>
    <row r="39" spans="2:25" s="820" customFormat="1" x14ac:dyDescent="0.25">
      <c r="T39" s="918"/>
      <c r="U39" s="918"/>
    </row>
    <row r="40" spans="2:25" s="820" customFormat="1" x14ac:dyDescent="0.25">
      <c r="T40" s="918"/>
      <c r="U40" s="918"/>
    </row>
    <row r="41" spans="2:25" s="820" customFormat="1" x14ac:dyDescent="0.25">
      <c r="B41" s="1340"/>
      <c r="C41" s="1340"/>
      <c r="D41" s="1340"/>
      <c r="E41" s="1340"/>
      <c r="F41" s="1340"/>
      <c r="G41" s="1340"/>
      <c r="H41" s="1340"/>
      <c r="I41" s="1340"/>
      <c r="J41" s="1340"/>
      <c r="K41" s="1340"/>
      <c r="L41" s="1340"/>
      <c r="M41" s="1340"/>
      <c r="N41" s="1340"/>
      <c r="O41" s="1340"/>
      <c r="P41" s="1340"/>
      <c r="Q41" s="1340"/>
      <c r="R41" s="1340"/>
      <c r="S41" s="1340"/>
      <c r="T41" s="1341"/>
      <c r="U41" s="1341"/>
      <c r="V41" s="1340"/>
      <c r="W41" s="1340"/>
      <c r="X41" s="1340"/>
      <c r="Y41" s="1340"/>
    </row>
    <row r="42" spans="2:25" s="820" customFormat="1" x14ac:dyDescent="0.25">
      <c r="B42" s="1340"/>
      <c r="C42" s="1340"/>
      <c r="D42" s="1340"/>
      <c r="E42" s="1340"/>
      <c r="F42" s="1340"/>
      <c r="G42" s="1340"/>
      <c r="H42" s="1340"/>
      <c r="I42" s="1340"/>
      <c r="J42" s="1340"/>
      <c r="K42" s="1340"/>
      <c r="L42" s="1340"/>
      <c r="M42" s="1340"/>
      <c r="N42" s="1340"/>
      <c r="O42" s="1340"/>
      <c r="P42" s="1340"/>
      <c r="Q42" s="1340"/>
      <c r="R42" s="1340"/>
      <c r="S42" s="1340"/>
      <c r="T42" s="1341"/>
      <c r="U42" s="1341"/>
      <c r="V42" s="1340"/>
      <c r="W42" s="1340"/>
      <c r="X42" s="1340"/>
      <c r="Y42" s="1340"/>
    </row>
    <row r="43" spans="2:25" s="820" customFormat="1" x14ac:dyDescent="0.25">
      <c r="B43" s="1340"/>
      <c r="C43" s="1340"/>
      <c r="D43" s="1340"/>
      <c r="E43" s="1340"/>
      <c r="F43" s="1340"/>
      <c r="G43" s="1340"/>
      <c r="H43" s="1340"/>
      <c r="I43" s="1340"/>
      <c r="J43" s="1340"/>
      <c r="K43" s="1340"/>
      <c r="L43" s="1340"/>
      <c r="M43" s="1340"/>
      <c r="N43" s="1340"/>
      <c r="O43" s="1340"/>
      <c r="P43" s="1340"/>
      <c r="Q43" s="1340"/>
      <c r="R43" s="1340"/>
      <c r="S43" s="1340"/>
      <c r="T43" s="1341"/>
      <c r="U43" s="1341"/>
      <c r="V43" s="1340"/>
      <c r="W43" s="1340"/>
      <c r="X43" s="1340"/>
      <c r="Y43" s="1340"/>
    </row>
    <row r="44" spans="2:25" s="820" customFormat="1" x14ac:dyDescent="0.25">
      <c r="B44" s="1340"/>
      <c r="C44" s="1340"/>
      <c r="D44" s="1340"/>
      <c r="E44" s="1340"/>
      <c r="F44" s="1340"/>
      <c r="G44" s="1340"/>
      <c r="H44" s="1340"/>
      <c r="I44" s="1340"/>
      <c r="J44" s="1340"/>
      <c r="K44" s="1340"/>
      <c r="L44" s="1340"/>
      <c r="M44" s="1340"/>
      <c r="N44" s="1340"/>
      <c r="O44" s="1340"/>
      <c r="P44" s="1340"/>
      <c r="Q44" s="1340"/>
      <c r="R44" s="1340"/>
      <c r="S44" s="1340"/>
      <c r="T44" s="1341"/>
      <c r="U44" s="1341"/>
      <c r="V44" s="1340"/>
      <c r="W44" s="1340"/>
      <c r="X44" s="1340"/>
      <c r="Y44" s="1340"/>
    </row>
    <row r="45" spans="2:25" s="820" customFormat="1" x14ac:dyDescent="0.25">
      <c r="B45" s="1340"/>
      <c r="C45" s="1340"/>
      <c r="D45" s="1340"/>
      <c r="E45" s="1340"/>
      <c r="F45" s="1340"/>
      <c r="G45" s="1340"/>
      <c r="H45" s="1340"/>
      <c r="I45" s="1340"/>
      <c r="J45" s="1340"/>
      <c r="K45" s="1340"/>
      <c r="L45" s="1340"/>
      <c r="M45" s="1340"/>
      <c r="N45" s="1340"/>
      <c r="O45" s="1340"/>
      <c r="P45" s="1340"/>
      <c r="Q45" s="1340"/>
      <c r="R45" s="1340"/>
      <c r="S45" s="1340"/>
      <c r="T45" s="1341"/>
      <c r="U45" s="1341"/>
      <c r="V45" s="1340"/>
      <c r="W45" s="1340"/>
      <c r="X45" s="1340"/>
      <c r="Y45" s="1340"/>
    </row>
    <row r="46" spans="2:25" s="820" customFormat="1" x14ac:dyDescent="0.25">
      <c r="B46" s="1340"/>
      <c r="C46" s="1340"/>
      <c r="D46" s="1340"/>
      <c r="E46" s="1340"/>
      <c r="F46" s="1340"/>
      <c r="G46" s="1340"/>
      <c r="H46" s="1340"/>
      <c r="I46" s="1340"/>
      <c r="J46" s="1340"/>
      <c r="K46" s="1340"/>
      <c r="L46" s="1340"/>
      <c r="M46" s="1340"/>
      <c r="N46" s="1340"/>
      <c r="O46" s="1340"/>
      <c r="P46" s="1340"/>
      <c r="Q46" s="1340"/>
      <c r="R46" s="1340"/>
      <c r="S46" s="1340"/>
      <c r="T46" s="1341"/>
      <c r="U46" s="918"/>
    </row>
    <row r="47" spans="2:25" s="820" customFormat="1" x14ac:dyDescent="0.25">
      <c r="B47" s="1340"/>
      <c r="C47" s="1340"/>
      <c r="D47" s="1340"/>
      <c r="E47" s="1340"/>
      <c r="F47" s="1340"/>
      <c r="G47" s="1340"/>
      <c r="H47" s="1340"/>
      <c r="I47" s="1340"/>
      <c r="J47" s="1340"/>
      <c r="K47" s="1340"/>
      <c r="L47" s="1340"/>
      <c r="M47" s="1340"/>
      <c r="N47" s="1340"/>
      <c r="O47" s="1340"/>
      <c r="P47" s="1340"/>
      <c r="Q47" s="1340"/>
      <c r="R47" s="1340"/>
      <c r="S47" s="1340"/>
      <c r="T47" s="1341"/>
      <c r="U47" s="918"/>
    </row>
    <row r="48" spans="2:25" s="820" customFormat="1" x14ac:dyDescent="0.25">
      <c r="B48" s="1340"/>
      <c r="C48" s="1340"/>
      <c r="D48" s="1340"/>
      <c r="E48" s="1340"/>
      <c r="F48" s="1340"/>
      <c r="G48" s="1340"/>
      <c r="H48" s="1340"/>
      <c r="I48" s="1340"/>
      <c r="J48" s="1340"/>
      <c r="K48" s="1340"/>
      <c r="L48" s="1340"/>
      <c r="M48" s="1340"/>
      <c r="N48" s="1340"/>
      <c r="O48" s="1340"/>
      <c r="P48" s="1340"/>
      <c r="Q48" s="1340"/>
      <c r="R48" s="1340"/>
      <c r="T48" s="918"/>
      <c r="U48" s="918"/>
    </row>
    <row r="49" spans="2:25" x14ac:dyDescent="0.25">
      <c r="B49" s="1340"/>
      <c r="C49" s="1340"/>
      <c r="D49" s="1340"/>
      <c r="E49" s="1340"/>
      <c r="F49" s="1340"/>
      <c r="G49" s="1340"/>
      <c r="H49" s="1340"/>
      <c r="I49" s="1340"/>
      <c r="J49" s="1340"/>
      <c r="K49" s="1340"/>
      <c r="L49" s="1340"/>
      <c r="M49" s="1340"/>
      <c r="N49" s="1340"/>
      <c r="O49" s="1340"/>
      <c r="P49" s="1340"/>
      <c r="Q49" s="1340"/>
      <c r="R49" s="1340"/>
      <c r="T49" s="732"/>
      <c r="U49" s="732"/>
      <c r="X49" s="615"/>
      <c r="Y49" s="615"/>
    </row>
    <row r="50" spans="2:25" x14ac:dyDescent="0.25">
      <c r="B50" s="1340"/>
      <c r="C50" s="1340"/>
      <c r="D50" s="1340"/>
      <c r="E50" s="1340"/>
      <c r="F50" s="1340"/>
      <c r="G50" s="1340"/>
      <c r="H50" s="1340"/>
      <c r="I50" s="1340"/>
      <c r="J50" s="1340"/>
      <c r="K50" s="1340"/>
      <c r="L50" s="1340"/>
      <c r="M50" s="1340"/>
      <c r="N50" s="1340"/>
      <c r="O50" s="1340"/>
      <c r="P50" s="1340"/>
      <c r="Q50" s="1340"/>
      <c r="R50" s="1340"/>
      <c r="T50" s="732"/>
      <c r="U50" s="732"/>
      <c r="X50" s="615"/>
      <c r="Y50" s="615"/>
    </row>
    <row r="51" spans="2:25" x14ac:dyDescent="0.25">
      <c r="B51" s="1340"/>
      <c r="C51" s="1340"/>
      <c r="D51" s="1340"/>
      <c r="E51" s="1340"/>
      <c r="F51" s="1340"/>
      <c r="G51" s="1340"/>
      <c r="H51" s="1340"/>
      <c r="I51" s="1340"/>
      <c r="J51" s="1340"/>
      <c r="K51" s="1340"/>
      <c r="L51" s="1340"/>
      <c r="M51" s="1340"/>
      <c r="N51" s="1340"/>
      <c r="O51" s="1340"/>
      <c r="P51" s="1340"/>
      <c r="Q51" s="1340"/>
      <c r="R51" s="1340"/>
      <c r="T51" s="732"/>
      <c r="U51" s="732"/>
      <c r="X51" s="615"/>
      <c r="Y51" s="615"/>
    </row>
    <row r="52" spans="2:25" x14ac:dyDescent="0.25">
      <c r="B52" s="1340"/>
      <c r="C52" s="1340"/>
      <c r="D52" s="1340"/>
      <c r="E52" s="1340"/>
      <c r="F52" s="1340"/>
      <c r="G52" s="1340"/>
      <c r="H52" s="1340"/>
      <c r="I52" s="1340"/>
      <c r="J52" s="1340"/>
      <c r="K52" s="1340"/>
      <c r="L52" s="1340"/>
      <c r="M52" s="1340"/>
      <c r="N52" s="1340"/>
      <c r="O52" s="1340"/>
      <c r="P52" s="1340"/>
      <c r="Q52" s="1340"/>
      <c r="R52" s="1340"/>
      <c r="T52" s="732"/>
      <c r="U52" s="732"/>
      <c r="X52" s="615"/>
      <c r="Y52" s="615"/>
    </row>
    <row r="53" spans="2:25" x14ac:dyDescent="0.25">
      <c r="B53" s="1340"/>
      <c r="C53" s="1340"/>
      <c r="D53" s="1340"/>
      <c r="E53" s="1340"/>
      <c r="F53" s="1340"/>
      <c r="G53" s="1340"/>
      <c r="H53" s="1340"/>
      <c r="I53" s="1340"/>
      <c r="J53" s="1340"/>
      <c r="K53" s="1340"/>
      <c r="L53" s="1340"/>
      <c r="M53" s="1340"/>
      <c r="N53" s="1340"/>
      <c r="O53" s="1340"/>
      <c r="P53" s="1340"/>
      <c r="Q53" s="1340"/>
      <c r="R53" s="1340"/>
      <c r="T53" s="732"/>
      <c r="U53" s="732"/>
      <c r="X53" s="615"/>
      <c r="Y53" s="615"/>
    </row>
    <row r="54" spans="2:25" x14ac:dyDescent="0.25">
      <c r="B54" s="1340"/>
      <c r="C54" s="1340"/>
      <c r="D54" s="1340"/>
      <c r="E54" s="1340"/>
      <c r="F54" s="1340"/>
      <c r="G54" s="1340"/>
      <c r="H54" s="1340"/>
      <c r="I54" s="1340"/>
      <c r="J54" s="1340"/>
      <c r="K54" s="1340"/>
      <c r="L54" s="1340"/>
      <c r="M54" s="1340"/>
      <c r="N54" s="1340"/>
      <c r="O54" s="1340"/>
      <c r="P54" s="1340"/>
      <c r="Q54" s="1340"/>
      <c r="R54" s="1340"/>
      <c r="T54" s="732"/>
      <c r="U54" s="732"/>
      <c r="X54" s="615"/>
      <c r="Y54" s="615"/>
    </row>
    <row r="55" spans="2:25" x14ac:dyDescent="0.25">
      <c r="B55" s="1340"/>
      <c r="C55" s="1340"/>
      <c r="D55" s="1340"/>
      <c r="E55" s="1340"/>
      <c r="F55" s="1340"/>
      <c r="G55" s="1340"/>
      <c r="H55" s="1340"/>
      <c r="I55" s="1340"/>
      <c r="J55" s="1340"/>
      <c r="K55" s="1340"/>
      <c r="L55" s="1340"/>
      <c r="M55" s="1340"/>
      <c r="N55" s="1340"/>
      <c r="O55" s="1340"/>
      <c r="P55" s="1340"/>
      <c r="Q55" s="1340"/>
      <c r="R55" s="1340"/>
      <c r="T55" s="732"/>
      <c r="U55" s="732"/>
      <c r="X55" s="615"/>
      <c r="Y55" s="615"/>
    </row>
    <row r="56" spans="2:25" x14ac:dyDescent="0.25">
      <c r="B56" s="1340"/>
      <c r="C56" s="1340"/>
      <c r="D56" s="1340"/>
      <c r="E56" s="1340"/>
      <c r="F56" s="1340"/>
      <c r="G56" s="1340"/>
      <c r="H56" s="1340"/>
      <c r="I56" s="1340"/>
      <c r="J56" s="1340"/>
      <c r="K56" s="1340"/>
      <c r="L56" s="1340"/>
      <c r="M56" s="1340"/>
      <c r="N56" s="1340"/>
      <c r="O56" s="1340"/>
      <c r="P56" s="1340"/>
      <c r="Q56" s="1340"/>
      <c r="R56" s="1340"/>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50" t="s">
        <v>417</v>
      </c>
      <c r="C3" s="1550"/>
      <c r="D3" s="1550"/>
      <c r="E3" s="1550"/>
      <c r="F3" s="1550"/>
      <c r="G3" s="1550"/>
      <c r="H3" s="1550"/>
      <c r="I3" s="1550"/>
      <c r="J3" s="1550"/>
      <c r="K3" s="1550"/>
      <c r="L3" s="1550"/>
      <c r="M3" s="1550"/>
      <c r="N3" s="1550"/>
      <c r="O3" s="1550"/>
      <c r="P3" s="1550"/>
      <c r="Q3" s="1550"/>
      <c r="R3" s="1550"/>
      <c r="S3" s="1550"/>
      <c r="T3" s="1550"/>
      <c r="U3" s="1550"/>
      <c r="V3" s="1550"/>
      <c r="W3" s="1550"/>
      <c r="X3" s="1550"/>
      <c r="Y3" s="7"/>
    </row>
    <row r="4" spans="2:25" s="4"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53" t="s">
        <v>52</v>
      </c>
      <c r="G6" s="1553"/>
      <c r="H6" s="1553"/>
      <c r="I6" s="1553"/>
      <c r="J6" s="1553"/>
      <c r="K6" s="1553"/>
      <c r="L6" s="1553"/>
      <c r="M6" s="1553"/>
      <c r="N6" s="1553"/>
      <c r="O6" s="1553"/>
      <c r="P6" s="1553"/>
      <c r="Q6" s="1553"/>
      <c r="R6" s="1553"/>
      <c r="S6" s="1553"/>
      <c r="T6" s="1553"/>
      <c r="U6" s="1553"/>
      <c r="V6" s="1553"/>
      <c r="W6" s="1553"/>
      <c r="X6" s="154"/>
      <c r="Y6" s="154"/>
    </row>
    <row r="7" spans="2:25" s="133" customFormat="1" ht="64.5" customHeight="1" x14ac:dyDescent="0.25">
      <c r="B7" s="1554" t="s">
        <v>12</v>
      </c>
      <c r="C7" s="155"/>
      <c r="D7" s="156" t="s">
        <v>53</v>
      </c>
      <c r="E7" s="155"/>
      <c r="F7" s="1555" t="s">
        <v>167</v>
      </c>
      <c r="G7" s="1555"/>
      <c r="H7" s="1555" t="s">
        <v>59</v>
      </c>
      <c r="I7" s="1555"/>
      <c r="J7" s="1555" t="s">
        <v>60</v>
      </c>
      <c r="K7" s="1555"/>
      <c r="L7" s="1555" t="s">
        <v>152</v>
      </c>
      <c r="M7" s="1555"/>
      <c r="N7" s="1555" t="s">
        <v>0</v>
      </c>
      <c r="O7" s="1555"/>
      <c r="P7" s="156"/>
      <c r="Q7" s="156" t="s">
        <v>62</v>
      </c>
    </row>
    <row r="8" spans="2:25" s="155" customFormat="1" ht="20.25" customHeight="1" x14ac:dyDescent="0.25">
      <c r="B8" s="155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'41bbenpreGII'!D10</f>
        <v>132368</v>
      </c>
      <c r="F10" s="164">
        <f>'41bbenpreGII'!F10+'41bbenpreGII'!H10+'41bbenpreGII'!J10+'41bbenpreGII'!L10+'41bbenpreGII'!N10</f>
        <v>154839</v>
      </c>
      <c r="G10" s="165">
        <f t="shared" ref="G10:G27" si="0">F10*100/$N10</f>
        <v>78.562187010061336</v>
      </c>
      <c r="H10" s="164">
        <f>'41bbenpreGII'!P10</f>
        <v>2217</v>
      </c>
      <c r="I10" s="165">
        <f t="shared" ref="I10:I27" si="1">H10*100/$N10</f>
        <v>1.124861104768863</v>
      </c>
      <c r="J10" s="164">
        <f>'41bbenpreGII'!R10</f>
        <v>40031</v>
      </c>
      <c r="K10" s="165">
        <f t="shared" ref="K10:K27" si="2">J10*100/$N10</f>
        <v>20.310922365810718</v>
      </c>
      <c r="L10" s="164">
        <f>'41bbenpreGII'!T10</f>
        <v>4</v>
      </c>
      <c r="M10" s="165">
        <f t="shared" ref="M10:M27" si="3">L10*100/$N10</f>
        <v>2.0295193590777862E-3</v>
      </c>
      <c r="N10" s="164">
        <f>F10+H10+J10+L10</f>
        <v>197091</v>
      </c>
      <c r="O10" s="165">
        <f>G10+I10+K10+M10</f>
        <v>100.00000000000001</v>
      </c>
      <c r="P10" s="166"/>
      <c r="Q10" s="166">
        <f t="shared" ref="Q10:Q27" si="4">N10/D10</f>
        <v>1.4889625891454128</v>
      </c>
    </row>
    <row r="11" spans="2:25" s="162" customFormat="1" ht="18" customHeight="1" x14ac:dyDescent="0.25">
      <c r="B11" s="146" t="s">
        <v>7</v>
      </c>
      <c r="C11" s="159"/>
      <c r="D11" s="163">
        <f>'41bbenpreGII'!D11</f>
        <v>16343</v>
      </c>
      <c r="F11" s="164">
        <f>'41bbenpreGII'!F11+'41bbenpreGII'!H11+'41bbenpreGII'!J11+'41bbenpreGII'!L11+'41bbenpreGII'!N11</f>
        <v>8414</v>
      </c>
      <c r="G11" s="165">
        <f t="shared" si="0"/>
        <v>39.60274875270639</v>
      </c>
      <c r="H11" s="164">
        <f>'41bbenpreGII'!P11</f>
        <v>4056</v>
      </c>
      <c r="I11" s="165">
        <f t="shared" si="1"/>
        <v>19.090652358090935</v>
      </c>
      <c r="J11" s="164">
        <f>'41bbenpreGII'!R11</f>
        <v>8776</v>
      </c>
      <c r="K11" s="165">
        <f t="shared" si="2"/>
        <v>41.306598889202675</v>
      </c>
      <c r="L11" s="164">
        <f>'41bbenpreGII'!T11</f>
        <v>0</v>
      </c>
      <c r="M11" s="165">
        <f t="shared" si="3"/>
        <v>0</v>
      </c>
      <c r="N11" s="164">
        <f t="shared" ref="N11:O27" si="5">F11+H11+J11+L11</f>
        <v>21246</v>
      </c>
      <c r="O11" s="165">
        <f t="shared" si="5"/>
        <v>100</v>
      </c>
      <c r="P11" s="166"/>
      <c r="Q11" s="166">
        <f t="shared" si="4"/>
        <v>1.3000061188276326</v>
      </c>
    </row>
    <row r="12" spans="2:25" s="162" customFormat="1" ht="22.5" customHeight="1" x14ac:dyDescent="0.25">
      <c r="B12" s="146" t="s">
        <v>37</v>
      </c>
      <c r="C12" s="159"/>
      <c r="D12" s="163">
        <f>'41bbenpreGII'!D12</f>
        <v>11361</v>
      </c>
      <c r="F12" s="164">
        <f>'41bbenpreGII'!F12+'41bbenpreGII'!H12+'41bbenpreGII'!J12+'41bbenpreGII'!L12+'41bbenpreGII'!N12</f>
        <v>9782</v>
      </c>
      <c r="G12" s="165">
        <f t="shared" si="0"/>
        <v>60.271102895871842</v>
      </c>
      <c r="H12" s="164">
        <f>'41bbenpreGII'!P12</f>
        <v>1894</v>
      </c>
      <c r="I12" s="165">
        <f t="shared" si="1"/>
        <v>11.669747381392483</v>
      </c>
      <c r="J12" s="164">
        <f>'41bbenpreGII'!R12</f>
        <v>4549</v>
      </c>
      <c r="K12" s="165">
        <f t="shared" si="2"/>
        <v>28.02834257547751</v>
      </c>
      <c r="L12" s="164">
        <f>'41bbenpreGII'!T12</f>
        <v>5</v>
      </c>
      <c r="M12" s="165">
        <f t="shared" si="3"/>
        <v>3.0807147258163893E-2</v>
      </c>
      <c r="N12" s="164">
        <f t="shared" si="5"/>
        <v>16230</v>
      </c>
      <c r="O12" s="165">
        <f t="shared" si="5"/>
        <v>100</v>
      </c>
      <c r="P12" s="166"/>
      <c r="Q12" s="166">
        <f t="shared" si="4"/>
        <v>1.4285714285714286</v>
      </c>
    </row>
    <row r="13" spans="2:25" s="162" customFormat="1" ht="18" customHeight="1" x14ac:dyDescent="0.25">
      <c r="B13" s="146" t="s">
        <v>38</v>
      </c>
      <c r="C13" s="159"/>
      <c r="D13" s="163">
        <f>'41bbenpreGII'!D13</f>
        <v>10454</v>
      </c>
      <c r="F13" s="164">
        <f>'41bbenpreGII'!F13+'41bbenpreGII'!H13+'41bbenpreGII'!J13+'41bbenpreGII'!L13+'41bbenpreGII'!N13</f>
        <v>9016</v>
      </c>
      <c r="G13" s="165">
        <f t="shared" si="0"/>
        <v>51.953440129076867</v>
      </c>
      <c r="H13" s="164">
        <f>'41bbenpreGII'!P13</f>
        <v>374</v>
      </c>
      <c r="I13" s="165">
        <f t="shared" si="1"/>
        <v>2.1551227382735969</v>
      </c>
      <c r="J13" s="164">
        <f>'41bbenpreGII'!R13</f>
        <v>7964</v>
      </c>
      <c r="K13" s="165">
        <f t="shared" si="2"/>
        <v>45.891437132649536</v>
      </c>
      <c r="L13" s="164">
        <f>'41bbenpreGII'!T13</f>
        <v>0</v>
      </c>
      <c r="M13" s="165">
        <f t="shared" si="3"/>
        <v>0</v>
      </c>
      <c r="N13" s="164">
        <f t="shared" si="5"/>
        <v>17354</v>
      </c>
      <c r="O13" s="165">
        <f t="shared" si="5"/>
        <v>100</v>
      </c>
      <c r="P13" s="166"/>
      <c r="Q13" s="166">
        <f t="shared" si="4"/>
        <v>1.6600344365792998</v>
      </c>
    </row>
    <row r="14" spans="2:25" s="162" customFormat="1" ht="18" customHeight="1" x14ac:dyDescent="0.25">
      <c r="B14" s="146" t="s">
        <v>6</v>
      </c>
      <c r="C14" s="159"/>
      <c r="D14" s="163">
        <f>'41bbenpreGII'!D14</f>
        <v>16389</v>
      </c>
      <c r="F14" s="164">
        <f>'41bbenpreGII'!F14+'41bbenpreGII'!H14+'41bbenpreGII'!J14+'41bbenpreGII'!L14+'41bbenpreGII'!N14</f>
        <v>5614</v>
      </c>
      <c r="G14" s="165">
        <f t="shared" si="0"/>
        <v>29.76039016115352</v>
      </c>
      <c r="H14" s="164">
        <f>'41bbenpreGII'!P14</f>
        <v>5300</v>
      </c>
      <c r="I14" s="165">
        <f t="shared" si="1"/>
        <v>28.095843935538593</v>
      </c>
      <c r="J14" s="164">
        <f>'41bbenpreGII'!R14</f>
        <v>7950</v>
      </c>
      <c r="K14" s="165">
        <f t="shared" si="2"/>
        <v>42.143765903307887</v>
      </c>
      <c r="L14" s="164">
        <f>'41bbenpreGII'!T14</f>
        <v>0</v>
      </c>
      <c r="M14" s="165">
        <f t="shared" si="3"/>
        <v>0</v>
      </c>
      <c r="N14" s="164">
        <f t="shared" si="5"/>
        <v>18864</v>
      </c>
      <c r="O14" s="165">
        <f t="shared" si="5"/>
        <v>100</v>
      </c>
      <c r="P14" s="166"/>
      <c r="Q14" s="166">
        <f t="shared" si="4"/>
        <v>1.1510159253157606</v>
      </c>
    </row>
    <row r="15" spans="2:25" s="162" customFormat="1" ht="18" customHeight="1" x14ac:dyDescent="0.25">
      <c r="B15" s="146" t="s">
        <v>5</v>
      </c>
      <c r="C15" s="159"/>
      <c r="D15" s="163">
        <f>'41bbenpreGII'!D15</f>
        <v>7830</v>
      </c>
      <c r="F15" s="164">
        <f>'41bbenpreGII'!F15+'41bbenpreGII'!H15+'41bbenpreGII'!J15+'41bbenpreGII'!L15+'41bbenpreGII'!N15</f>
        <v>9145</v>
      </c>
      <c r="G15" s="165">
        <f t="shared" si="0"/>
        <v>70.759826679046739</v>
      </c>
      <c r="H15" s="164">
        <f>'41bbenpreGII'!P15</f>
        <v>200</v>
      </c>
      <c r="I15" s="165">
        <f t="shared" si="1"/>
        <v>1.5475085112968121</v>
      </c>
      <c r="J15" s="164">
        <f>'41bbenpreGII'!R15</f>
        <v>3579</v>
      </c>
      <c r="K15" s="165">
        <f t="shared" si="2"/>
        <v>27.692664809656453</v>
      </c>
      <c r="L15" s="164">
        <f>'41bbenpreGII'!T15</f>
        <v>0</v>
      </c>
      <c r="M15" s="165">
        <f t="shared" si="3"/>
        <v>0</v>
      </c>
      <c r="N15" s="164">
        <f t="shared" si="5"/>
        <v>12924</v>
      </c>
      <c r="O15" s="165">
        <f t="shared" si="5"/>
        <v>100</v>
      </c>
      <c r="P15" s="166"/>
      <c r="Q15" s="166">
        <f t="shared" si="4"/>
        <v>1.6505747126436781</v>
      </c>
    </row>
    <row r="16" spans="2:25" s="162" customFormat="1" ht="18" customHeight="1" x14ac:dyDescent="0.25">
      <c r="B16" s="146" t="s">
        <v>4</v>
      </c>
      <c r="C16" s="159"/>
      <c r="D16" s="163">
        <f>'41bbenpreGII'!D16</f>
        <v>41607</v>
      </c>
      <c r="F16" s="164">
        <f>'41bbenpreGII'!F16+'41bbenpreGII'!H16+'41bbenpreGII'!J16+'41bbenpreGII'!L16+'41bbenpreGII'!N16</f>
        <v>28148</v>
      </c>
      <c r="G16" s="165">
        <f t="shared" si="0"/>
        <v>47.953116748155843</v>
      </c>
      <c r="H16" s="164">
        <f>'41bbenpreGII'!P16</f>
        <v>16001</v>
      </c>
      <c r="I16" s="165">
        <f t="shared" si="1"/>
        <v>27.259408167089727</v>
      </c>
      <c r="J16" s="164">
        <f>'41bbenpreGII'!R16</f>
        <v>13636</v>
      </c>
      <c r="K16" s="165">
        <f t="shared" si="2"/>
        <v>23.230378711732737</v>
      </c>
      <c r="L16" s="164">
        <f>'41bbenpreGII'!T16</f>
        <v>914</v>
      </c>
      <c r="M16" s="165">
        <f t="shared" si="3"/>
        <v>1.5570963730216869</v>
      </c>
      <c r="N16" s="164">
        <f t="shared" si="5"/>
        <v>58699</v>
      </c>
      <c r="O16" s="165">
        <f t="shared" si="5"/>
        <v>100</v>
      </c>
      <c r="P16" s="166"/>
      <c r="Q16" s="166">
        <f t="shared" si="4"/>
        <v>1.4107962602446704</v>
      </c>
    </row>
    <row r="17" spans="2:25" s="162" customFormat="1" ht="18" customHeight="1" x14ac:dyDescent="0.25">
      <c r="B17" s="146" t="s">
        <v>40</v>
      </c>
      <c r="C17" s="159"/>
      <c r="D17" s="163">
        <f>'41bbenpreGII'!D17</f>
        <v>25458</v>
      </c>
      <c r="F17" s="164">
        <f>'41bbenpreGII'!F17+'41bbenpreGII'!H17+'41bbenpreGII'!J17+'41bbenpreGII'!L17+'41bbenpreGII'!N17</f>
        <v>22786</v>
      </c>
      <c r="G17" s="165">
        <f t="shared" si="0"/>
        <v>64.463745155175829</v>
      </c>
      <c r="H17" s="164">
        <f>'41bbenpreGII'!P17</f>
        <v>4435</v>
      </c>
      <c r="I17" s="165">
        <f t="shared" si="1"/>
        <v>12.547033694514386</v>
      </c>
      <c r="J17" s="164">
        <f>'41bbenpreGII'!R17</f>
        <v>8123</v>
      </c>
      <c r="K17" s="165">
        <f t="shared" si="2"/>
        <v>22.980733867089146</v>
      </c>
      <c r="L17" s="164">
        <f>'41bbenpreGII'!T17</f>
        <v>3</v>
      </c>
      <c r="M17" s="165">
        <f t="shared" si="3"/>
        <v>8.4872832206410731E-3</v>
      </c>
      <c r="N17" s="164">
        <f t="shared" si="5"/>
        <v>35347</v>
      </c>
      <c r="O17" s="165">
        <f t="shared" si="5"/>
        <v>100</v>
      </c>
      <c r="P17" s="166"/>
      <c r="Q17" s="166">
        <f t="shared" si="4"/>
        <v>1.3884437112106214</v>
      </c>
    </row>
    <row r="18" spans="2:25" s="162" customFormat="1" ht="18" customHeight="1" x14ac:dyDescent="0.25">
      <c r="B18" s="146" t="s">
        <v>41</v>
      </c>
      <c r="C18" s="159"/>
      <c r="D18" s="163">
        <f>'41bbenpreGII'!D18</f>
        <v>91719</v>
      </c>
      <c r="F18" s="164">
        <f>'41bbenpreGII'!F18+'41bbenpreGII'!H18+'41bbenpreGII'!J18+'41bbenpreGII'!L18+'41bbenpreGII'!N18</f>
        <v>54065</v>
      </c>
      <c r="G18" s="165">
        <f t="shared" si="0"/>
        <v>46.965669411723823</v>
      </c>
      <c r="H18" s="164">
        <f>'41bbenpreGII'!P18</f>
        <v>11499</v>
      </c>
      <c r="I18" s="165">
        <f t="shared" si="1"/>
        <v>9.9890545189200459</v>
      </c>
      <c r="J18" s="164">
        <f>'41bbenpreGII'!R18</f>
        <v>49536</v>
      </c>
      <c r="K18" s="165">
        <f t="shared" si="2"/>
        <v>43.031377045762532</v>
      </c>
      <c r="L18" s="164">
        <f>'41bbenpreGII'!T18</f>
        <v>16</v>
      </c>
      <c r="M18" s="165">
        <f t="shared" si="3"/>
        <v>1.389902359359255E-2</v>
      </c>
      <c r="N18" s="164">
        <f t="shared" si="5"/>
        <v>115116</v>
      </c>
      <c r="O18" s="165">
        <f t="shared" si="5"/>
        <v>99.999999999999986</v>
      </c>
      <c r="P18" s="166"/>
      <c r="Q18" s="166">
        <f t="shared" si="4"/>
        <v>1.2550943643083767</v>
      </c>
    </row>
    <row r="19" spans="2:25" s="162" customFormat="1" ht="18" customHeight="1" x14ac:dyDescent="0.25">
      <c r="B19" s="146" t="s">
        <v>3</v>
      </c>
      <c r="C19" s="159"/>
      <c r="D19" s="163">
        <f>'41bbenpreGII'!D19</f>
        <v>62753</v>
      </c>
      <c r="F19" s="164">
        <f>'41bbenpreGII'!F19+'41bbenpreGII'!H19+'41bbenpreGII'!J19+'41bbenpreGII'!L19+'41bbenpreGII'!N19</f>
        <v>42819</v>
      </c>
      <c r="G19" s="165">
        <f t="shared" si="0"/>
        <v>44.860606187597568</v>
      </c>
      <c r="H19" s="164">
        <f>'41bbenpreGII'!P19</f>
        <v>9663</v>
      </c>
      <c r="I19" s="165">
        <f>H19*100/$N19</f>
        <v>10.12373099770558</v>
      </c>
      <c r="J19" s="164">
        <f>'41bbenpreGII'!R19</f>
        <v>42590</v>
      </c>
      <c r="K19" s="165">
        <f>J19*100/$N19</f>
        <v>44.620687487558804</v>
      </c>
      <c r="L19" s="164">
        <f>'41bbenpreGII'!T19</f>
        <v>377</v>
      </c>
      <c r="M19" s="165">
        <f t="shared" si="3"/>
        <v>0.39497532713805278</v>
      </c>
      <c r="N19" s="164">
        <f t="shared" si="5"/>
        <v>95449</v>
      </c>
      <c r="O19" s="165">
        <f t="shared" si="5"/>
        <v>100.00000000000001</v>
      </c>
      <c r="P19" s="166"/>
      <c r="Q19" s="166">
        <f t="shared" si="4"/>
        <v>1.5210268831768998</v>
      </c>
    </row>
    <row r="20" spans="2:25" s="162" customFormat="1" ht="18" customHeight="1" x14ac:dyDescent="0.25">
      <c r="B20" s="146" t="s">
        <v>2</v>
      </c>
      <c r="C20" s="159"/>
      <c r="D20" s="163">
        <f>'41bbenpreGII'!D20</f>
        <v>12288</v>
      </c>
      <c r="F20" s="164">
        <f>'41bbenpreGII'!F20+'41bbenpreGII'!H20+'41bbenpreGII'!J20+'41bbenpreGII'!L20+'41bbenpreGII'!N20</f>
        <v>5623</v>
      </c>
      <c r="G20" s="165">
        <f t="shared" si="0"/>
        <v>38.000946137730622</v>
      </c>
      <c r="H20" s="164">
        <f>'41bbenpreGII'!P20</f>
        <v>6554</v>
      </c>
      <c r="I20" s="165">
        <f>H20*100/$N20</f>
        <v>44.29276204636075</v>
      </c>
      <c r="J20" s="164">
        <f>'41bbenpreGII'!R20</f>
        <v>2620</v>
      </c>
      <c r="K20" s="165">
        <f>J20*100/$N20</f>
        <v>17.706291815908632</v>
      </c>
      <c r="L20" s="164">
        <f>'41bbenpreGII'!T20</f>
        <v>0</v>
      </c>
      <c r="M20" s="165">
        <f t="shared" si="3"/>
        <v>0</v>
      </c>
      <c r="N20" s="164">
        <f t="shared" si="5"/>
        <v>14797</v>
      </c>
      <c r="O20" s="165">
        <f t="shared" si="5"/>
        <v>100</v>
      </c>
      <c r="P20" s="166"/>
      <c r="Q20" s="166">
        <f t="shared" si="4"/>
        <v>1.2041829427083333</v>
      </c>
    </row>
    <row r="21" spans="2:25" s="162" customFormat="1" ht="18" customHeight="1" x14ac:dyDescent="0.25">
      <c r="B21" s="146" t="s">
        <v>35</v>
      </c>
      <c r="C21" s="159"/>
      <c r="D21" s="163">
        <f>'41bbenpreGII'!D21</f>
        <v>26919</v>
      </c>
      <c r="F21" s="164">
        <f>'41bbenpreGII'!F21+'41bbenpreGII'!H21+'41bbenpreGII'!J21+'41bbenpreGII'!L21+'41bbenpreGII'!N21</f>
        <v>24600</v>
      </c>
      <c r="G21" s="165">
        <f t="shared" si="0"/>
        <v>65.517884251737826</v>
      </c>
      <c r="H21" s="164">
        <f>'41bbenpreGII'!P21</f>
        <v>5234</v>
      </c>
      <c r="I21" s="165">
        <f>H21*100/$N21</f>
        <v>13.939862039577063</v>
      </c>
      <c r="J21" s="164">
        <f>'41bbenpreGII'!R21</f>
        <v>7665</v>
      </c>
      <c r="K21" s="165">
        <f>J21*100/$N21</f>
        <v>20.414413934535382</v>
      </c>
      <c r="L21" s="164">
        <f>'41bbenpreGII'!T21</f>
        <v>48</v>
      </c>
      <c r="M21" s="165">
        <f t="shared" si="3"/>
        <v>0.12783977414973233</v>
      </c>
      <c r="N21" s="164">
        <f t="shared" si="5"/>
        <v>37547</v>
      </c>
      <c r="O21" s="165">
        <f t="shared" si="5"/>
        <v>100.00000000000001</v>
      </c>
      <c r="P21" s="166"/>
      <c r="Q21" s="166">
        <f t="shared" si="4"/>
        <v>1.3948140718451651</v>
      </c>
    </row>
    <row r="22" spans="2:25" s="162" customFormat="1" ht="21" customHeight="1" x14ac:dyDescent="0.25">
      <c r="B22" s="146" t="s">
        <v>42</v>
      </c>
      <c r="C22" s="159"/>
      <c r="D22" s="163">
        <f>'41bbenpreGII'!D22</f>
        <v>73117</v>
      </c>
      <c r="F22" s="164">
        <f>'41bbenpreGII'!F22+'41bbenpreGII'!H22+'41bbenpreGII'!J22+'41bbenpreGII'!L22+'41bbenpreGII'!N22</f>
        <v>72131</v>
      </c>
      <c r="G22" s="165">
        <f t="shared" si="0"/>
        <v>69.478317825425265</v>
      </c>
      <c r="H22" s="164">
        <f>'41bbenpreGII'!P22</f>
        <v>10649</v>
      </c>
      <c r="I22" s="165">
        <f>H22*100/$N22</f>
        <v>10.257373480513976</v>
      </c>
      <c r="J22" s="164">
        <f>'41bbenpreGII'!R22</f>
        <v>21021</v>
      </c>
      <c r="K22" s="165">
        <f>J22*100/$N22</f>
        <v>20.24793388429752</v>
      </c>
      <c r="L22" s="164">
        <f>'41bbenpreGII'!T22</f>
        <v>17</v>
      </c>
      <c r="M22" s="165">
        <f t="shared" si="3"/>
        <v>1.6374809763239514E-2</v>
      </c>
      <c r="N22" s="164">
        <f t="shared" si="5"/>
        <v>103818</v>
      </c>
      <c r="O22" s="165">
        <f t="shared" si="5"/>
        <v>100</v>
      </c>
      <c r="P22" s="166"/>
      <c r="Q22" s="166">
        <f t="shared" si="4"/>
        <v>1.4198886715811645</v>
      </c>
    </row>
    <row r="23" spans="2:25" s="162" customFormat="1" ht="18" customHeight="1" x14ac:dyDescent="0.25">
      <c r="B23" s="146" t="s">
        <v>43</v>
      </c>
      <c r="C23" s="159"/>
      <c r="D23" s="163">
        <f>'41bbenpreGII'!D23</f>
        <v>17576</v>
      </c>
      <c r="F23" s="164">
        <f>'41bbenpreGII'!F23+'41bbenpreGII'!H23+'41bbenpreGII'!J23+'41bbenpreGII'!L23+'41bbenpreGII'!N23</f>
        <v>12315</v>
      </c>
      <c r="G23" s="165">
        <f t="shared" si="0"/>
        <v>53.548134620401775</v>
      </c>
      <c r="H23" s="164">
        <f>'41bbenpreGII'!P23</f>
        <v>448</v>
      </c>
      <c r="I23" s="165">
        <f>H23*100/$N23</f>
        <v>1.9479954778676407</v>
      </c>
      <c r="J23" s="164">
        <f>'41bbenpreGII'!R23</f>
        <v>10234</v>
      </c>
      <c r="K23" s="165">
        <f>J23*100/$N23</f>
        <v>44.499521697538917</v>
      </c>
      <c r="L23" s="164">
        <f>'41bbenpreGII'!T23</f>
        <v>1</v>
      </c>
      <c r="M23" s="165">
        <f t="shared" si="3"/>
        <v>4.348204191668841E-3</v>
      </c>
      <c r="N23" s="164">
        <f t="shared" si="5"/>
        <v>22998</v>
      </c>
      <c r="O23" s="165">
        <f t="shared" si="5"/>
        <v>100</v>
      </c>
      <c r="P23" s="166"/>
      <c r="Q23" s="166">
        <f t="shared" si="4"/>
        <v>1.3084888484296768</v>
      </c>
    </row>
    <row r="24" spans="2:25" s="162" customFormat="1" ht="22.5" customHeight="1" x14ac:dyDescent="0.25">
      <c r="B24" s="146" t="s">
        <v>44</v>
      </c>
      <c r="C24" s="159"/>
      <c r="D24" s="163">
        <f>'41bbenpreGII'!D24</f>
        <v>6417</v>
      </c>
      <c r="F24" s="164">
        <f>'41bbenpreGII'!F24+'41bbenpreGII'!H24+'41bbenpreGII'!J24+'41bbenpreGII'!L24+'41bbenpreGII'!N24</f>
        <v>4069</v>
      </c>
      <c r="G24" s="167">
        <f t="shared" si="0"/>
        <v>47.144015757154442</v>
      </c>
      <c r="H24" s="164">
        <f>'41bbenpreGII'!P24</f>
        <v>1354</v>
      </c>
      <c r="I24" s="165">
        <f t="shared" si="1"/>
        <v>15.687637585447805</v>
      </c>
      <c r="J24" s="164">
        <f>'41bbenpreGII'!R24</f>
        <v>3191</v>
      </c>
      <c r="K24" s="165">
        <f t="shared" si="2"/>
        <v>36.971382226856683</v>
      </c>
      <c r="L24" s="164">
        <f>'41bbenpreGII'!T24</f>
        <v>17</v>
      </c>
      <c r="M24" s="165">
        <f t="shared" si="3"/>
        <v>0.19696443054107288</v>
      </c>
      <c r="N24" s="163">
        <f t="shared" si="5"/>
        <v>8631</v>
      </c>
      <c r="O24" s="165">
        <f t="shared" si="5"/>
        <v>100</v>
      </c>
      <c r="P24" s="166"/>
      <c r="Q24" s="166">
        <f t="shared" si="4"/>
        <v>1.3450210378681626</v>
      </c>
    </row>
    <row r="25" spans="2:25" s="162" customFormat="1" ht="18" customHeight="1" x14ac:dyDescent="0.25">
      <c r="B25" s="146" t="s">
        <v>45</v>
      </c>
      <c r="C25" s="159"/>
      <c r="D25" s="163">
        <f>'41bbenpreGII'!D25</f>
        <v>23699</v>
      </c>
      <c r="F25" s="164">
        <f>'41bbenpreGII'!F25+'41bbenpreGII'!H25+'41bbenpreGII'!J25+'41bbenpreGII'!L25+'41bbenpreGII'!N25</f>
        <v>19099</v>
      </c>
      <c r="G25" s="167">
        <f t="shared" si="0"/>
        <v>54.931116799447786</v>
      </c>
      <c r="H25" s="164">
        <f>'41bbenpreGII'!P25</f>
        <v>656</v>
      </c>
      <c r="I25" s="165">
        <f t="shared" si="1"/>
        <v>1.8867381863153958</v>
      </c>
      <c r="J25" s="164">
        <f>'41bbenpreGII'!R25</f>
        <v>12497</v>
      </c>
      <c r="K25" s="165">
        <f t="shared" si="2"/>
        <v>35.942937674365098</v>
      </c>
      <c r="L25" s="164">
        <f>'41bbenpreGII'!T25</f>
        <v>2517</v>
      </c>
      <c r="M25" s="165">
        <f t="shared" si="3"/>
        <v>7.2392073398717249</v>
      </c>
      <c r="N25" s="163">
        <f t="shared" si="5"/>
        <v>34769</v>
      </c>
      <c r="O25" s="165">
        <f t="shared" si="5"/>
        <v>100.00000000000001</v>
      </c>
      <c r="P25" s="166"/>
      <c r="Q25" s="166">
        <f t="shared" si="4"/>
        <v>1.4671083168066164</v>
      </c>
    </row>
    <row r="26" spans="2:25" s="162" customFormat="1" ht="18" customHeight="1" x14ac:dyDescent="0.25">
      <c r="B26" s="146" t="s">
        <v>46</v>
      </c>
      <c r="C26" s="159"/>
      <c r="D26" s="163">
        <f>'41bbenpreGII'!D26</f>
        <v>4108</v>
      </c>
      <c r="F26" s="164">
        <f>'41bbenpreGII'!F26+'41bbenpreGII'!H26+'41bbenpreGII'!J26+'41bbenpreGII'!L26+'41bbenpreGII'!N26</f>
        <v>5157</v>
      </c>
      <c r="G26" s="167">
        <f t="shared" si="0"/>
        <v>79.583333333333329</v>
      </c>
      <c r="H26" s="164">
        <f>'41bbenpreGII'!P26</f>
        <v>580</v>
      </c>
      <c r="I26" s="165">
        <f t="shared" si="1"/>
        <v>8.9506172839506171</v>
      </c>
      <c r="J26" s="164">
        <f>'41bbenpreGII'!R26</f>
        <v>743</v>
      </c>
      <c r="K26" s="165">
        <f t="shared" si="2"/>
        <v>11.466049382716049</v>
      </c>
      <c r="L26" s="164">
        <f>'41bbenpreGII'!T26</f>
        <v>0</v>
      </c>
      <c r="M26" s="165">
        <f t="shared" si="3"/>
        <v>0</v>
      </c>
      <c r="N26" s="163">
        <f t="shared" si="5"/>
        <v>6480</v>
      </c>
      <c r="O26" s="165">
        <f t="shared" si="5"/>
        <v>100</v>
      </c>
      <c r="P26" s="166"/>
      <c r="Q26" s="166">
        <f t="shared" si="4"/>
        <v>1.5774099318403116</v>
      </c>
    </row>
    <row r="27" spans="2:25" s="162" customFormat="1" ht="18" customHeight="1" x14ac:dyDescent="0.25">
      <c r="B27" s="146" t="s">
        <v>1</v>
      </c>
      <c r="C27" s="159"/>
      <c r="D27" s="163">
        <f>'41bbenpreGII'!D27</f>
        <v>1397</v>
      </c>
      <c r="F27" s="164">
        <f>'41bbenpreGII'!F27+'41bbenpreGII'!H27+'41bbenpreGII'!J27+'41bbenpreGII'!L27+'41bbenpreGII'!N27</f>
        <v>1105</v>
      </c>
      <c r="G27" s="167">
        <f t="shared" si="0"/>
        <v>60.087003806416533</v>
      </c>
      <c r="H27" s="164">
        <f>'41bbenpreGII'!P27</f>
        <v>4</v>
      </c>
      <c r="I27" s="165">
        <f t="shared" si="1"/>
        <v>0.21750951604132682</v>
      </c>
      <c r="J27" s="164">
        <f>'41bbenpreGII'!R27</f>
        <v>730</v>
      </c>
      <c r="K27" s="165">
        <f t="shared" si="2"/>
        <v>39.695486677542142</v>
      </c>
      <c r="L27" s="164">
        <f>'41bbenpreGII'!T27</f>
        <v>0</v>
      </c>
      <c r="M27" s="165">
        <f t="shared" si="3"/>
        <v>0</v>
      </c>
      <c r="N27" s="164">
        <f t="shared" si="5"/>
        <v>1839</v>
      </c>
      <c r="O27" s="165">
        <f t="shared" si="5"/>
        <v>100</v>
      </c>
      <c r="P27" s="166"/>
      <c r="Q27" s="166">
        <f t="shared" si="4"/>
        <v>1.3163922691481746</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581803</v>
      </c>
      <c r="E30" s="174"/>
      <c r="F30" s="147">
        <f>SUM(F10:F27)</f>
        <v>488727</v>
      </c>
      <c r="G30" s="175">
        <f>F30*100/$N30</f>
        <v>59.659130443274464</v>
      </c>
      <c r="H30" s="147">
        <f>SUM(H10:H27)</f>
        <v>81118</v>
      </c>
      <c r="I30" s="175">
        <f>H30*100/$N30</f>
        <v>9.9021116969136926</v>
      </c>
      <c r="J30" s="147">
        <f>SUM(J10:J27)</f>
        <v>245435</v>
      </c>
      <c r="K30" s="175">
        <f>J30*100/$N30</f>
        <v>29.960363721147122</v>
      </c>
      <c r="L30" s="147">
        <f>SUM(L10:L28)</f>
        <v>3919</v>
      </c>
      <c r="M30" s="175">
        <f>L30*100/$N30</f>
        <v>0.47839413866472003</v>
      </c>
      <c r="N30" s="147">
        <f>F30+H30+J30+L30</f>
        <v>819199</v>
      </c>
      <c r="O30" s="175">
        <f>G30+I30+K30+M30</f>
        <v>100</v>
      </c>
      <c r="P30" s="176"/>
      <c r="Q30" s="176">
        <f>(N30/D30)</f>
        <v>1.4080350221638596</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4" t="s">
        <v>416</v>
      </c>
      <c r="C3" s="1534"/>
      <c r="D3" s="1534"/>
      <c r="E3" s="1534"/>
      <c r="F3" s="1534"/>
      <c r="G3" s="1534"/>
      <c r="H3" s="1534"/>
      <c r="I3" s="1534"/>
      <c r="J3" s="1534"/>
      <c r="K3" s="1534"/>
      <c r="L3" s="1534"/>
      <c r="M3" s="1534"/>
      <c r="N3" s="1534"/>
      <c r="O3" s="1534"/>
      <c r="P3" s="1534"/>
      <c r="Q3" s="1534"/>
      <c r="R3" s="1534"/>
      <c r="S3" s="1534"/>
      <c r="T3" s="1534"/>
      <c r="U3" s="1534"/>
      <c r="V3" s="1534"/>
      <c r="W3" s="1534"/>
      <c r="X3" s="1534"/>
      <c r="Y3" s="821"/>
    </row>
    <row r="4" spans="2:30" s="621"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86" t="s">
        <v>52</v>
      </c>
      <c r="G6" s="1587"/>
      <c r="H6" s="1587"/>
      <c r="I6" s="1587"/>
      <c r="J6" s="1587"/>
      <c r="K6" s="1587"/>
      <c r="L6" s="1587"/>
      <c r="M6" s="1587"/>
      <c r="N6" s="1587"/>
      <c r="O6" s="1587"/>
      <c r="P6" s="1587"/>
      <c r="Q6" s="1587"/>
      <c r="R6" s="1587"/>
      <c r="S6" s="1587"/>
      <c r="T6" s="1587"/>
      <c r="U6" s="1587"/>
      <c r="V6" s="1587"/>
      <c r="W6" s="1588"/>
      <c r="X6" s="825"/>
      <c r="Y6" s="826"/>
    </row>
    <row r="7" spans="2:30" s="621" customFormat="1" ht="64.5" customHeight="1" x14ac:dyDescent="0.25">
      <c r="B7" s="1548" t="s">
        <v>12</v>
      </c>
      <c r="C7" s="625"/>
      <c r="D7" s="871" t="s">
        <v>249</v>
      </c>
      <c r="E7" s="625"/>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7"/>
      <c r="Y7" s="855" t="s">
        <v>479</v>
      </c>
      <c r="AD7" s="827"/>
    </row>
    <row r="8" spans="2:30" s="626" customFormat="1" ht="20.25" customHeight="1" x14ac:dyDescent="0.25">
      <c r="B8" s="154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93638</v>
      </c>
      <c r="E10" s="633"/>
      <c r="F10" s="675">
        <v>566</v>
      </c>
      <c r="G10" s="676">
        <v>4.012173471975653</v>
      </c>
      <c r="H10" s="675">
        <v>59650</v>
      </c>
      <c r="I10" s="676">
        <v>61.699213796601569</v>
      </c>
      <c r="J10" s="675">
        <v>66626</v>
      </c>
      <c r="K10" s="676">
        <v>18.062389043875221</v>
      </c>
      <c r="L10" s="675">
        <v>702</v>
      </c>
      <c r="M10" s="676">
        <v>0.90540197818919599</v>
      </c>
      <c r="N10" s="675">
        <v>95</v>
      </c>
      <c r="O10" s="676">
        <v>0.39817397920365205</v>
      </c>
      <c r="P10" s="675">
        <v>120</v>
      </c>
      <c r="Q10" s="676">
        <v>2.5361399949277198E-3</v>
      </c>
      <c r="R10" s="675">
        <v>20728</v>
      </c>
      <c r="S10" s="676">
        <v>14.920111590159777</v>
      </c>
      <c r="T10" s="675">
        <v>0</v>
      </c>
      <c r="U10" s="676">
        <v>0</v>
      </c>
      <c r="V10" s="831">
        <f>F10+H10+J10+L10+N10+P10+R10+T10</f>
        <v>148487</v>
      </c>
      <c r="W10" s="676">
        <f t="shared" ref="V10:W27" si="0">G10+I10+K10+M10+O10+Q10+S10+U10</f>
        <v>99.999999999999986</v>
      </c>
      <c r="X10" s="678"/>
      <c r="Y10" s="832">
        <f t="shared" ref="Y10:Y27" si="1">V10/D10</f>
        <v>1.5857557829086482</v>
      </c>
    </row>
    <row r="11" spans="2:30" s="633" customFormat="1" ht="18" customHeight="1" x14ac:dyDescent="0.25">
      <c r="B11" s="682" t="s">
        <v>7</v>
      </c>
      <c r="D11" s="833">
        <v>16009</v>
      </c>
      <c r="F11" s="683">
        <v>1089</v>
      </c>
      <c r="G11" s="684">
        <v>9.5502617241747672</v>
      </c>
      <c r="H11" s="683">
        <v>5103</v>
      </c>
      <c r="I11" s="684">
        <v>13.652387565431043</v>
      </c>
      <c r="J11" s="683">
        <v>3175</v>
      </c>
      <c r="K11" s="684">
        <v>21.664352099134707</v>
      </c>
      <c r="L11" s="683">
        <v>622</v>
      </c>
      <c r="M11" s="684">
        <v>5.0849268240572592</v>
      </c>
      <c r="N11" s="683">
        <v>100</v>
      </c>
      <c r="O11" s="684">
        <v>1.6023929067407328</v>
      </c>
      <c r="P11" s="683">
        <v>1759</v>
      </c>
      <c r="Q11" s="684">
        <v>2.4676850763807288</v>
      </c>
      <c r="R11" s="683">
        <v>9979</v>
      </c>
      <c r="S11" s="684">
        <v>45.977993804080761</v>
      </c>
      <c r="T11" s="683">
        <v>0</v>
      </c>
      <c r="U11" s="684">
        <v>0</v>
      </c>
      <c r="V11" s="834">
        <f t="shared" si="0"/>
        <v>21827</v>
      </c>
      <c r="W11" s="684">
        <f t="shared" si="0"/>
        <v>100</v>
      </c>
      <c r="X11" s="678"/>
      <c r="Y11" s="835">
        <f t="shared" si="1"/>
        <v>1.3634205759260416</v>
      </c>
    </row>
    <row r="12" spans="2:30" s="633" customFormat="1" ht="22.5" customHeight="1" x14ac:dyDescent="0.25">
      <c r="B12" s="682" t="s">
        <v>37</v>
      </c>
      <c r="D12" s="833">
        <v>14962</v>
      </c>
      <c r="F12" s="685">
        <v>2553</v>
      </c>
      <c r="G12" s="684">
        <v>22.562277580071175</v>
      </c>
      <c r="H12" s="685">
        <v>4777</v>
      </c>
      <c r="I12" s="684">
        <v>8.1748856126080334</v>
      </c>
      <c r="J12" s="685">
        <v>5044</v>
      </c>
      <c r="K12" s="684">
        <v>24.789018810371125</v>
      </c>
      <c r="L12" s="685">
        <v>796</v>
      </c>
      <c r="M12" s="684">
        <v>8.8764616166751402</v>
      </c>
      <c r="N12" s="685">
        <v>68</v>
      </c>
      <c r="O12" s="684">
        <v>1.4234875444839858</v>
      </c>
      <c r="P12" s="685">
        <v>1617</v>
      </c>
      <c r="Q12" s="684">
        <v>5.2567361464158617</v>
      </c>
      <c r="R12" s="685">
        <v>5700</v>
      </c>
      <c r="S12" s="684">
        <v>28.917132689374682</v>
      </c>
      <c r="T12" s="685">
        <v>12</v>
      </c>
      <c r="U12" s="684">
        <v>0</v>
      </c>
      <c r="V12" s="834">
        <f t="shared" si="0"/>
        <v>20567</v>
      </c>
      <c r="W12" s="684">
        <f t="shared" si="0"/>
        <v>100.00000000000001</v>
      </c>
      <c r="X12" s="678"/>
      <c r="Y12" s="835">
        <f t="shared" si="1"/>
        <v>1.3746156930891591</v>
      </c>
    </row>
    <row r="13" spans="2:30" s="633" customFormat="1" ht="18" customHeight="1" x14ac:dyDescent="0.25">
      <c r="B13" s="682" t="s">
        <v>38</v>
      </c>
      <c r="D13" s="833">
        <v>13447</v>
      </c>
      <c r="F13" s="683">
        <v>2425</v>
      </c>
      <c r="G13" s="684">
        <v>21.067835441777071</v>
      </c>
      <c r="H13" s="683">
        <v>8944</v>
      </c>
      <c r="I13" s="684">
        <v>23.637812531128599</v>
      </c>
      <c r="J13" s="683">
        <v>874</v>
      </c>
      <c r="K13" s="684">
        <v>3.117840422352824</v>
      </c>
      <c r="L13" s="683">
        <v>215</v>
      </c>
      <c r="M13" s="684">
        <v>1.8926187867317461</v>
      </c>
      <c r="N13" s="683">
        <v>4</v>
      </c>
      <c r="O13" s="684">
        <v>0.28887339376431914</v>
      </c>
      <c r="P13" s="683">
        <v>47</v>
      </c>
      <c r="Q13" s="684">
        <v>0.29883454527343362</v>
      </c>
      <c r="R13" s="683">
        <v>11552</v>
      </c>
      <c r="S13" s="684">
        <v>49.696184878972012</v>
      </c>
      <c r="T13" s="683">
        <v>0</v>
      </c>
      <c r="U13" s="684">
        <v>0</v>
      </c>
      <c r="V13" s="834">
        <f t="shared" si="0"/>
        <v>24061</v>
      </c>
      <c r="W13" s="684">
        <f t="shared" si="0"/>
        <v>100</v>
      </c>
      <c r="X13" s="678"/>
      <c r="Y13" s="835">
        <f t="shared" si="1"/>
        <v>1.7893210381497733</v>
      </c>
    </row>
    <row r="14" spans="2:30" s="633" customFormat="1" ht="18" customHeight="1" x14ac:dyDescent="0.25">
      <c r="B14" s="682" t="s">
        <v>6</v>
      </c>
      <c r="D14" s="833">
        <v>13616</v>
      </c>
      <c r="F14" s="683">
        <v>524</v>
      </c>
      <c r="G14" s="684">
        <v>1.1223131063344112</v>
      </c>
      <c r="H14" s="683">
        <v>846</v>
      </c>
      <c r="I14" s="684">
        <v>5.0218755944455014</v>
      </c>
      <c r="J14" s="683">
        <v>608</v>
      </c>
      <c r="K14" s="684">
        <v>0</v>
      </c>
      <c r="L14" s="683">
        <v>2017</v>
      </c>
      <c r="M14" s="684">
        <v>29.922008750237779</v>
      </c>
      <c r="N14" s="683">
        <v>78</v>
      </c>
      <c r="O14" s="684">
        <v>2.4538710291040515</v>
      </c>
      <c r="P14" s="683">
        <v>5722</v>
      </c>
      <c r="Q14" s="684">
        <v>21.742438653224273</v>
      </c>
      <c r="R14" s="683">
        <v>5913</v>
      </c>
      <c r="S14" s="684">
        <v>39.737492866653987</v>
      </c>
      <c r="T14" s="683">
        <v>0</v>
      </c>
      <c r="U14" s="684">
        <v>0</v>
      </c>
      <c r="V14" s="834">
        <f t="shared" si="0"/>
        <v>15708</v>
      </c>
      <c r="W14" s="684">
        <f t="shared" si="0"/>
        <v>100</v>
      </c>
      <c r="X14" s="678"/>
      <c r="Y14" s="835">
        <f t="shared" si="1"/>
        <v>1.1536427732079906</v>
      </c>
    </row>
    <row r="15" spans="2:30" s="633" customFormat="1" ht="18" customHeight="1" x14ac:dyDescent="0.25">
      <c r="B15" s="682" t="s">
        <v>5</v>
      </c>
      <c r="D15" s="833">
        <v>5029</v>
      </c>
      <c r="F15" s="685">
        <v>744</v>
      </c>
      <c r="G15" s="684">
        <v>0</v>
      </c>
      <c r="H15" s="685">
        <v>1829</v>
      </c>
      <c r="I15" s="684">
        <v>19.530493707647629</v>
      </c>
      <c r="J15" s="685">
        <v>424</v>
      </c>
      <c r="K15" s="684">
        <v>7.5750242013552755</v>
      </c>
      <c r="L15" s="685">
        <v>613</v>
      </c>
      <c r="M15" s="684">
        <v>11.302032913843176</v>
      </c>
      <c r="N15" s="685">
        <v>47</v>
      </c>
      <c r="O15" s="684">
        <v>2.1539206195546949</v>
      </c>
      <c r="P15" s="685">
        <v>0</v>
      </c>
      <c r="Q15" s="684">
        <v>0</v>
      </c>
      <c r="R15" s="685">
        <v>3566</v>
      </c>
      <c r="S15" s="684">
        <v>59.438528557599227</v>
      </c>
      <c r="T15" s="685">
        <v>0</v>
      </c>
      <c r="U15" s="684">
        <v>0</v>
      </c>
      <c r="V15" s="834">
        <f t="shared" si="0"/>
        <v>7223</v>
      </c>
      <c r="W15" s="684">
        <f t="shared" si="0"/>
        <v>100</v>
      </c>
      <c r="X15" s="678"/>
      <c r="Y15" s="835">
        <f t="shared" si="1"/>
        <v>1.4362696361105587</v>
      </c>
    </row>
    <row r="16" spans="2:30" s="742" customFormat="1" ht="18" customHeight="1" x14ac:dyDescent="0.25">
      <c r="B16" s="836" t="s">
        <v>4</v>
      </c>
      <c r="D16" s="837">
        <v>49936</v>
      </c>
      <c r="E16" s="820"/>
      <c r="F16" s="838">
        <v>3664</v>
      </c>
      <c r="G16" s="839">
        <v>7.7071171283070425</v>
      </c>
      <c r="H16" s="838">
        <v>18380</v>
      </c>
      <c r="I16" s="839">
        <v>15.824121227176748</v>
      </c>
      <c r="J16" s="838">
        <v>13096</v>
      </c>
      <c r="K16" s="839">
        <v>26.553637229329691</v>
      </c>
      <c r="L16" s="838">
        <v>3691</v>
      </c>
      <c r="M16" s="839">
        <v>6.8666418250320875</v>
      </c>
      <c r="N16" s="838">
        <v>3</v>
      </c>
      <c r="O16" s="839">
        <v>1.1427151906595454</v>
      </c>
      <c r="P16" s="838">
        <v>17284</v>
      </c>
      <c r="Q16" s="839">
        <v>25.539270483997846</v>
      </c>
      <c r="R16" s="838">
        <v>14173</v>
      </c>
      <c r="S16" s="839">
        <v>15.629528422970232</v>
      </c>
      <c r="T16" s="838">
        <v>1243</v>
      </c>
      <c r="U16" s="839">
        <v>0.73696849252680829</v>
      </c>
      <c r="V16" s="840">
        <f t="shared" si="0"/>
        <v>71534</v>
      </c>
      <c r="W16" s="839">
        <f t="shared" si="0"/>
        <v>100</v>
      </c>
      <c r="X16" s="841"/>
      <c r="Y16" s="835">
        <f t="shared" si="1"/>
        <v>1.4325136174303108</v>
      </c>
    </row>
    <row r="17" spans="2:25" s="742" customFormat="1" ht="18" customHeight="1" x14ac:dyDescent="0.25">
      <c r="B17" s="836" t="s">
        <v>40</v>
      </c>
      <c r="D17" s="837">
        <v>28765</v>
      </c>
      <c r="E17" s="820"/>
      <c r="F17" s="838">
        <v>4937</v>
      </c>
      <c r="G17" s="839">
        <v>13.305587605076644</v>
      </c>
      <c r="H17" s="838">
        <v>16805</v>
      </c>
      <c r="I17" s="839">
        <v>29.339047305093128</v>
      </c>
      <c r="J17" s="838">
        <v>7971</v>
      </c>
      <c r="K17" s="839">
        <v>36.084555793637712</v>
      </c>
      <c r="L17" s="838">
        <v>1119</v>
      </c>
      <c r="M17" s="839">
        <v>3.7127080929619254</v>
      </c>
      <c r="N17" s="838">
        <v>1570</v>
      </c>
      <c r="O17" s="839">
        <v>5.6576561727377612</v>
      </c>
      <c r="P17" s="838">
        <v>3342</v>
      </c>
      <c r="Q17" s="839">
        <v>8.2330641173561894</v>
      </c>
      <c r="R17" s="838">
        <v>3782</v>
      </c>
      <c r="S17" s="839">
        <v>3.6302950387341353</v>
      </c>
      <c r="T17" s="838">
        <v>2</v>
      </c>
      <c r="U17" s="839">
        <v>3.708587440250536E-2</v>
      </c>
      <c r="V17" s="840">
        <f t="shared" si="0"/>
        <v>39528</v>
      </c>
      <c r="W17" s="839">
        <f t="shared" si="0"/>
        <v>100</v>
      </c>
      <c r="X17" s="841"/>
      <c r="Y17" s="835">
        <f t="shared" si="1"/>
        <v>1.3741699982617765</v>
      </c>
    </row>
    <row r="18" spans="2:25" s="742" customFormat="1" ht="18" customHeight="1" x14ac:dyDescent="0.25">
      <c r="B18" s="836" t="s">
        <v>41</v>
      </c>
      <c r="D18" s="837">
        <v>95048</v>
      </c>
      <c r="E18" s="820"/>
      <c r="F18" s="838">
        <v>1</v>
      </c>
      <c r="G18" s="839">
        <v>0.11792867955081494</v>
      </c>
      <c r="H18" s="838">
        <v>19879</v>
      </c>
      <c r="I18" s="839">
        <v>17.203506178054706</v>
      </c>
      <c r="J18" s="838">
        <v>13981</v>
      </c>
      <c r="K18" s="839">
        <v>23.951842855634176</v>
      </c>
      <c r="L18" s="838">
        <v>3200</v>
      </c>
      <c r="M18" s="839">
        <v>4.6309008343014044</v>
      </c>
      <c r="N18" s="838">
        <v>3168</v>
      </c>
      <c r="O18" s="839">
        <v>4.7998732706727214</v>
      </c>
      <c r="P18" s="838">
        <v>5286</v>
      </c>
      <c r="Q18" s="839">
        <v>6.3575879184707995</v>
      </c>
      <c r="R18" s="838">
        <v>69475</v>
      </c>
      <c r="S18" s="839">
        <v>42.934840004224313</v>
      </c>
      <c r="T18" s="838">
        <v>7</v>
      </c>
      <c r="U18" s="839">
        <v>3.5202590910691028E-3</v>
      </c>
      <c r="V18" s="840">
        <f t="shared" si="0"/>
        <v>114997</v>
      </c>
      <c r="W18" s="839">
        <f t="shared" si="0"/>
        <v>100.00000000000001</v>
      </c>
      <c r="X18" s="841"/>
      <c r="Y18" s="835">
        <f t="shared" si="1"/>
        <v>1.2098834273209327</v>
      </c>
    </row>
    <row r="19" spans="2:25" s="742" customFormat="1" ht="18" customHeight="1" x14ac:dyDescent="0.25">
      <c r="B19" s="836" t="s">
        <v>3</v>
      </c>
      <c r="D19" s="837">
        <v>58482</v>
      </c>
      <c r="E19" s="820"/>
      <c r="F19" s="838">
        <v>1333</v>
      </c>
      <c r="G19" s="839">
        <v>2.6363906960921888</v>
      </c>
      <c r="H19" s="838">
        <v>31962</v>
      </c>
      <c r="I19" s="839">
        <v>2.1814006888633752</v>
      </c>
      <c r="J19" s="838">
        <v>3003</v>
      </c>
      <c r="K19" s="839">
        <v>0.29340477101671131</v>
      </c>
      <c r="L19" s="838">
        <v>2236</v>
      </c>
      <c r="M19" s="839">
        <v>6.7525619764425731</v>
      </c>
      <c r="N19" s="838">
        <v>915</v>
      </c>
      <c r="O19" s="839">
        <v>4.8262958710719905</v>
      </c>
      <c r="P19" s="838">
        <v>8101</v>
      </c>
      <c r="Q19" s="839">
        <v>19.628353956712164</v>
      </c>
      <c r="R19" s="838">
        <v>43040</v>
      </c>
      <c r="S19" s="839">
        <v>63.673087553684567</v>
      </c>
      <c r="T19" s="838">
        <v>153</v>
      </c>
      <c r="U19" s="839">
        <v>8.5044861164264157E-3</v>
      </c>
      <c r="V19" s="840">
        <f t="shared" si="0"/>
        <v>90743</v>
      </c>
      <c r="W19" s="839">
        <f t="shared" si="0"/>
        <v>99.999999999999986</v>
      </c>
      <c r="X19" s="841"/>
      <c r="Y19" s="835">
        <f t="shared" si="1"/>
        <v>1.5516398207995623</v>
      </c>
    </row>
    <row r="20" spans="2:25" s="633" customFormat="1" ht="18" customHeight="1" x14ac:dyDescent="0.25">
      <c r="B20" s="836" t="s">
        <v>2</v>
      </c>
      <c r="D20" s="833">
        <v>11799</v>
      </c>
      <c r="F20" s="683">
        <v>942</v>
      </c>
      <c r="G20" s="684">
        <v>8.8888888888888893</v>
      </c>
      <c r="H20" s="683">
        <v>3541</v>
      </c>
      <c r="I20" s="684">
        <v>7.0230607966457024</v>
      </c>
      <c r="J20" s="683">
        <v>409</v>
      </c>
      <c r="K20" s="684">
        <v>5.2725366876310273</v>
      </c>
      <c r="L20" s="683">
        <v>742</v>
      </c>
      <c r="M20" s="684">
        <v>6.6876310272536692</v>
      </c>
      <c r="N20" s="683">
        <v>35</v>
      </c>
      <c r="O20" s="684">
        <v>1.519916142557652</v>
      </c>
      <c r="P20" s="683">
        <v>7077</v>
      </c>
      <c r="Q20" s="684">
        <v>53.574423480083858</v>
      </c>
      <c r="R20" s="683">
        <v>2276</v>
      </c>
      <c r="S20" s="684">
        <v>17.033542976939202</v>
      </c>
      <c r="T20" s="683">
        <v>0</v>
      </c>
      <c r="U20" s="684">
        <v>0</v>
      </c>
      <c r="V20" s="834">
        <f t="shared" si="0"/>
        <v>15022</v>
      </c>
      <c r="W20" s="684">
        <f t="shared" si="0"/>
        <v>100</v>
      </c>
      <c r="X20" s="678"/>
      <c r="Y20" s="835">
        <f t="shared" si="1"/>
        <v>1.2731587422662938</v>
      </c>
    </row>
    <row r="21" spans="2:25" s="633" customFormat="1" ht="18" customHeight="1" x14ac:dyDescent="0.25">
      <c r="B21" s="682" t="s">
        <v>35</v>
      </c>
      <c r="D21" s="833">
        <v>25392</v>
      </c>
      <c r="F21" s="683">
        <v>2414</v>
      </c>
      <c r="G21" s="684">
        <v>9.48509485094851</v>
      </c>
      <c r="H21" s="683">
        <v>8944</v>
      </c>
      <c r="I21" s="684">
        <v>13.467175488081411</v>
      </c>
      <c r="J21" s="683">
        <v>7424</v>
      </c>
      <c r="K21" s="684">
        <v>37.735744704385816</v>
      </c>
      <c r="L21" s="683">
        <v>3935</v>
      </c>
      <c r="M21" s="684">
        <v>10.646535036778939</v>
      </c>
      <c r="N21" s="683">
        <v>150</v>
      </c>
      <c r="O21" s="684">
        <v>5.0992754825507438</v>
      </c>
      <c r="P21" s="683">
        <v>5096</v>
      </c>
      <c r="Q21" s="684">
        <v>7.2838891654222664</v>
      </c>
      <c r="R21" s="683">
        <v>8683</v>
      </c>
      <c r="S21" s="684">
        <v>16.276754604280736</v>
      </c>
      <c r="T21" s="683">
        <v>3</v>
      </c>
      <c r="U21" s="684">
        <v>5.5306675515734748E-3</v>
      </c>
      <c r="V21" s="834">
        <f t="shared" si="0"/>
        <v>36649</v>
      </c>
      <c r="W21" s="684">
        <f t="shared" si="0"/>
        <v>99.999999999999986</v>
      </c>
      <c r="X21" s="678"/>
      <c r="Y21" s="835">
        <f t="shared" si="1"/>
        <v>1.4433286074354128</v>
      </c>
    </row>
    <row r="22" spans="2:25" s="633" customFormat="1" ht="21" customHeight="1" x14ac:dyDescent="0.25">
      <c r="B22" s="682" t="s">
        <v>42</v>
      </c>
      <c r="D22" s="833">
        <v>57029</v>
      </c>
      <c r="F22" s="683">
        <v>1007</v>
      </c>
      <c r="G22" s="684">
        <v>0.68948988809615985</v>
      </c>
      <c r="H22" s="683">
        <v>34789</v>
      </c>
      <c r="I22" s="684">
        <v>38.969083568386701</v>
      </c>
      <c r="J22" s="683">
        <v>16851</v>
      </c>
      <c r="K22" s="684">
        <v>31.722065519974926</v>
      </c>
      <c r="L22" s="683">
        <v>3488</v>
      </c>
      <c r="M22" s="684">
        <v>6.2533414449790756</v>
      </c>
      <c r="N22" s="683">
        <v>1272</v>
      </c>
      <c r="O22" s="684">
        <v>2.9736555868960051</v>
      </c>
      <c r="P22" s="683">
        <v>5268</v>
      </c>
      <c r="Q22" s="684">
        <v>4.5664878417491659</v>
      </c>
      <c r="R22" s="683">
        <v>15215</v>
      </c>
      <c r="S22" s="684">
        <v>14.824032594067438</v>
      </c>
      <c r="T22" s="683">
        <v>1</v>
      </c>
      <c r="U22" s="684">
        <v>1.8435558505244917E-3</v>
      </c>
      <c r="V22" s="834">
        <f t="shared" si="0"/>
        <v>77891</v>
      </c>
      <c r="W22" s="684">
        <f t="shared" si="0"/>
        <v>99.999999999999986</v>
      </c>
      <c r="X22" s="678"/>
      <c r="Y22" s="835">
        <f t="shared" si="1"/>
        <v>1.3658138841641971</v>
      </c>
    </row>
    <row r="23" spans="2:25" s="633" customFormat="1" ht="18" customHeight="1" x14ac:dyDescent="0.25">
      <c r="B23" s="682" t="s">
        <v>43</v>
      </c>
      <c r="D23" s="833">
        <v>14320</v>
      </c>
      <c r="F23" s="683">
        <v>474</v>
      </c>
      <c r="G23" s="684">
        <v>5.7716568544995797</v>
      </c>
      <c r="H23" s="683">
        <v>6810</v>
      </c>
      <c r="I23" s="684">
        <v>26.377207737594617</v>
      </c>
      <c r="J23" s="683">
        <v>2221</v>
      </c>
      <c r="K23" s="684">
        <v>6.8544995794785537</v>
      </c>
      <c r="L23" s="683">
        <v>660</v>
      </c>
      <c r="M23" s="684">
        <v>5.6244743481917574</v>
      </c>
      <c r="N23" s="683">
        <v>23</v>
      </c>
      <c r="O23" s="684">
        <v>0.48359966358284273</v>
      </c>
      <c r="P23" s="683">
        <v>190</v>
      </c>
      <c r="Q23" s="684">
        <v>7.0962994112699747</v>
      </c>
      <c r="R23" s="683">
        <v>9495</v>
      </c>
      <c r="S23" s="684">
        <v>47.792262405382672</v>
      </c>
      <c r="T23" s="683">
        <v>1</v>
      </c>
      <c r="U23" s="684">
        <v>0</v>
      </c>
      <c r="V23" s="834">
        <f>F23+H23+J23+L23+N23+P23+R23+T23</f>
        <v>19874</v>
      </c>
      <c r="W23" s="684">
        <f t="shared" si="0"/>
        <v>100</v>
      </c>
      <c r="X23" s="678"/>
      <c r="Y23" s="835">
        <f t="shared" si="1"/>
        <v>1.3878491620111733</v>
      </c>
    </row>
    <row r="24" spans="2:25" s="633" customFormat="1" ht="22.5" customHeight="1" x14ac:dyDescent="0.25">
      <c r="B24" s="682" t="s">
        <v>44</v>
      </c>
      <c r="D24" s="833">
        <v>6235</v>
      </c>
      <c r="F24" s="685">
        <v>1235</v>
      </c>
      <c r="G24" s="686">
        <v>7.9028995279838163</v>
      </c>
      <c r="H24" s="685">
        <v>1855</v>
      </c>
      <c r="I24" s="684">
        <v>17.80175320296696</v>
      </c>
      <c r="J24" s="685">
        <v>585</v>
      </c>
      <c r="K24" s="684">
        <v>7.026298044504383</v>
      </c>
      <c r="L24" s="685">
        <v>239</v>
      </c>
      <c r="M24" s="684">
        <v>1.2946729602157789</v>
      </c>
      <c r="N24" s="685">
        <v>79</v>
      </c>
      <c r="O24" s="684">
        <v>2.4679703304113283</v>
      </c>
      <c r="P24" s="685">
        <v>686</v>
      </c>
      <c r="Q24" s="684">
        <v>3.236682400539447</v>
      </c>
      <c r="R24" s="685">
        <v>4879</v>
      </c>
      <c r="S24" s="684">
        <v>60.229265003371545</v>
      </c>
      <c r="T24" s="685">
        <v>12</v>
      </c>
      <c r="U24" s="684">
        <v>4.0458530006743092E-2</v>
      </c>
      <c r="V24" s="842">
        <f t="shared" si="0"/>
        <v>9570</v>
      </c>
      <c r="W24" s="684">
        <f t="shared" si="0"/>
        <v>99.999999999999986</v>
      </c>
      <c r="X24" s="678"/>
      <c r="Y24" s="835">
        <f t="shared" si="1"/>
        <v>1.5348837209302326</v>
      </c>
    </row>
    <row r="25" spans="2:25" s="633" customFormat="1" ht="18" customHeight="1" x14ac:dyDescent="0.25">
      <c r="B25" s="682" t="s">
        <v>45</v>
      </c>
      <c r="D25" s="833">
        <v>29922</v>
      </c>
      <c r="F25" s="685">
        <v>398</v>
      </c>
      <c r="G25" s="686">
        <v>0.14814347853495555</v>
      </c>
      <c r="H25" s="685">
        <v>13205</v>
      </c>
      <c r="I25" s="684">
        <v>26.640610225052008</v>
      </c>
      <c r="J25" s="685">
        <v>2882</v>
      </c>
      <c r="K25" s="684">
        <v>10.29754775263191</v>
      </c>
      <c r="L25" s="685">
        <v>2542</v>
      </c>
      <c r="M25" s="684">
        <v>7.0888230473428733</v>
      </c>
      <c r="N25" s="685">
        <v>2388</v>
      </c>
      <c r="O25" s="684">
        <v>6.2819138876631158</v>
      </c>
      <c r="P25" s="685">
        <v>31</v>
      </c>
      <c r="Q25" s="684">
        <v>0.15444745634495366</v>
      </c>
      <c r="R25" s="685">
        <v>18438</v>
      </c>
      <c r="S25" s="684">
        <v>42.274475193847316</v>
      </c>
      <c r="T25" s="685">
        <v>2525</v>
      </c>
      <c r="U25" s="684">
        <v>7.1140389585828654</v>
      </c>
      <c r="V25" s="842">
        <f t="shared" si="0"/>
        <v>42409</v>
      </c>
      <c r="W25" s="684">
        <f t="shared" si="0"/>
        <v>100</v>
      </c>
      <c r="X25" s="678"/>
      <c r="Y25" s="835">
        <f t="shared" si="1"/>
        <v>1.4173183610721209</v>
      </c>
    </row>
    <row r="26" spans="2:25" s="633" customFormat="1" ht="18" customHeight="1" x14ac:dyDescent="0.25">
      <c r="B26" s="682" t="s">
        <v>46</v>
      </c>
      <c r="D26" s="833">
        <v>2947</v>
      </c>
      <c r="F26" s="685">
        <v>180</v>
      </c>
      <c r="G26" s="686">
        <v>4.0505508749189891</v>
      </c>
      <c r="H26" s="685">
        <v>1988</v>
      </c>
      <c r="I26" s="684">
        <v>34.348671419313028</v>
      </c>
      <c r="J26" s="685">
        <v>1637</v>
      </c>
      <c r="K26" s="684">
        <v>46.953985742060922</v>
      </c>
      <c r="L26" s="685">
        <v>261</v>
      </c>
      <c r="M26" s="684">
        <v>6.675307841866494</v>
      </c>
      <c r="N26" s="685">
        <v>121</v>
      </c>
      <c r="O26" s="684">
        <v>3.6292935839274141</v>
      </c>
      <c r="P26" s="685">
        <v>37</v>
      </c>
      <c r="Q26" s="684">
        <v>4.2125729099157487</v>
      </c>
      <c r="R26" s="685">
        <v>3</v>
      </c>
      <c r="S26" s="684">
        <v>0.12961762799740764</v>
      </c>
      <c r="T26" s="685">
        <v>0</v>
      </c>
      <c r="U26" s="684">
        <v>0</v>
      </c>
      <c r="V26" s="842">
        <f t="shared" si="0"/>
        <v>4227</v>
      </c>
      <c r="W26" s="684">
        <f t="shared" si="0"/>
        <v>100.00000000000001</v>
      </c>
      <c r="X26" s="678"/>
      <c r="Y26" s="835">
        <f t="shared" si="1"/>
        <v>1.4343400067865626</v>
      </c>
    </row>
    <row r="27" spans="2:25" s="633" customFormat="1" ht="18" customHeight="1" x14ac:dyDescent="0.25">
      <c r="B27" s="682" t="s">
        <v>1</v>
      </c>
      <c r="D27" s="833">
        <v>1157</v>
      </c>
      <c r="F27" s="685">
        <v>275</v>
      </c>
      <c r="G27" s="686">
        <v>16.482582837723026</v>
      </c>
      <c r="H27" s="685">
        <v>322</v>
      </c>
      <c r="I27" s="684">
        <v>25.06372132540357</v>
      </c>
      <c r="J27" s="685">
        <v>484</v>
      </c>
      <c r="K27" s="684">
        <v>33.389974511469838</v>
      </c>
      <c r="L27" s="685">
        <v>17</v>
      </c>
      <c r="M27" s="684">
        <v>2.2090059473237043</v>
      </c>
      <c r="N27" s="685">
        <v>0</v>
      </c>
      <c r="O27" s="684">
        <v>0.16992353440951571</v>
      </c>
      <c r="P27" s="685">
        <v>1</v>
      </c>
      <c r="Q27" s="684">
        <v>8.4961767204757857E-2</v>
      </c>
      <c r="R27" s="685">
        <v>504</v>
      </c>
      <c r="S27" s="684">
        <v>22.59983007646559</v>
      </c>
      <c r="T27" s="685">
        <v>0</v>
      </c>
      <c r="U27" s="684">
        <v>0</v>
      </c>
      <c r="V27" s="834">
        <f t="shared" si="0"/>
        <v>1603</v>
      </c>
      <c r="W27" s="684">
        <f t="shared" si="0"/>
        <v>100</v>
      </c>
      <c r="X27" s="678"/>
      <c r="Y27" s="835">
        <f t="shared" si="1"/>
        <v>1.3854796888504755</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70">
        <f>SUM(D10:D29)</f>
        <v>537733</v>
      </c>
      <c r="E30" s="1225"/>
      <c r="F30" s="1250">
        <f>SUM(F10:F27)</f>
        <v>24761</v>
      </c>
      <c r="G30" s="1251">
        <f>F30*100/$V30</f>
        <v>3.2498162536749264</v>
      </c>
      <c r="H30" s="1250">
        <f>SUM(H10:H27)</f>
        <v>239629</v>
      </c>
      <c r="I30" s="1251">
        <f>H30*100/$V30</f>
        <v>31.45067723645527</v>
      </c>
      <c r="J30" s="1250">
        <f>SUM(J10:J27)</f>
        <v>147295</v>
      </c>
      <c r="K30" s="1251">
        <f>J30*100/$V30</f>
        <v>19.332082108357834</v>
      </c>
      <c r="L30" s="1250">
        <f>SUM(L10:L27)</f>
        <v>27095</v>
      </c>
      <c r="M30" s="1251">
        <f>L30*100/$V30</f>
        <v>3.556147627047459</v>
      </c>
      <c r="N30" s="1250">
        <f>SUM(N10:N27)</f>
        <v>10116</v>
      </c>
      <c r="O30" s="1251">
        <f>N30*100/$V30</f>
        <v>1.3276984460310794</v>
      </c>
      <c r="P30" s="1250">
        <f>SUM(P10:P27)</f>
        <v>61664</v>
      </c>
      <c r="Q30" s="1251">
        <f>P30*100/$V30</f>
        <v>8.0932381352372946</v>
      </c>
      <c r="R30" s="1250">
        <f>SUM(R10:R27)</f>
        <v>247401</v>
      </c>
      <c r="S30" s="1251">
        <f>R30*100/$V30</f>
        <v>32.470731835363296</v>
      </c>
      <c r="T30" s="1250">
        <f>SUM(T10:T28)</f>
        <v>3959</v>
      </c>
      <c r="U30" s="1251">
        <f>T30*100/$V30</f>
        <v>0.51960835783284332</v>
      </c>
      <c r="V30" s="1250">
        <f>SUM(V10:V27)</f>
        <v>761920</v>
      </c>
      <c r="W30" s="1251">
        <f>G30+I30+K30+M30+O30+Q30+S30+U30</f>
        <v>100</v>
      </c>
      <c r="X30" s="1267"/>
      <c r="Y30" s="1268">
        <f>(V30/D30)</f>
        <v>1.4169113667935573</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Q33" s="1344"/>
      <c r="R33" s="1344"/>
      <c r="S33" s="1344"/>
      <c r="T33" s="1344"/>
      <c r="X33" s="697"/>
      <c r="Y33" s="697"/>
    </row>
    <row r="34" spans="2:25" s="852" customFormat="1" x14ac:dyDescent="0.25">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B40" s="1344"/>
      <c r="C40" s="1344"/>
      <c r="D40" s="1344"/>
      <c r="E40" s="1344"/>
      <c r="F40" s="1344"/>
      <c r="G40" s="1344"/>
      <c r="H40" s="1344"/>
      <c r="I40" s="1344"/>
      <c r="J40" s="1344"/>
      <c r="K40" s="1344"/>
      <c r="L40" s="1344"/>
      <c r="M40" s="1344"/>
      <c r="N40" s="1344"/>
      <c r="O40" s="1344"/>
      <c r="P40" s="1344"/>
      <c r="Q40" s="1344"/>
      <c r="R40" s="1344"/>
      <c r="S40" s="1344"/>
      <c r="T40" s="1345"/>
      <c r="U40" s="697"/>
    </row>
    <row r="41" spans="2:25" s="852" customFormat="1" x14ac:dyDescent="0.25">
      <c r="B41" s="1344"/>
      <c r="C41" s="1344"/>
      <c r="D41" s="1344"/>
      <c r="E41" s="1344"/>
      <c r="F41" s="1344"/>
      <c r="G41" s="1344"/>
      <c r="H41" s="1344"/>
      <c r="I41" s="1344"/>
      <c r="J41" s="1344"/>
      <c r="K41" s="1344"/>
      <c r="L41" s="1344"/>
      <c r="M41" s="1344"/>
      <c r="N41" s="1344"/>
      <c r="O41" s="1344"/>
      <c r="P41" s="1344"/>
      <c r="Q41" s="1344"/>
      <c r="R41" s="1344"/>
      <c r="S41" s="1344"/>
      <c r="T41" s="1345"/>
      <c r="U41" s="697"/>
    </row>
    <row r="42" spans="2:25" s="852" customFormat="1" x14ac:dyDescent="0.25">
      <c r="B42" s="1344"/>
      <c r="C42" s="1344"/>
      <c r="D42" s="1344"/>
      <c r="E42" s="1344"/>
      <c r="F42" s="1344"/>
      <c r="G42" s="1344"/>
      <c r="H42" s="1344"/>
      <c r="I42" s="1344"/>
      <c r="J42" s="1344"/>
      <c r="K42" s="1344"/>
      <c r="L42" s="1344"/>
      <c r="M42" s="1344"/>
      <c r="N42" s="1344"/>
      <c r="O42" s="1344"/>
      <c r="P42" s="1344"/>
      <c r="Q42" s="1344"/>
      <c r="R42" s="1344"/>
      <c r="S42" s="1344"/>
      <c r="T42" s="1345"/>
      <c r="U42" s="697"/>
    </row>
    <row r="43" spans="2:25" s="820" customFormat="1" x14ac:dyDescent="0.25">
      <c r="B43" s="1344"/>
      <c r="C43" s="1344"/>
      <c r="D43" s="1344"/>
      <c r="E43" s="1344"/>
      <c r="F43" s="1344"/>
      <c r="G43" s="1344"/>
      <c r="H43" s="1344"/>
      <c r="I43" s="1344"/>
      <c r="J43" s="1344"/>
      <c r="K43" s="1344"/>
      <c r="L43" s="1344"/>
      <c r="M43" s="1344"/>
      <c r="N43" s="1344"/>
      <c r="O43" s="1344"/>
      <c r="P43" s="1344"/>
      <c r="Q43" s="1344"/>
      <c r="R43" s="1344"/>
      <c r="S43" s="1344"/>
      <c r="T43" s="1345"/>
      <c r="U43" s="918"/>
    </row>
    <row r="44" spans="2:25" s="820" customFormat="1" x14ac:dyDescent="0.25">
      <c r="B44" s="1344"/>
      <c r="C44" s="1344"/>
      <c r="D44" s="1344"/>
      <c r="E44" s="1344"/>
      <c r="F44" s="1344"/>
      <c r="G44" s="1344"/>
      <c r="H44" s="1344"/>
      <c r="I44" s="1344"/>
      <c r="J44" s="1344"/>
      <c r="K44" s="1344"/>
      <c r="L44" s="1344"/>
      <c r="M44" s="1344"/>
      <c r="N44" s="1344"/>
      <c r="O44" s="1344"/>
      <c r="P44" s="1344"/>
      <c r="Q44" s="1344"/>
      <c r="R44" s="1344"/>
      <c r="S44" s="1344"/>
      <c r="T44" s="1345"/>
      <c r="U44" s="918"/>
    </row>
    <row r="45" spans="2:25" s="820" customFormat="1" x14ac:dyDescent="0.25">
      <c r="B45" s="1344"/>
      <c r="C45" s="1344"/>
      <c r="D45" s="1344"/>
      <c r="E45" s="1344"/>
      <c r="F45" s="1344"/>
      <c r="G45" s="1344"/>
      <c r="H45" s="1344"/>
      <c r="I45" s="1344"/>
      <c r="J45" s="1344"/>
      <c r="K45" s="1344"/>
      <c r="L45" s="1344"/>
      <c r="M45" s="1344"/>
      <c r="N45" s="1344"/>
      <c r="O45" s="1344"/>
      <c r="P45" s="1344"/>
      <c r="Q45" s="1344"/>
      <c r="R45" s="1344"/>
      <c r="S45" s="1344"/>
      <c r="T45" s="1345"/>
      <c r="U45" s="918"/>
    </row>
    <row r="46" spans="2:25" s="820" customFormat="1" x14ac:dyDescent="0.25">
      <c r="B46" s="1344"/>
      <c r="C46" s="1344"/>
      <c r="D46" s="1344"/>
      <c r="E46" s="1344"/>
      <c r="F46" s="1344"/>
      <c r="G46" s="1344"/>
      <c r="H46" s="1344"/>
      <c r="I46" s="1344"/>
      <c r="J46" s="1344"/>
      <c r="K46" s="1344"/>
      <c r="L46" s="1344"/>
      <c r="M46" s="1344"/>
      <c r="N46" s="1344"/>
      <c r="O46" s="1344"/>
      <c r="P46" s="1344"/>
      <c r="Q46" s="1344"/>
      <c r="R46" s="1344"/>
      <c r="S46" s="1344"/>
      <c r="T46" s="1345"/>
      <c r="U46" s="918"/>
    </row>
    <row r="47" spans="2:25" s="820" customFormat="1" x14ac:dyDescent="0.25">
      <c r="B47" s="1344"/>
      <c r="C47" s="1344"/>
      <c r="D47" s="1344"/>
      <c r="E47" s="1344"/>
      <c r="F47" s="1344"/>
      <c r="G47" s="1344"/>
      <c r="H47" s="1344"/>
      <c r="I47" s="1344"/>
      <c r="J47" s="1344"/>
      <c r="K47" s="1344"/>
      <c r="L47" s="1344"/>
      <c r="M47" s="1344"/>
      <c r="N47" s="1344"/>
      <c r="O47" s="1344"/>
      <c r="P47" s="1344"/>
      <c r="Q47" s="1344"/>
      <c r="R47" s="1344"/>
      <c r="S47" s="1344"/>
      <c r="T47" s="1345"/>
      <c r="U47" s="918"/>
    </row>
    <row r="48" spans="2:25" s="820" customFormat="1" x14ac:dyDescent="0.25">
      <c r="T48" s="918"/>
      <c r="U48" s="918"/>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50" t="s">
        <v>415</v>
      </c>
      <c r="C3" s="1550"/>
      <c r="D3" s="1550"/>
      <c r="E3" s="1550"/>
      <c r="F3" s="1550"/>
      <c r="G3" s="1550"/>
      <c r="H3" s="1550"/>
      <c r="I3" s="1550"/>
      <c r="J3" s="1550"/>
      <c r="K3" s="1550"/>
      <c r="L3" s="1550"/>
      <c r="M3" s="1550"/>
      <c r="N3" s="1550"/>
      <c r="O3" s="1550"/>
      <c r="P3" s="1550"/>
      <c r="Q3" s="1550"/>
      <c r="R3" s="1550"/>
      <c r="S3" s="1550"/>
      <c r="T3" s="1550"/>
      <c r="U3" s="1550"/>
      <c r="V3" s="1550"/>
      <c r="W3" s="1550"/>
      <c r="X3" s="1550"/>
      <c r="Y3" s="7"/>
    </row>
    <row r="4" spans="2:25" s="4"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53" t="s">
        <v>52</v>
      </c>
      <c r="G6" s="1553"/>
      <c r="H6" s="1553"/>
      <c r="I6" s="1553"/>
      <c r="J6" s="1553"/>
      <c r="K6" s="1553"/>
      <c r="L6" s="1553"/>
      <c r="M6" s="1553"/>
      <c r="N6" s="1553"/>
      <c r="O6" s="1553"/>
      <c r="P6" s="1553"/>
      <c r="Q6" s="1553"/>
      <c r="R6" s="1553"/>
      <c r="S6" s="1553"/>
      <c r="T6" s="1553"/>
      <c r="U6" s="1553"/>
      <c r="V6" s="1553"/>
      <c r="W6" s="1553"/>
      <c r="X6" s="154"/>
      <c r="Y6" s="154"/>
    </row>
    <row r="7" spans="2:25" s="133" customFormat="1" ht="64.5" customHeight="1" x14ac:dyDescent="0.25">
      <c r="B7" s="1554" t="s">
        <v>12</v>
      </c>
      <c r="C7" s="155"/>
      <c r="D7" s="156" t="s">
        <v>53</v>
      </c>
      <c r="E7" s="155"/>
      <c r="F7" s="1555" t="s">
        <v>167</v>
      </c>
      <c r="G7" s="1555"/>
      <c r="H7" s="1555" t="s">
        <v>59</v>
      </c>
      <c r="I7" s="1555"/>
      <c r="J7" s="1555" t="s">
        <v>60</v>
      </c>
      <c r="K7" s="1555"/>
      <c r="L7" s="1555" t="s">
        <v>152</v>
      </c>
      <c r="M7" s="1555"/>
      <c r="N7" s="1555" t="s">
        <v>0</v>
      </c>
      <c r="O7" s="1555"/>
      <c r="P7" s="156"/>
      <c r="Q7" s="156" t="s">
        <v>62</v>
      </c>
    </row>
    <row r="8" spans="2:25" s="155" customFormat="1" ht="20.25" customHeight="1" x14ac:dyDescent="0.25">
      <c r="B8" s="1554"/>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'41cbenpreGI'!D10</f>
        <v>93638</v>
      </c>
      <c r="F10" s="164">
        <f>'41cbenpreGI'!F10+'41cbenpreGI'!H10+'41cbenpreGI'!J10+'41cbenpreGI'!L10+'41cbenpreGI'!N10</f>
        <v>127639</v>
      </c>
      <c r="G10" s="165">
        <f t="shared" ref="G10:G27" si="0">F10*100/$N10</f>
        <v>85.959713644965547</v>
      </c>
      <c r="H10" s="164">
        <f>'41cbenpreGI'!P10</f>
        <v>120</v>
      </c>
      <c r="I10" s="165">
        <f t="shared" ref="I10:I27" si="1">H10*100/$N10</f>
        <v>8.0815155535501421E-2</v>
      </c>
      <c r="J10" s="164">
        <f>'41cbenpreGI'!R10</f>
        <v>20728</v>
      </c>
      <c r="K10" s="165">
        <f t="shared" ref="K10:K27" si="2">J10*100/$N10</f>
        <v>13.959471199498946</v>
      </c>
      <c r="L10" s="164">
        <f>'41cbenpreGI'!T10</f>
        <v>0</v>
      </c>
      <c r="M10" s="165">
        <f t="shared" ref="M10:M27" si="3">L10*100/$N10</f>
        <v>0</v>
      </c>
      <c r="N10" s="164">
        <f>F10+H10+J10+L10</f>
        <v>148487</v>
      </c>
      <c r="O10" s="165">
        <f>G10+I10+K10+M10</f>
        <v>100</v>
      </c>
      <c r="P10" s="166"/>
      <c r="Q10" s="166">
        <f t="shared" ref="Q10:Q27" si="4">N10/D10</f>
        <v>1.5857557829086482</v>
      </c>
    </row>
    <row r="11" spans="2:25" s="162" customFormat="1" ht="18" customHeight="1" x14ac:dyDescent="0.25">
      <c r="B11" s="146" t="s">
        <v>7</v>
      </c>
      <c r="C11" s="159"/>
      <c r="D11" s="163">
        <f>'41cbenpreGI'!D11</f>
        <v>16009</v>
      </c>
      <c r="F11" s="164">
        <f>'41cbenpreGI'!F11+'41cbenpreGI'!H11+'41cbenpreGI'!J11+'41cbenpreGI'!L11+'41cbenpreGI'!N11</f>
        <v>10089</v>
      </c>
      <c r="G11" s="165">
        <f t="shared" si="0"/>
        <v>46.222568378613644</v>
      </c>
      <c r="H11" s="164">
        <f>'41cbenpreGI'!P11</f>
        <v>1759</v>
      </c>
      <c r="I11" s="165">
        <f t="shared" si="1"/>
        <v>8.0588262244009705</v>
      </c>
      <c r="J11" s="164">
        <f>'41cbenpreGI'!R11</f>
        <v>9979</v>
      </c>
      <c r="K11" s="165">
        <f t="shared" si="2"/>
        <v>45.718605396985382</v>
      </c>
      <c r="L11" s="164">
        <f>'41cbenpreGI'!T11</f>
        <v>0</v>
      </c>
      <c r="M11" s="165">
        <f t="shared" si="3"/>
        <v>0</v>
      </c>
      <c r="N11" s="164">
        <f t="shared" ref="N11:O27" si="5">F11+H11+J11+L11</f>
        <v>21827</v>
      </c>
      <c r="O11" s="165">
        <f t="shared" si="5"/>
        <v>100</v>
      </c>
      <c r="P11" s="166"/>
      <c r="Q11" s="166">
        <f t="shared" si="4"/>
        <v>1.3634205759260416</v>
      </c>
    </row>
    <row r="12" spans="2:25" s="162" customFormat="1" ht="22.5" customHeight="1" x14ac:dyDescent="0.25">
      <c r="B12" s="146" t="s">
        <v>37</v>
      </c>
      <c r="C12" s="159"/>
      <c r="D12" s="163">
        <f>'41cbenpreGI'!D12</f>
        <v>14962</v>
      </c>
      <c r="F12" s="164">
        <f>'41cbenpreGI'!F12+'41cbenpreGI'!H12+'41cbenpreGI'!J12+'41cbenpreGI'!L12+'41cbenpreGI'!N12</f>
        <v>13238</v>
      </c>
      <c r="G12" s="165">
        <f t="shared" si="0"/>
        <v>64.365245295862309</v>
      </c>
      <c r="H12" s="164">
        <f>'41cbenpreGI'!P12</f>
        <v>1617</v>
      </c>
      <c r="I12" s="165">
        <f t="shared" si="1"/>
        <v>7.8621092040647635</v>
      </c>
      <c r="J12" s="164">
        <f>'41cbenpreGI'!R12</f>
        <v>5700</v>
      </c>
      <c r="K12" s="165">
        <f t="shared" si="2"/>
        <v>27.714299606165216</v>
      </c>
      <c r="L12" s="164">
        <f>'41cbenpreGI'!T12</f>
        <v>12</v>
      </c>
      <c r="M12" s="165">
        <f t="shared" si="3"/>
        <v>5.8345893907716245E-2</v>
      </c>
      <c r="N12" s="164">
        <f t="shared" si="5"/>
        <v>20567</v>
      </c>
      <c r="O12" s="165">
        <f t="shared" si="5"/>
        <v>100</v>
      </c>
      <c r="P12" s="166"/>
      <c r="Q12" s="166">
        <f t="shared" si="4"/>
        <v>1.3746156930891591</v>
      </c>
    </row>
    <row r="13" spans="2:25" s="162" customFormat="1" ht="18" customHeight="1" x14ac:dyDescent="0.25">
      <c r="B13" s="146" t="s">
        <v>38</v>
      </c>
      <c r="C13" s="159"/>
      <c r="D13" s="163">
        <f>'41cbenpreGI'!D13</f>
        <v>13447</v>
      </c>
      <c r="F13" s="164">
        <f>'41cbenpreGI'!F13+'41cbenpreGI'!H13+'41cbenpreGI'!J13+'41cbenpreGI'!L13+'41cbenpreGI'!N13</f>
        <v>12462</v>
      </c>
      <c r="G13" s="165">
        <f t="shared" si="0"/>
        <v>51.793358547026308</v>
      </c>
      <c r="H13" s="164">
        <f>'41cbenpreGI'!P13</f>
        <v>47</v>
      </c>
      <c r="I13" s="165">
        <f t="shared" si="1"/>
        <v>0.19533685216740784</v>
      </c>
      <c r="J13" s="164">
        <f>'41cbenpreGI'!R13</f>
        <v>11552</v>
      </c>
      <c r="K13" s="165">
        <f t="shared" si="2"/>
        <v>48.011304600806284</v>
      </c>
      <c r="L13" s="164">
        <f>'41cbenpreGI'!T13</f>
        <v>0</v>
      </c>
      <c r="M13" s="165">
        <f t="shared" si="3"/>
        <v>0</v>
      </c>
      <c r="N13" s="164">
        <f t="shared" si="5"/>
        <v>24061</v>
      </c>
      <c r="O13" s="165">
        <f t="shared" si="5"/>
        <v>100</v>
      </c>
      <c r="P13" s="166"/>
      <c r="Q13" s="166">
        <f t="shared" si="4"/>
        <v>1.7893210381497733</v>
      </c>
    </row>
    <row r="14" spans="2:25" s="162" customFormat="1" ht="18" customHeight="1" x14ac:dyDescent="0.25">
      <c r="B14" s="146" t="s">
        <v>6</v>
      </c>
      <c r="C14" s="159"/>
      <c r="D14" s="163">
        <f>'41cbenpreGI'!D14</f>
        <v>13616</v>
      </c>
      <c r="F14" s="164">
        <f>'41cbenpreGI'!F14+'41cbenpreGI'!H14+'41cbenpreGI'!J14+'41cbenpreGI'!L14+'41cbenpreGI'!N14</f>
        <v>4073</v>
      </c>
      <c r="G14" s="165">
        <f t="shared" si="0"/>
        <v>25.929462694168578</v>
      </c>
      <c r="H14" s="164">
        <f>'41cbenpreGI'!P14</f>
        <v>5722</v>
      </c>
      <c r="I14" s="165">
        <f t="shared" si="1"/>
        <v>36.427298192004073</v>
      </c>
      <c r="J14" s="164">
        <f>'41cbenpreGI'!R14</f>
        <v>5913</v>
      </c>
      <c r="K14" s="165">
        <f t="shared" si="2"/>
        <v>37.643239113827349</v>
      </c>
      <c r="L14" s="164">
        <f>'41cbenpreGI'!T14</f>
        <v>0</v>
      </c>
      <c r="M14" s="165">
        <f t="shared" si="3"/>
        <v>0</v>
      </c>
      <c r="N14" s="164">
        <f t="shared" si="5"/>
        <v>15708</v>
      </c>
      <c r="O14" s="165">
        <f t="shared" si="5"/>
        <v>100</v>
      </c>
      <c r="P14" s="166"/>
      <c r="Q14" s="166">
        <f t="shared" si="4"/>
        <v>1.1536427732079906</v>
      </c>
    </row>
    <row r="15" spans="2:25" s="162" customFormat="1" ht="18" customHeight="1" x14ac:dyDescent="0.25">
      <c r="B15" s="146" t="s">
        <v>5</v>
      </c>
      <c r="C15" s="159"/>
      <c r="D15" s="163">
        <f>'41cbenpreGI'!D15</f>
        <v>5029</v>
      </c>
      <c r="F15" s="164">
        <f>'41cbenpreGI'!F15+'41cbenpreGI'!H15+'41cbenpreGI'!J15+'41cbenpreGI'!L15+'41cbenpreGI'!N15</f>
        <v>3657</v>
      </c>
      <c r="G15" s="165">
        <f t="shared" si="0"/>
        <v>50.629932161151878</v>
      </c>
      <c r="H15" s="164">
        <f>'41cbenpreGI'!P15</f>
        <v>0</v>
      </c>
      <c r="I15" s="165">
        <f t="shared" si="1"/>
        <v>0</v>
      </c>
      <c r="J15" s="164">
        <f>'41cbenpreGI'!R15</f>
        <v>3566</v>
      </c>
      <c r="K15" s="165">
        <f t="shared" si="2"/>
        <v>49.370067838848122</v>
      </c>
      <c r="L15" s="164">
        <f>'41cbenpreGI'!T15</f>
        <v>0</v>
      </c>
      <c r="M15" s="165">
        <f t="shared" si="3"/>
        <v>0</v>
      </c>
      <c r="N15" s="164">
        <f t="shared" si="5"/>
        <v>7223</v>
      </c>
      <c r="O15" s="165">
        <f t="shared" si="5"/>
        <v>100</v>
      </c>
      <c r="P15" s="166"/>
      <c r="Q15" s="166">
        <f t="shared" si="4"/>
        <v>1.4362696361105587</v>
      </c>
    </row>
    <row r="16" spans="2:25" s="162" customFormat="1" ht="18" customHeight="1" x14ac:dyDescent="0.25">
      <c r="B16" s="146" t="s">
        <v>4</v>
      </c>
      <c r="C16" s="159"/>
      <c r="D16" s="163">
        <f>'41cbenpreGI'!D16</f>
        <v>49936</v>
      </c>
      <c r="F16" s="164">
        <f>'41cbenpreGI'!F16+'41cbenpreGI'!H16+'41cbenpreGI'!J16+'41cbenpreGI'!L16+'41cbenpreGI'!N16</f>
        <v>38834</v>
      </c>
      <c r="G16" s="165">
        <f t="shared" si="0"/>
        <v>54.287471691782926</v>
      </c>
      <c r="H16" s="164">
        <f>'41cbenpreGI'!P16</f>
        <v>17284</v>
      </c>
      <c r="I16" s="165">
        <f t="shared" si="1"/>
        <v>24.161936981016019</v>
      </c>
      <c r="J16" s="164">
        <f>'41cbenpreGI'!R16</f>
        <v>14173</v>
      </c>
      <c r="K16" s="165">
        <f t="shared" si="2"/>
        <v>19.812956076830599</v>
      </c>
      <c r="L16" s="164">
        <f>'41cbenpreGI'!T16</f>
        <v>1243</v>
      </c>
      <c r="M16" s="165">
        <f t="shared" si="3"/>
        <v>1.7376352503704533</v>
      </c>
      <c r="N16" s="164">
        <f t="shared" si="5"/>
        <v>71534</v>
      </c>
      <c r="O16" s="165">
        <f t="shared" si="5"/>
        <v>100</v>
      </c>
      <c r="P16" s="166"/>
      <c r="Q16" s="166">
        <f t="shared" si="4"/>
        <v>1.4325136174303108</v>
      </c>
    </row>
    <row r="17" spans="2:25" s="162" customFormat="1" ht="18" customHeight="1" x14ac:dyDescent="0.25">
      <c r="B17" s="146" t="s">
        <v>40</v>
      </c>
      <c r="C17" s="159"/>
      <c r="D17" s="163">
        <f>'41cbenpreGI'!D17</f>
        <v>28765</v>
      </c>
      <c r="F17" s="164">
        <f>'41cbenpreGI'!F17+'41cbenpreGI'!H17+'41cbenpreGI'!J17+'41cbenpreGI'!L17+'41cbenpreGI'!N17</f>
        <v>32402</v>
      </c>
      <c r="G17" s="165">
        <f t="shared" si="0"/>
        <v>81.97227281926736</v>
      </c>
      <c r="H17" s="164">
        <f>'41cbenpreGI'!P17</f>
        <v>3342</v>
      </c>
      <c r="I17" s="165">
        <f t="shared" si="1"/>
        <v>8.4547662416514875</v>
      </c>
      <c r="J17" s="164">
        <f>'41cbenpreGI'!R17</f>
        <v>3782</v>
      </c>
      <c r="K17" s="165">
        <f t="shared" si="2"/>
        <v>9.567901234567902</v>
      </c>
      <c r="L17" s="164">
        <f>'41cbenpreGI'!T17</f>
        <v>2</v>
      </c>
      <c r="M17" s="165">
        <f t="shared" si="3"/>
        <v>5.059704513256426E-3</v>
      </c>
      <c r="N17" s="164">
        <f t="shared" si="5"/>
        <v>39528</v>
      </c>
      <c r="O17" s="165">
        <f t="shared" si="5"/>
        <v>100</v>
      </c>
      <c r="P17" s="166"/>
      <c r="Q17" s="166">
        <f t="shared" si="4"/>
        <v>1.3741699982617765</v>
      </c>
    </row>
    <row r="18" spans="2:25" s="162" customFormat="1" ht="18" customHeight="1" x14ac:dyDescent="0.25">
      <c r="B18" s="146" t="s">
        <v>41</v>
      </c>
      <c r="C18" s="159"/>
      <c r="D18" s="163">
        <f>'41cbenpreGI'!D18</f>
        <v>95048</v>
      </c>
      <c r="F18" s="164">
        <f>'41cbenpreGI'!F18+'41cbenpreGI'!H18+'41cbenpreGI'!J18+'41cbenpreGI'!L18+'41cbenpreGI'!N18</f>
        <v>40229</v>
      </c>
      <c r="G18" s="165">
        <f t="shared" si="0"/>
        <v>34.982651721349249</v>
      </c>
      <c r="H18" s="164">
        <f>'41cbenpreGI'!P18</f>
        <v>5286</v>
      </c>
      <c r="I18" s="165">
        <f t="shared" si="1"/>
        <v>4.5966416515213444</v>
      </c>
      <c r="J18" s="164">
        <f>'41cbenpreGI'!R18</f>
        <v>69475</v>
      </c>
      <c r="K18" s="165">
        <f t="shared" si="2"/>
        <v>60.414619511813349</v>
      </c>
      <c r="L18" s="164">
        <f>'41cbenpreGI'!T18</f>
        <v>7</v>
      </c>
      <c r="M18" s="165">
        <f t="shared" si="3"/>
        <v>6.0871153160517227E-3</v>
      </c>
      <c r="N18" s="164">
        <f t="shared" si="5"/>
        <v>114997</v>
      </c>
      <c r="O18" s="165">
        <f t="shared" si="5"/>
        <v>99.999999999999986</v>
      </c>
      <c r="P18" s="166"/>
      <c r="Q18" s="166">
        <f t="shared" si="4"/>
        <v>1.2098834273209327</v>
      </c>
    </row>
    <row r="19" spans="2:25" s="162" customFormat="1" ht="18" customHeight="1" x14ac:dyDescent="0.25">
      <c r="B19" s="146" t="s">
        <v>3</v>
      </c>
      <c r="C19" s="159"/>
      <c r="D19" s="163">
        <f>'41cbenpreGI'!D19</f>
        <v>58482</v>
      </c>
      <c r="F19" s="164">
        <f>'41cbenpreGI'!F19+'41cbenpreGI'!H19+'41cbenpreGI'!J19+'41cbenpreGI'!L19+'41cbenpreGI'!N19</f>
        <v>39449</v>
      </c>
      <c r="G19" s="165">
        <f t="shared" si="0"/>
        <v>43.473325766174803</v>
      </c>
      <c r="H19" s="164">
        <f>'41cbenpreGI'!P19</f>
        <v>8101</v>
      </c>
      <c r="I19" s="165">
        <f>H19*100/$N19</f>
        <v>8.9274103787619978</v>
      </c>
      <c r="J19" s="164">
        <f>'41cbenpreGI'!R19</f>
        <v>43040</v>
      </c>
      <c r="K19" s="165">
        <f>J19*100/$N19</f>
        <v>47.430655808161511</v>
      </c>
      <c r="L19" s="164">
        <f>'41cbenpreGI'!T19</f>
        <v>153</v>
      </c>
      <c r="M19" s="165">
        <f t="shared" si="3"/>
        <v>0.16860804690168937</v>
      </c>
      <c r="N19" s="164">
        <f t="shared" si="5"/>
        <v>90743</v>
      </c>
      <c r="O19" s="165">
        <f t="shared" si="5"/>
        <v>100.00000000000001</v>
      </c>
      <c r="P19" s="166"/>
      <c r="Q19" s="166">
        <f t="shared" si="4"/>
        <v>1.5516398207995623</v>
      </c>
    </row>
    <row r="20" spans="2:25" s="162" customFormat="1" ht="18" customHeight="1" x14ac:dyDescent="0.25">
      <c r="B20" s="146" t="s">
        <v>2</v>
      </c>
      <c r="C20" s="159"/>
      <c r="D20" s="163">
        <f>'41cbenpreGI'!D20</f>
        <v>11799</v>
      </c>
      <c r="F20" s="164">
        <f>'41cbenpreGI'!F20+'41cbenpreGI'!H20+'41cbenpreGI'!J20+'41cbenpreGI'!L20+'41cbenpreGI'!N20</f>
        <v>5669</v>
      </c>
      <c r="G20" s="165">
        <f t="shared" si="0"/>
        <v>37.737984289708429</v>
      </c>
      <c r="H20" s="164">
        <f>'41cbenpreGI'!P20</f>
        <v>7077</v>
      </c>
      <c r="I20" s="165">
        <f>H20*100/$N20</f>
        <v>47.11090400745573</v>
      </c>
      <c r="J20" s="164">
        <f>'41cbenpreGI'!R20</f>
        <v>2276</v>
      </c>
      <c r="K20" s="165">
        <f>J20*100/$N20</f>
        <v>15.151111702835841</v>
      </c>
      <c r="L20" s="164">
        <f>'41cbenpreGI'!T20</f>
        <v>0</v>
      </c>
      <c r="M20" s="165">
        <f t="shared" si="3"/>
        <v>0</v>
      </c>
      <c r="N20" s="164">
        <f t="shared" si="5"/>
        <v>15022</v>
      </c>
      <c r="O20" s="165">
        <f t="shared" si="5"/>
        <v>100</v>
      </c>
      <c r="P20" s="166"/>
      <c r="Q20" s="166">
        <f t="shared" si="4"/>
        <v>1.2731587422662938</v>
      </c>
    </row>
    <row r="21" spans="2:25" s="162" customFormat="1" ht="18" customHeight="1" x14ac:dyDescent="0.25">
      <c r="B21" s="146" t="s">
        <v>35</v>
      </c>
      <c r="C21" s="159"/>
      <c r="D21" s="163">
        <f>'41cbenpreGI'!D21</f>
        <v>25392</v>
      </c>
      <c r="F21" s="164">
        <f>'41cbenpreGI'!F21+'41cbenpreGI'!H21+'41cbenpreGI'!J21+'41cbenpreGI'!L21+'41cbenpreGI'!N21</f>
        <v>22867</v>
      </c>
      <c r="G21" s="165">
        <f t="shared" si="0"/>
        <v>62.394608311277253</v>
      </c>
      <c r="H21" s="164">
        <f>'41cbenpreGI'!P21</f>
        <v>5096</v>
      </c>
      <c r="I21" s="165">
        <f>H21*100/$N21</f>
        <v>13.904881442877022</v>
      </c>
      <c r="J21" s="164">
        <f>'41cbenpreGI'!R21</f>
        <v>8683</v>
      </c>
      <c r="K21" s="165">
        <f>J21*100/$N21</f>
        <v>23.692324483614833</v>
      </c>
      <c r="L21" s="164">
        <f>'41cbenpreGI'!T21</f>
        <v>3</v>
      </c>
      <c r="M21" s="165">
        <f t="shared" si="3"/>
        <v>8.185762230893066E-3</v>
      </c>
      <c r="N21" s="164">
        <f t="shared" si="5"/>
        <v>36649</v>
      </c>
      <c r="O21" s="165">
        <f t="shared" si="5"/>
        <v>100.00000000000001</v>
      </c>
      <c r="P21" s="166"/>
      <c r="Q21" s="166">
        <f t="shared" si="4"/>
        <v>1.4433286074354128</v>
      </c>
    </row>
    <row r="22" spans="2:25" s="162" customFormat="1" ht="21" customHeight="1" x14ac:dyDescent="0.25">
      <c r="B22" s="146" t="s">
        <v>42</v>
      </c>
      <c r="C22" s="159"/>
      <c r="D22" s="163">
        <f>'41cbenpreGI'!D22</f>
        <v>57029</v>
      </c>
      <c r="F22" s="164">
        <f>'41cbenpreGI'!F22+'41cbenpreGI'!H22+'41cbenpreGI'!J22+'41cbenpreGI'!L22+'41cbenpreGI'!N22</f>
        <v>57407</v>
      </c>
      <c r="G22" s="165">
        <f t="shared" si="0"/>
        <v>73.701711365883099</v>
      </c>
      <c r="H22" s="164">
        <f>'41cbenpreGI'!P22</f>
        <v>5268</v>
      </c>
      <c r="I22" s="165">
        <f>H22*100/$N22</f>
        <v>6.763297428457717</v>
      </c>
      <c r="J22" s="164">
        <f>'41cbenpreGI'!R22</f>
        <v>15215</v>
      </c>
      <c r="K22" s="165">
        <f>J22*100/$N22</f>
        <v>19.533707360285526</v>
      </c>
      <c r="L22" s="164">
        <f>'41cbenpreGI'!T22</f>
        <v>1</v>
      </c>
      <c r="M22" s="165">
        <f t="shared" si="3"/>
        <v>1.2838453736631959E-3</v>
      </c>
      <c r="N22" s="164">
        <f t="shared" si="5"/>
        <v>77891</v>
      </c>
      <c r="O22" s="165">
        <f t="shared" si="5"/>
        <v>100.00000000000001</v>
      </c>
      <c r="P22" s="166"/>
      <c r="Q22" s="166">
        <f t="shared" si="4"/>
        <v>1.3658138841641971</v>
      </c>
    </row>
    <row r="23" spans="2:25" s="162" customFormat="1" ht="18" customHeight="1" x14ac:dyDescent="0.25">
      <c r="B23" s="146" t="s">
        <v>43</v>
      </c>
      <c r="C23" s="159"/>
      <c r="D23" s="163">
        <f>'41cbenpreGI'!D23</f>
        <v>14320</v>
      </c>
      <c r="F23" s="164">
        <f>'41cbenpreGI'!F23+'41cbenpreGI'!H23+'41cbenpreGI'!J23+'41cbenpreGI'!L23+'41cbenpreGI'!N23</f>
        <v>10188</v>
      </c>
      <c r="G23" s="165">
        <f t="shared" si="0"/>
        <v>51.262956626748519</v>
      </c>
      <c r="H23" s="164">
        <f>'41cbenpreGI'!P23</f>
        <v>190</v>
      </c>
      <c r="I23" s="165">
        <f>H23*100/$N23</f>
        <v>0.95602294455066916</v>
      </c>
      <c r="J23" s="164">
        <f>'41cbenpreGI'!R23</f>
        <v>9495</v>
      </c>
      <c r="K23" s="165">
        <f>J23*100/$N23</f>
        <v>47.775988728992651</v>
      </c>
      <c r="L23" s="164">
        <f>'41cbenpreGI'!T23</f>
        <v>1</v>
      </c>
      <c r="M23" s="165">
        <f t="shared" si="3"/>
        <v>5.0316997081614172E-3</v>
      </c>
      <c r="N23" s="164">
        <f t="shared" si="5"/>
        <v>19874</v>
      </c>
      <c r="O23" s="165">
        <f t="shared" si="5"/>
        <v>100</v>
      </c>
      <c r="P23" s="166"/>
      <c r="Q23" s="166">
        <f t="shared" si="4"/>
        <v>1.3878491620111733</v>
      </c>
    </row>
    <row r="24" spans="2:25" s="162" customFormat="1" ht="22.5" customHeight="1" x14ac:dyDescent="0.25">
      <c r="B24" s="146" t="s">
        <v>44</v>
      </c>
      <c r="C24" s="159"/>
      <c r="D24" s="163">
        <f>'41cbenpreGI'!D24</f>
        <v>6235</v>
      </c>
      <c r="F24" s="164">
        <f>'41cbenpreGI'!F24+'41cbenpreGI'!H24+'41cbenpreGI'!J24+'41cbenpreGI'!L24+'41cbenpreGI'!N24</f>
        <v>3993</v>
      </c>
      <c r="G24" s="167">
        <f t="shared" si="0"/>
        <v>41.724137931034484</v>
      </c>
      <c r="H24" s="164">
        <f>'41cbenpreGI'!P24</f>
        <v>686</v>
      </c>
      <c r="I24" s="165">
        <f t="shared" si="1"/>
        <v>7.1682340647857892</v>
      </c>
      <c r="J24" s="164">
        <f>'41cbenpreGI'!R24</f>
        <v>4879</v>
      </c>
      <c r="K24" s="165">
        <f t="shared" si="2"/>
        <v>50.982236154649947</v>
      </c>
      <c r="L24" s="164">
        <f>'41cbenpreGI'!T24</f>
        <v>12</v>
      </c>
      <c r="M24" s="165">
        <f t="shared" si="3"/>
        <v>0.12539184952978055</v>
      </c>
      <c r="N24" s="163">
        <f t="shared" si="5"/>
        <v>9570</v>
      </c>
      <c r="O24" s="165">
        <f t="shared" si="5"/>
        <v>99.999999999999986</v>
      </c>
      <c r="P24" s="166"/>
      <c r="Q24" s="166">
        <f t="shared" si="4"/>
        <v>1.5348837209302326</v>
      </c>
    </row>
    <row r="25" spans="2:25" s="162" customFormat="1" ht="18" customHeight="1" x14ac:dyDescent="0.25">
      <c r="B25" s="146" t="s">
        <v>45</v>
      </c>
      <c r="C25" s="159"/>
      <c r="D25" s="163">
        <f>'41cbenpreGI'!D25</f>
        <v>29922</v>
      </c>
      <c r="F25" s="164">
        <f>'41cbenpreGI'!F25+'41cbenpreGI'!H25+'41cbenpreGI'!J25+'41cbenpreGI'!L25+'41cbenpreGI'!N25</f>
        <v>21415</v>
      </c>
      <c r="G25" s="167">
        <f t="shared" si="0"/>
        <v>50.496356905373858</v>
      </c>
      <c r="H25" s="164">
        <f>'41cbenpreGI'!P25</f>
        <v>31</v>
      </c>
      <c r="I25" s="165">
        <f t="shared" si="1"/>
        <v>7.3097691527741759E-2</v>
      </c>
      <c r="J25" s="164">
        <f>'41cbenpreGI'!R25</f>
        <v>18438</v>
      </c>
      <c r="K25" s="165">
        <f t="shared" si="2"/>
        <v>43.476620528661371</v>
      </c>
      <c r="L25" s="164">
        <f>'41cbenpreGI'!T25</f>
        <v>2525</v>
      </c>
      <c r="M25" s="165">
        <f t="shared" si="3"/>
        <v>5.9539248744370301</v>
      </c>
      <c r="N25" s="163">
        <f t="shared" si="5"/>
        <v>42409</v>
      </c>
      <c r="O25" s="165">
        <f t="shared" si="5"/>
        <v>100</v>
      </c>
      <c r="P25" s="166"/>
      <c r="Q25" s="166">
        <f t="shared" si="4"/>
        <v>1.4173183610721209</v>
      </c>
    </row>
    <row r="26" spans="2:25" s="162" customFormat="1" ht="18" customHeight="1" x14ac:dyDescent="0.25">
      <c r="B26" s="146" t="s">
        <v>46</v>
      </c>
      <c r="C26" s="159"/>
      <c r="D26" s="163">
        <f>'41cbenpreGI'!D26</f>
        <v>2947</v>
      </c>
      <c r="F26" s="164">
        <f>'41cbenpreGI'!F26+'41cbenpreGI'!H26+'41cbenpreGI'!J26+'41cbenpreGI'!L26+'41cbenpreGI'!N26</f>
        <v>4187</v>
      </c>
      <c r="G26" s="167">
        <f t="shared" si="0"/>
        <v>99.053702389401465</v>
      </c>
      <c r="H26" s="164">
        <f>'41cbenpreGI'!P26</f>
        <v>37</v>
      </c>
      <c r="I26" s="165">
        <f t="shared" si="1"/>
        <v>0.87532528980364321</v>
      </c>
      <c r="J26" s="164">
        <f>'41cbenpreGI'!R26</f>
        <v>3</v>
      </c>
      <c r="K26" s="165">
        <f t="shared" si="2"/>
        <v>7.0972320794889993E-2</v>
      </c>
      <c r="L26" s="164">
        <f>'41cbenpreGI'!T26</f>
        <v>0</v>
      </c>
      <c r="M26" s="165">
        <f t="shared" si="3"/>
        <v>0</v>
      </c>
      <c r="N26" s="163">
        <f t="shared" si="5"/>
        <v>4227</v>
      </c>
      <c r="O26" s="165">
        <f t="shared" si="5"/>
        <v>100</v>
      </c>
      <c r="P26" s="166"/>
      <c r="Q26" s="166">
        <f t="shared" si="4"/>
        <v>1.4343400067865626</v>
      </c>
    </row>
    <row r="27" spans="2:25" s="162" customFormat="1" ht="18" customHeight="1" x14ac:dyDescent="0.25">
      <c r="B27" s="146" t="s">
        <v>1</v>
      </c>
      <c r="C27" s="159"/>
      <c r="D27" s="163">
        <f>'41cbenpreGI'!D27</f>
        <v>1157</v>
      </c>
      <c r="F27" s="164">
        <f>'41cbenpreGI'!F27+'41cbenpreGI'!H27+'41cbenpreGI'!J27+'41cbenpreGI'!L27+'41cbenpreGI'!N27</f>
        <v>1098</v>
      </c>
      <c r="G27" s="167">
        <f t="shared" si="0"/>
        <v>68.49656893325016</v>
      </c>
      <c r="H27" s="164">
        <f>'41cbenpreGI'!P27</f>
        <v>1</v>
      </c>
      <c r="I27" s="165">
        <f t="shared" si="1"/>
        <v>6.2383031815346227E-2</v>
      </c>
      <c r="J27" s="164">
        <f>'41cbenpreGI'!R27</f>
        <v>504</v>
      </c>
      <c r="K27" s="165">
        <f t="shared" si="2"/>
        <v>31.441048034934497</v>
      </c>
      <c r="L27" s="164">
        <f>'41cbenpreGI'!T27</f>
        <v>0</v>
      </c>
      <c r="M27" s="165">
        <f t="shared" si="3"/>
        <v>0</v>
      </c>
      <c r="N27" s="164">
        <f t="shared" si="5"/>
        <v>1603</v>
      </c>
      <c r="O27" s="165">
        <f t="shared" si="5"/>
        <v>100</v>
      </c>
      <c r="P27" s="166"/>
      <c r="Q27" s="166">
        <f t="shared" si="4"/>
        <v>1.3854796888504755</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537733</v>
      </c>
      <c r="E30" s="174"/>
      <c r="F30" s="147">
        <f>SUM(F10:F27)</f>
        <v>448896</v>
      </c>
      <c r="G30" s="175">
        <f>F30*100/$N30</f>
        <v>58.916421671566567</v>
      </c>
      <c r="H30" s="147">
        <f>SUM(H10:H27)</f>
        <v>61664</v>
      </c>
      <c r="I30" s="175">
        <f>H30*100/$N30</f>
        <v>8.0932381352372946</v>
      </c>
      <c r="J30" s="147">
        <f>SUM(J10:J27)</f>
        <v>247401</v>
      </c>
      <c r="K30" s="175">
        <f>J30*100/$N30</f>
        <v>32.470731835363296</v>
      </c>
      <c r="L30" s="147">
        <f>SUM(L10:L28)</f>
        <v>3959</v>
      </c>
      <c r="M30" s="175">
        <f>L30*100/$N30</f>
        <v>0.51960835783284332</v>
      </c>
      <c r="N30" s="147">
        <f>F30+H30+J30+L30</f>
        <v>761920</v>
      </c>
      <c r="O30" s="175">
        <f>G30+I30+K30+M30</f>
        <v>100</v>
      </c>
      <c r="P30" s="176"/>
      <c r="Q30" s="176">
        <f>(N30/D30)</f>
        <v>1.4169113667935573</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53125" defaultRowHeight="14.5" x14ac:dyDescent="0.25"/>
  <cols>
    <col min="1" max="1" width="0.7265625" style="333" customWidth="1"/>
    <col min="2" max="2" width="28.7265625" style="333" customWidth="1"/>
    <col min="3" max="3" width="11.26953125" style="333" bestFit="1" customWidth="1"/>
    <col min="4" max="4" width="10.7265625" style="333" customWidth="1"/>
    <col min="5" max="5" width="0.7265625" style="333" customWidth="1"/>
    <col min="6" max="6" width="12.81640625" style="333" customWidth="1"/>
    <col min="7" max="7" width="7.26953125" style="333" customWidth="1"/>
    <col min="8" max="8" width="0.7265625" style="333" customWidth="1"/>
    <col min="9" max="9" width="10.54296875" style="333" customWidth="1"/>
    <col min="10" max="10" width="8.54296875" style="333" customWidth="1"/>
    <col min="11" max="11" width="9.8164062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11"/>
      <c r="D1" s="311"/>
      <c r="E1" s="341"/>
      <c r="F1" s="340"/>
      <c r="G1" s="340"/>
      <c r="H1" s="341"/>
      <c r="I1" s="340"/>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749"/>
      <c r="D2" s="749"/>
      <c r="E2" s="749"/>
      <c r="F2" s="749"/>
      <c r="G2" s="749"/>
      <c r="H2" s="749"/>
      <c r="I2" s="343"/>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44"/>
      <c r="C3" s="1444"/>
      <c r="D3" s="1444"/>
      <c r="E3" s="1444"/>
      <c r="F3" s="1444"/>
      <c r="G3" s="1444"/>
      <c r="H3" s="1444"/>
      <c r="I3" s="345"/>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5">
      <c r="A4" s="1515" t="s">
        <v>420</v>
      </c>
      <c r="B4" s="1515"/>
      <c r="C4" s="1515"/>
      <c r="D4" s="1515"/>
      <c r="E4" s="1515"/>
      <c r="F4" s="1515"/>
      <c r="G4" s="1515"/>
      <c r="H4" s="1515"/>
      <c r="I4" s="1515"/>
      <c r="J4" s="1515"/>
      <c r="K4" s="1515"/>
      <c r="L4" s="1515"/>
      <c r="M4" s="1515"/>
      <c r="N4" s="1515"/>
      <c r="O4" s="1515"/>
      <c r="P4" s="1515"/>
      <c r="Q4" s="1515"/>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5">
      <c r="A5" s="492"/>
      <c r="B5" s="1471" t="str">
        <f>porsaad!$B$6</f>
        <v>Situación a 31 de marzo de 2025</v>
      </c>
      <c r="C5" s="1471"/>
      <c r="D5" s="1471"/>
      <c r="E5" s="1471"/>
      <c r="F5" s="1471"/>
      <c r="G5" s="1471"/>
      <c r="H5" s="1471"/>
      <c r="I5" s="1471"/>
      <c r="J5" s="1471"/>
      <c r="K5" s="1471"/>
      <c r="L5" s="1471"/>
      <c r="M5" s="1471"/>
      <c r="N5" s="1471"/>
      <c r="O5" s="1471"/>
      <c r="P5" s="1471"/>
      <c r="Q5" s="1471"/>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345"/>
      <c r="B6" s="345"/>
      <c r="C6" s="345"/>
      <c r="D6" s="345"/>
      <c r="E6" s="345"/>
      <c r="F6" s="345"/>
      <c r="G6" s="345"/>
      <c r="H6" s="345"/>
      <c r="I6" s="345"/>
      <c r="J6" s="345"/>
      <c r="K6" s="345"/>
      <c r="L6" s="751"/>
      <c r="M6" s="751"/>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345"/>
      <c r="B7" s="345"/>
      <c r="C7" s="345"/>
      <c r="D7" s="345"/>
      <c r="E7" s="345"/>
      <c r="F7" s="345"/>
      <c r="G7" s="345"/>
      <c r="H7" s="345"/>
      <c r="I7" s="345"/>
      <c r="J7" s="345"/>
      <c r="K7" s="345"/>
      <c r="L7" s="740"/>
      <c r="M7" s="740"/>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5">
      <c r="A8" s="345"/>
      <c r="B8" s="1601" t="s">
        <v>12</v>
      </c>
      <c r="C8" s="1598" t="s">
        <v>473</v>
      </c>
      <c r="D8" s="1600"/>
      <c r="E8" s="437"/>
      <c r="F8" s="1560" t="s">
        <v>480</v>
      </c>
      <c r="G8" s="1597"/>
      <c r="H8" s="437"/>
      <c r="I8" s="1598" t="s">
        <v>250</v>
      </c>
      <c r="J8" s="1599"/>
      <c r="K8" s="1600"/>
      <c r="L8" s="740"/>
      <c r="M8" s="740"/>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5">
      <c r="A9" s="322"/>
      <c r="B9" s="1602"/>
      <c r="C9" s="788" t="s">
        <v>9</v>
      </c>
      <c r="D9" s="878" t="s">
        <v>10</v>
      </c>
      <c r="E9" s="437"/>
      <c r="F9" s="879" t="s">
        <v>9</v>
      </c>
      <c r="G9" s="877" t="s">
        <v>10</v>
      </c>
      <c r="H9" s="437"/>
      <c r="I9" s="788" t="s">
        <v>9</v>
      </c>
      <c r="J9" s="880" t="s">
        <v>111</v>
      </c>
      <c r="K9" s="881" t="s">
        <v>110</v>
      </c>
      <c r="L9" s="872"/>
      <c r="M9" s="872"/>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5">
      <c r="A10" s="322"/>
      <c r="B10" s="322"/>
      <c r="C10" s="327"/>
      <c r="D10" s="327"/>
      <c r="E10" s="322"/>
      <c r="F10" s="322"/>
      <c r="G10" s="322"/>
      <c r="H10" s="322"/>
      <c r="I10" s="322"/>
      <c r="J10" s="322"/>
      <c r="K10" s="322"/>
      <c r="L10" s="548"/>
      <c r="M10" s="754"/>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5">
      <c r="A11" s="328"/>
      <c r="B11" s="755" t="s">
        <v>8</v>
      </c>
      <c r="C11" s="757">
        <v>8631862</v>
      </c>
      <c r="D11" s="676">
        <v>17.753838233662304</v>
      </c>
      <c r="E11" s="756"/>
      <c r="F11" s="758">
        <v>1059893</v>
      </c>
      <c r="G11" s="759">
        <v>16.24617275870235</v>
      </c>
      <c r="H11" s="756"/>
      <c r="I11" s="760">
        <v>299148</v>
      </c>
      <c r="J11" s="761">
        <f>I11*100/C11</f>
        <v>3.4656253772361052</v>
      </c>
      <c r="K11" s="759">
        <f>I11*100/F11</f>
        <v>28.22435849656522</v>
      </c>
      <c r="L11" s="396"/>
      <c r="M11" s="396">
        <f>_xlfn.RANK.EQ(K11,K$11:K$31,0)</f>
        <v>2</v>
      </c>
      <c r="N11" s="396">
        <v>1</v>
      </c>
      <c r="O11" s="396">
        <f>MATCH(N11,M$11:M$31,0)</f>
        <v>7</v>
      </c>
      <c r="P11" s="568" t="str">
        <f t="shared" ref="P11:P29" si="0">INDEX(B$11:B$31,O11,1)</f>
        <v>Castilla y León</v>
      </c>
      <c r="Q11" s="762">
        <f>INDEX(K$11:K$31,O11,1)</f>
        <v>30.26973457428473</v>
      </c>
      <c r="R11" s="873"/>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5">
      <c r="A12" s="331"/>
      <c r="B12" s="763" t="s">
        <v>7</v>
      </c>
      <c r="C12" s="764">
        <v>1351591</v>
      </c>
      <c r="D12" s="684">
        <v>2.7799248843498505</v>
      </c>
      <c r="E12" s="756"/>
      <c r="F12" s="765">
        <v>185859</v>
      </c>
      <c r="G12" s="766">
        <v>2.8488700489197121</v>
      </c>
      <c r="H12" s="756"/>
      <c r="I12" s="767">
        <v>45732</v>
      </c>
      <c r="J12" s="448">
        <f t="shared" ref="J12:J28" si="1">I12*100/C12</f>
        <v>3.3835679580583178</v>
      </c>
      <c r="K12" s="766">
        <f t="shared" ref="K12:K28" si="2">I12*100/F12</f>
        <v>24.605749519797264</v>
      </c>
      <c r="L12" s="396"/>
      <c r="M12" s="396">
        <f t="shared" ref="M12:M31" si="3">_xlfn.RANK.EQ(K12,K$11:K$31,0)</f>
        <v>6</v>
      </c>
      <c r="N12" s="396">
        <v>2</v>
      </c>
      <c r="O12" s="396">
        <f t="shared" ref="O12:O29" si="4">MATCH(N12,M$11:M$31,0)</f>
        <v>1</v>
      </c>
      <c r="P12" s="568" t="str">
        <f t="shared" si="0"/>
        <v>Andalucía</v>
      </c>
      <c r="Q12" s="762">
        <f t="shared" ref="Q12:Q29" si="5">INDEX(K$11:K$31,O12,1)</f>
        <v>28.22435849656522</v>
      </c>
      <c r="R12" s="873"/>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5">
      <c r="A13" s="331"/>
      <c r="B13" s="763" t="s">
        <v>37</v>
      </c>
      <c r="C13" s="764">
        <v>1009599</v>
      </c>
      <c r="D13" s="684">
        <v>2.0765226931184988</v>
      </c>
      <c r="E13" s="756"/>
      <c r="F13" s="765">
        <v>187814</v>
      </c>
      <c r="G13" s="766">
        <v>2.8788365339736401</v>
      </c>
      <c r="H13" s="756"/>
      <c r="I13" s="767">
        <v>34418</v>
      </c>
      <c r="J13" s="448">
        <f t="shared" si="1"/>
        <v>3.4090762768188161</v>
      </c>
      <c r="K13" s="766">
        <f t="shared" si="2"/>
        <v>18.325577432992215</v>
      </c>
      <c r="L13" s="396"/>
      <c r="M13" s="396">
        <f t="shared" si="3"/>
        <v>15</v>
      </c>
      <c r="N13" s="396">
        <v>3</v>
      </c>
      <c r="O13" s="396">
        <f>MATCH(N13,M$11:M$31,0)</f>
        <v>8</v>
      </c>
      <c r="P13" s="568" t="str">
        <f t="shared" si="0"/>
        <v>Castilla - La Mancha</v>
      </c>
      <c r="Q13" s="762">
        <f t="shared" si="5"/>
        <v>27.060072201157734</v>
      </c>
      <c r="R13" s="873"/>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5">
      <c r="A14" s="331"/>
      <c r="B14" s="763" t="s">
        <v>38</v>
      </c>
      <c r="C14" s="764">
        <v>1231768</v>
      </c>
      <c r="D14" s="684">
        <v>2.533475374537006</v>
      </c>
      <c r="E14" s="756"/>
      <c r="F14" s="765">
        <v>123205</v>
      </c>
      <c r="G14" s="766">
        <v>1.8885016834113664</v>
      </c>
      <c r="H14" s="756"/>
      <c r="I14" s="767">
        <v>31794</v>
      </c>
      <c r="J14" s="448">
        <f t="shared" si="1"/>
        <v>2.5811678822635433</v>
      </c>
      <c r="K14" s="766">
        <f t="shared" si="2"/>
        <v>25.805770869688729</v>
      </c>
      <c r="L14" s="396"/>
      <c r="M14" s="396">
        <f t="shared" si="3"/>
        <v>4</v>
      </c>
      <c r="N14" s="396">
        <v>4</v>
      </c>
      <c r="O14" s="396">
        <f t="shared" si="4"/>
        <v>4</v>
      </c>
      <c r="P14" s="568" t="str">
        <f t="shared" si="0"/>
        <v>Balears, Illes</v>
      </c>
      <c r="Q14" s="762">
        <f t="shared" si="5"/>
        <v>25.805770869688729</v>
      </c>
      <c r="R14" s="873"/>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6</v>
      </c>
      <c r="C15" s="764">
        <v>2238754</v>
      </c>
      <c r="D15" s="684">
        <v>4.6046237023905645</v>
      </c>
      <c r="E15" s="756"/>
      <c r="F15" s="765">
        <v>262023</v>
      </c>
      <c r="G15" s="766">
        <v>4.0163213878697812</v>
      </c>
      <c r="H15" s="756"/>
      <c r="I15" s="767">
        <v>46130</v>
      </c>
      <c r="J15" s="448">
        <f t="shared" si="1"/>
        <v>2.0605211648979744</v>
      </c>
      <c r="K15" s="766">
        <f t="shared" si="2"/>
        <v>17.605324723402145</v>
      </c>
      <c r="L15" s="396"/>
      <c r="M15" s="396">
        <f t="shared" si="3"/>
        <v>17</v>
      </c>
      <c r="N15" s="396">
        <v>5</v>
      </c>
      <c r="O15" s="396">
        <f t="shared" si="4"/>
        <v>10</v>
      </c>
      <c r="P15" s="568" t="str">
        <f t="shared" si="0"/>
        <v>Comunitat Valenciana</v>
      </c>
      <c r="Q15" s="762">
        <f t="shared" si="5"/>
        <v>25.503929744852453</v>
      </c>
      <c r="R15" s="873"/>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5</v>
      </c>
      <c r="C16" s="768">
        <v>590851</v>
      </c>
      <c r="D16" s="684">
        <v>1.2152503219117274</v>
      </c>
      <c r="E16" s="756"/>
      <c r="F16" s="769">
        <v>102326</v>
      </c>
      <c r="G16" s="766">
        <v>1.5684657542855522</v>
      </c>
      <c r="H16" s="756"/>
      <c r="I16" s="767">
        <v>18114</v>
      </c>
      <c r="J16" s="448">
        <f t="shared" si="1"/>
        <v>3.0657475404120498</v>
      </c>
      <c r="K16" s="766">
        <f t="shared" si="2"/>
        <v>17.702245763540059</v>
      </c>
      <c r="L16" s="396"/>
      <c r="M16" s="396">
        <f t="shared" si="3"/>
        <v>16</v>
      </c>
      <c r="N16" s="396">
        <v>6</v>
      </c>
      <c r="O16" s="396">
        <f t="shared" si="4"/>
        <v>2</v>
      </c>
      <c r="P16" s="568" t="str">
        <f t="shared" si="0"/>
        <v>Aragón</v>
      </c>
      <c r="Q16" s="770">
        <f t="shared" si="5"/>
        <v>24.605749519797264</v>
      </c>
      <c r="R16" s="873"/>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2" customFormat="1" ht="18" customHeight="1" x14ac:dyDescent="0.25">
      <c r="A17" s="450"/>
      <c r="B17" s="771" t="s">
        <v>4</v>
      </c>
      <c r="C17" s="764">
        <v>2391682</v>
      </c>
      <c r="D17" s="684">
        <v>4.9191629030169768</v>
      </c>
      <c r="E17" s="756"/>
      <c r="F17" s="772">
        <v>417744</v>
      </c>
      <c r="G17" s="773">
        <v>6.4032323950732337</v>
      </c>
      <c r="H17" s="756"/>
      <c r="I17" s="774">
        <v>126450</v>
      </c>
      <c r="J17" s="587">
        <f t="shared" si="1"/>
        <v>5.2870741177129732</v>
      </c>
      <c r="K17" s="773">
        <f t="shared" si="2"/>
        <v>30.26973457428473</v>
      </c>
      <c r="L17" s="396"/>
      <c r="M17" s="396">
        <f t="shared" si="3"/>
        <v>1</v>
      </c>
      <c r="N17" s="396">
        <v>7</v>
      </c>
      <c r="O17" s="396">
        <f t="shared" si="4"/>
        <v>11</v>
      </c>
      <c r="P17" s="568" t="str">
        <f t="shared" si="0"/>
        <v>Extremadura</v>
      </c>
      <c r="Q17" s="762">
        <f t="shared" si="5"/>
        <v>24.042430927549059</v>
      </c>
      <c r="R17" s="873"/>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2" customFormat="1" ht="18" customHeight="1" x14ac:dyDescent="0.25">
      <c r="A18" s="450"/>
      <c r="B18" s="771" t="s">
        <v>40</v>
      </c>
      <c r="C18" s="764">
        <v>2104433</v>
      </c>
      <c r="D18" s="684">
        <v>4.3283550009929108</v>
      </c>
      <c r="E18" s="756"/>
      <c r="F18" s="772">
        <v>286422</v>
      </c>
      <c r="G18" s="773">
        <v>4.3903123182180135</v>
      </c>
      <c r="H18" s="756"/>
      <c r="I18" s="774">
        <v>77506</v>
      </c>
      <c r="J18" s="587">
        <f t="shared" si="1"/>
        <v>3.6829872939646928</v>
      </c>
      <c r="K18" s="773">
        <f t="shared" si="2"/>
        <v>27.060072201157734</v>
      </c>
      <c r="L18" s="396"/>
      <c r="M18" s="396">
        <f t="shared" si="3"/>
        <v>3</v>
      </c>
      <c r="N18" s="396">
        <v>8</v>
      </c>
      <c r="O18" s="396">
        <f t="shared" si="4"/>
        <v>21</v>
      </c>
      <c r="P18" s="568" t="str">
        <f t="shared" si="0"/>
        <v>TOTAL</v>
      </c>
      <c r="Q18" s="762">
        <f t="shared" si="5"/>
        <v>23.500667923062007</v>
      </c>
      <c r="R18" s="873"/>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2" customFormat="1" ht="18" customHeight="1" x14ac:dyDescent="0.25">
      <c r="A19" s="450"/>
      <c r="B19" s="771" t="s">
        <v>41</v>
      </c>
      <c r="C19" s="764">
        <v>8012231</v>
      </c>
      <c r="D19" s="684">
        <v>16.479393792988624</v>
      </c>
      <c r="E19" s="756"/>
      <c r="F19" s="772">
        <v>1087880</v>
      </c>
      <c r="G19" s="773">
        <v>16.675161002796617</v>
      </c>
      <c r="H19" s="756"/>
      <c r="I19" s="774">
        <v>232521</v>
      </c>
      <c r="J19" s="587">
        <f t="shared" si="1"/>
        <v>2.9020755891835868</v>
      </c>
      <c r="K19" s="773">
        <f t="shared" si="2"/>
        <v>21.373772842592935</v>
      </c>
      <c r="L19" s="396"/>
      <c r="M19" s="396">
        <f t="shared" si="3"/>
        <v>11</v>
      </c>
      <c r="N19" s="396">
        <v>9</v>
      </c>
      <c r="O19" s="396">
        <f>MATCH(N19,M$11:M$31,0)</f>
        <v>13</v>
      </c>
      <c r="P19" s="568" t="str">
        <f t="shared" si="0"/>
        <v>Madrid, Comunidad de</v>
      </c>
      <c r="Q19" s="762">
        <f t="shared" si="5"/>
        <v>23.273620531271071</v>
      </c>
      <c r="R19" s="873"/>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3</v>
      </c>
      <c r="C20" s="764">
        <v>5319285</v>
      </c>
      <c r="D20" s="684">
        <v>10.94059722094102</v>
      </c>
      <c r="E20" s="756"/>
      <c r="F20" s="772">
        <v>655895</v>
      </c>
      <c r="G20" s="773">
        <v>10.053640774652798</v>
      </c>
      <c r="H20" s="756"/>
      <c r="I20" s="774">
        <v>167279</v>
      </c>
      <c r="J20" s="587">
        <f t="shared" si="1"/>
        <v>3.1447647569175179</v>
      </c>
      <c r="K20" s="773">
        <f>I20*100/F20</f>
        <v>25.503929744852453</v>
      </c>
      <c r="L20" s="396"/>
      <c r="M20" s="396">
        <f t="shared" si="3"/>
        <v>5</v>
      </c>
      <c r="N20" s="396">
        <v>10</v>
      </c>
      <c r="O20" s="396">
        <f t="shared" si="4"/>
        <v>14</v>
      </c>
      <c r="P20" s="568" t="str">
        <f t="shared" si="0"/>
        <v>Murcia, Región de</v>
      </c>
      <c r="Q20" s="762">
        <f t="shared" si="5"/>
        <v>22.88026798788438</v>
      </c>
      <c r="R20" s="873"/>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5">
      <c r="A21" s="331"/>
      <c r="B21" s="763" t="s">
        <v>2</v>
      </c>
      <c r="C21" s="764">
        <v>1054681</v>
      </c>
      <c r="D21" s="684">
        <v>2.1692464339811264</v>
      </c>
      <c r="E21" s="756"/>
      <c r="F21" s="765">
        <v>151399</v>
      </c>
      <c r="G21" s="766">
        <v>2.3206628494525177</v>
      </c>
      <c r="H21" s="756"/>
      <c r="I21" s="767">
        <v>36400</v>
      </c>
      <c r="J21" s="448">
        <f t="shared" si="1"/>
        <v>3.4512805293733364</v>
      </c>
      <c r="K21" s="766">
        <f t="shared" si="2"/>
        <v>24.042430927549059</v>
      </c>
      <c r="L21" s="396"/>
      <c r="M21" s="396">
        <f t="shared" si="3"/>
        <v>7</v>
      </c>
      <c r="N21" s="396">
        <v>11</v>
      </c>
      <c r="O21" s="396">
        <f t="shared" si="4"/>
        <v>9</v>
      </c>
      <c r="P21" s="568" t="str">
        <f t="shared" si="0"/>
        <v>Cataluña</v>
      </c>
      <c r="Q21" s="762">
        <f t="shared" si="5"/>
        <v>21.373772842592935</v>
      </c>
      <c r="R21" s="873"/>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5">
      <c r="A22" s="331"/>
      <c r="B22" s="763" t="s">
        <v>35</v>
      </c>
      <c r="C22" s="764">
        <v>2705833</v>
      </c>
      <c r="D22" s="684">
        <v>5.5653022915919159</v>
      </c>
      <c r="E22" s="756"/>
      <c r="F22" s="765">
        <v>482428</v>
      </c>
      <c r="G22" s="766">
        <v>7.3947168550365534</v>
      </c>
      <c r="H22" s="756"/>
      <c r="I22" s="767">
        <v>78066</v>
      </c>
      <c r="J22" s="448">
        <f t="shared" si="1"/>
        <v>2.8851004478103417</v>
      </c>
      <c r="K22" s="766">
        <f t="shared" si="2"/>
        <v>16.181896573167396</v>
      </c>
      <c r="L22" s="396"/>
      <c r="M22" s="396">
        <f t="shared" si="3"/>
        <v>19</v>
      </c>
      <c r="N22" s="396">
        <v>12</v>
      </c>
      <c r="O22" s="396">
        <f t="shared" si="4"/>
        <v>17</v>
      </c>
      <c r="P22" s="568" t="str">
        <f t="shared" si="0"/>
        <v>Rioja, La</v>
      </c>
      <c r="Q22" s="762">
        <f t="shared" si="5"/>
        <v>21.269116640036522</v>
      </c>
      <c r="R22" s="873"/>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5">
      <c r="A23" s="331"/>
      <c r="B23" s="763" t="s">
        <v>42</v>
      </c>
      <c r="C23" s="764">
        <v>7009268</v>
      </c>
      <c r="D23" s="684">
        <v>14.416519889727814</v>
      </c>
      <c r="E23" s="756"/>
      <c r="F23" s="765">
        <v>834941</v>
      </c>
      <c r="G23" s="766">
        <v>12.798080305581507</v>
      </c>
      <c r="H23" s="756"/>
      <c r="I23" s="767">
        <v>194321</v>
      </c>
      <c r="J23" s="448">
        <f t="shared" si="1"/>
        <v>2.7723437026519746</v>
      </c>
      <c r="K23" s="766">
        <f t="shared" si="2"/>
        <v>23.273620531271071</v>
      </c>
      <c r="L23" s="396"/>
      <c r="M23" s="396">
        <f t="shared" si="3"/>
        <v>9</v>
      </c>
      <c r="N23" s="396">
        <v>13</v>
      </c>
      <c r="O23" s="396">
        <f t="shared" si="4"/>
        <v>16</v>
      </c>
      <c r="P23" s="568" t="str">
        <f t="shared" si="0"/>
        <v>País Vasco</v>
      </c>
      <c r="Q23" s="762">
        <f t="shared" si="5"/>
        <v>20.971320763672175</v>
      </c>
      <c r="R23" s="873"/>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43</v>
      </c>
      <c r="C24" s="764">
        <v>1568492</v>
      </c>
      <c r="D24" s="684">
        <v>3.226042450492542</v>
      </c>
      <c r="E24" s="756"/>
      <c r="F24" s="765">
        <v>199412</v>
      </c>
      <c r="G24" s="766">
        <v>3.0566121317513688</v>
      </c>
      <c r="H24" s="756"/>
      <c r="I24" s="767">
        <v>45626</v>
      </c>
      <c r="J24" s="448">
        <f t="shared" si="1"/>
        <v>2.9089086842648864</v>
      </c>
      <c r="K24" s="766">
        <f>I24*100/F24</f>
        <v>22.88026798788438</v>
      </c>
      <c r="L24" s="396"/>
      <c r="M24" s="396">
        <f t="shared" si="3"/>
        <v>10</v>
      </c>
      <c r="N24" s="396">
        <v>14</v>
      </c>
      <c r="O24" s="396">
        <f t="shared" si="4"/>
        <v>15</v>
      </c>
      <c r="P24" s="568" t="str">
        <f t="shared" si="0"/>
        <v>Navarra, Comunidad Foral de</v>
      </c>
      <c r="Q24" s="762">
        <f t="shared" si="5"/>
        <v>18.87926232325507</v>
      </c>
      <c r="R24" s="873"/>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44</v>
      </c>
      <c r="C25" s="768">
        <v>678333</v>
      </c>
      <c r="D25" s="684">
        <v>1.3951815205751497</v>
      </c>
      <c r="E25" s="756"/>
      <c r="F25" s="769">
        <v>84373</v>
      </c>
      <c r="G25" s="766">
        <v>1.2932799199258731</v>
      </c>
      <c r="H25" s="756"/>
      <c r="I25" s="767">
        <v>15929</v>
      </c>
      <c r="J25" s="448">
        <f t="shared" si="1"/>
        <v>2.3482566821900157</v>
      </c>
      <c r="K25" s="766">
        <f t="shared" si="2"/>
        <v>18.87926232325507</v>
      </c>
      <c r="L25" s="396"/>
      <c r="M25" s="396">
        <f t="shared" si="3"/>
        <v>14</v>
      </c>
      <c r="N25" s="396">
        <v>15</v>
      </c>
      <c r="O25" s="396">
        <f t="shared" si="4"/>
        <v>3</v>
      </c>
      <c r="P25" s="568" t="str">
        <f t="shared" si="0"/>
        <v>Asturias, Principado de</v>
      </c>
      <c r="Q25" s="770">
        <f t="shared" si="5"/>
        <v>18.325577432992215</v>
      </c>
      <c r="R25" s="873"/>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45</v>
      </c>
      <c r="C26" s="768">
        <v>2227684</v>
      </c>
      <c r="D26" s="684">
        <v>4.5818551514977628</v>
      </c>
      <c r="E26" s="756"/>
      <c r="F26" s="769">
        <v>337108</v>
      </c>
      <c r="G26" s="766">
        <v>5.1672336795701383</v>
      </c>
      <c r="H26" s="756"/>
      <c r="I26" s="767">
        <v>70696</v>
      </c>
      <c r="J26" s="448">
        <f t="shared" si="1"/>
        <v>3.1735201222435498</v>
      </c>
      <c r="K26" s="766">
        <f t="shared" si="2"/>
        <v>20.971320763672175</v>
      </c>
      <c r="L26" s="396"/>
      <c r="M26" s="396">
        <f t="shared" si="3"/>
        <v>13</v>
      </c>
      <c r="N26" s="396">
        <v>16</v>
      </c>
      <c r="O26" s="396">
        <f t="shared" si="4"/>
        <v>6</v>
      </c>
      <c r="P26" s="568" t="str">
        <f t="shared" si="0"/>
        <v>Cantabria</v>
      </c>
      <c r="Q26" s="762">
        <f t="shared" si="5"/>
        <v>17.702245763540059</v>
      </c>
      <c r="R26" s="873"/>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46</v>
      </c>
      <c r="C27" s="768">
        <v>324184</v>
      </c>
      <c r="D27" s="686">
        <v>0.6667750589550181</v>
      </c>
      <c r="E27" s="756"/>
      <c r="F27" s="769">
        <v>43810</v>
      </c>
      <c r="G27" s="775">
        <v>0.67152517146424218</v>
      </c>
      <c r="H27" s="756"/>
      <c r="I27" s="767">
        <v>9318</v>
      </c>
      <c r="J27" s="448">
        <f t="shared" si="1"/>
        <v>2.874293611035708</v>
      </c>
      <c r="K27" s="775">
        <f t="shared" si="2"/>
        <v>21.269116640036522</v>
      </c>
      <c r="L27" s="396"/>
      <c r="M27" s="396">
        <f t="shared" si="3"/>
        <v>12</v>
      </c>
      <c r="N27" s="396">
        <v>17</v>
      </c>
      <c r="O27" s="396">
        <f t="shared" si="4"/>
        <v>5</v>
      </c>
      <c r="P27" s="568" t="str">
        <f t="shared" si="0"/>
        <v>Canarias</v>
      </c>
      <c r="Q27" s="762">
        <f t="shared" si="5"/>
        <v>17.605324723402145</v>
      </c>
      <c r="R27" s="873"/>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v>
      </c>
      <c r="C28" s="769">
        <v>169164</v>
      </c>
      <c r="D28" s="775">
        <v>0.34793307526918876</v>
      </c>
      <c r="E28" s="756"/>
      <c r="F28" s="769">
        <v>21423</v>
      </c>
      <c r="G28" s="775">
        <v>0.32837442931473315</v>
      </c>
      <c r="H28" s="756"/>
      <c r="I28" s="767">
        <v>3725</v>
      </c>
      <c r="J28" s="448">
        <f t="shared" si="1"/>
        <v>2.2020051547610602</v>
      </c>
      <c r="K28" s="775">
        <f t="shared" si="2"/>
        <v>17.387854175418941</v>
      </c>
      <c r="L28" s="396"/>
      <c r="M28" s="396">
        <f t="shared" si="3"/>
        <v>18</v>
      </c>
      <c r="N28" s="396">
        <v>18</v>
      </c>
      <c r="O28" s="396">
        <f t="shared" si="4"/>
        <v>18</v>
      </c>
      <c r="P28" s="568" t="str">
        <f t="shared" si="0"/>
        <v>Ceuta y Melilla</v>
      </c>
      <c r="Q28" s="762">
        <f t="shared" si="5"/>
        <v>17.387854175418941</v>
      </c>
      <c r="R28" s="873"/>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5">
      <c r="A29" s="331"/>
      <c r="B29" s="743"/>
      <c r="C29" s="776"/>
      <c r="D29" s="777"/>
      <c r="E29" s="331"/>
      <c r="F29" s="776"/>
      <c r="G29" s="777"/>
      <c r="H29" s="331"/>
      <c r="I29" s="776"/>
      <c r="J29" s="778"/>
      <c r="K29" s="777"/>
      <c r="L29" s="396"/>
      <c r="M29" s="396"/>
      <c r="N29" s="396">
        <v>19</v>
      </c>
      <c r="O29" s="396">
        <f t="shared" si="4"/>
        <v>12</v>
      </c>
      <c r="P29" s="568" t="str">
        <f t="shared" si="0"/>
        <v>Galicia</v>
      </c>
      <c r="Q29" s="762">
        <f t="shared" si="5"/>
        <v>16.181896573167396</v>
      </c>
      <c r="R29" s="874"/>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5">
      <c r="A30" s="331"/>
      <c r="B30" s="779"/>
      <c r="C30" s="327"/>
      <c r="D30" s="438"/>
      <c r="E30" s="779"/>
      <c r="F30" s="779"/>
      <c r="G30" s="780"/>
      <c r="H30" s="779"/>
      <c r="I30" s="328"/>
      <c r="J30" s="328"/>
      <c r="K30" s="781"/>
      <c r="L30" s="782"/>
      <c r="M30" s="396"/>
      <c r="N30" s="396"/>
      <c r="O30" s="396"/>
      <c r="P30" s="396"/>
      <c r="Q30" s="396"/>
      <c r="R30" s="873"/>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8" customFormat="1" ht="15.75" customHeight="1" x14ac:dyDescent="0.25">
      <c r="A31" s="329"/>
      <c r="B31" s="1256" t="s">
        <v>0</v>
      </c>
      <c r="C31" s="1257">
        <f>SUM(C11:C28)</f>
        <v>48619695</v>
      </c>
      <c r="D31" s="1258">
        <f>SUM(D11:D28)</f>
        <v>99.999999999999986</v>
      </c>
      <c r="E31" s="320"/>
      <c r="F31" s="1257">
        <f>SUM(F11:F28)</f>
        <v>6523955</v>
      </c>
      <c r="G31" s="1258">
        <f>SUM(G11:G28)</f>
        <v>100</v>
      </c>
      <c r="H31" s="320"/>
      <c r="I31" s="1257">
        <f>SUM(I11:I30)</f>
        <v>1533173</v>
      </c>
      <c r="J31" s="1259">
        <f>I31*100/C31</f>
        <v>3.1533990495004134</v>
      </c>
      <c r="K31" s="1258">
        <f>I31*100/F31</f>
        <v>23.500667923062007</v>
      </c>
      <c r="L31" s="329"/>
      <c r="M31" s="329">
        <f t="shared" si="3"/>
        <v>8</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5">
      <c r="A32" s="328"/>
      <c r="B32" s="783"/>
      <c r="C32" s="783"/>
      <c r="D32" s="783"/>
      <c r="E32" s="322"/>
      <c r="F32" s="746"/>
      <c r="G32" s="747"/>
      <c r="H32" s="322"/>
      <c r="I32" s="746"/>
      <c r="J32" s="746"/>
      <c r="K32" s="747"/>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35">
      <c r="A33" s="394"/>
      <c r="B33" s="1475" t="str">
        <f>'22solcasaadpot'!B32:M32</f>
        <v>(1) Cifras INE de población referidas al 01/01/2024. Real Decreto 1210/2024, de 28 de noviembre BOE 12.12.24.</v>
      </c>
      <c r="C33" s="1475"/>
      <c r="D33" s="1475"/>
      <c r="E33" s="1475"/>
      <c r="F33" s="1475"/>
      <c r="G33" s="1475"/>
      <c r="H33" s="1475"/>
      <c r="I33" s="1475"/>
      <c r="J33" s="1475"/>
      <c r="K33" s="1475"/>
      <c r="L33" s="1223"/>
      <c r="M33" s="1223"/>
      <c r="N33" s="1223"/>
      <c r="O33" s="1223"/>
      <c r="P33" s="496"/>
      <c r="Q33" s="333"/>
      <c r="R33" s="748"/>
      <c r="S33" s="748"/>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5">
      <c r="B34" s="1476" t="str">
        <f>'22solcasaadpot'!B33:Q33</f>
        <v>(2) Cifras de Población Potencialmente Dependiente calculadas según lo explicado en la metodología</v>
      </c>
      <c r="C34" s="1476"/>
      <c r="D34" s="1476"/>
      <c r="E34" s="1476"/>
      <c r="F34" s="1476"/>
      <c r="G34" s="1476"/>
      <c r="H34" s="1476"/>
      <c r="I34" s="1476"/>
      <c r="J34" s="1476"/>
      <c r="K34" s="1476"/>
      <c r="L34" s="496"/>
      <c r="M34" s="496"/>
      <c r="N34" s="496"/>
      <c r="O34" s="496"/>
      <c r="P34" s="496"/>
    </row>
    <row r="35" spans="1:259" ht="15" customHeight="1" x14ac:dyDescent="0.35">
      <c r="B35" s="397" t="s">
        <v>47</v>
      </c>
      <c r="C35" s="397"/>
      <c r="D35" s="397"/>
      <c r="L35" s="447"/>
      <c r="M35" s="360"/>
      <c r="N35" s="360"/>
      <c r="O35" s="360"/>
      <c r="P35" s="361"/>
      <c r="Q35" s="786"/>
      <c r="R35" s="329"/>
    </row>
    <row r="36" spans="1:259" x14ac:dyDescent="0.35">
      <c r="L36" s="447"/>
      <c r="M36" s="360"/>
      <c r="N36" s="360"/>
      <c r="O36" s="360"/>
      <c r="P36" s="361"/>
      <c r="Q36" s="786"/>
      <c r="R36" s="329"/>
    </row>
    <row r="37" spans="1:259" x14ac:dyDescent="0.35">
      <c r="L37" s="447"/>
      <c r="M37" s="360"/>
      <c r="N37" s="360"/>
      <c r="O37" s="360"/>
      <c r="P37" s="361"/>
      <c r="Q37" s="787"/>
      <c r="R37" s="329"/>
    </row>
    <row r="38" spans="1:259" x14ac:dyDescent="0.35">
      <c r="L38" s="447"/>
      <c r="M38" s="360"/>
      <c r="N38" s="360"/>
      <c r="O38" s="360"/>
      <c r="P38" s="361"/>
      <c r="Q38" s="786"/>
      <c r="R38" s="329"/>
    </row>
    <row r="39" spans="1:259" x14ac:dyDescent="0.35">
      <c r="L39" s="447"/>
      <c r="M39" s="360"/>
      <c r="N39" s="360"/>
      <c r="O39" s="360"/>
      <c r="P39" s="361"/>
      <c r="Q39" s="786"/>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7"/>
      <c r="R44" s="329"/>
    </row>
    <row r="45" spans="1:259" x14ac:dyDescent="0.35">
      <c r="L45" s="447"/>
      <c r="M45" s="360"/>
      <c r="N45" s="360"/>
      <c r="O45" s="360"/>
      <c r="P45" s="361"/>
      <c r="Q45" s="786"/>
      <c r="R45" s="329"/>
    </row>
    <row r="46" spans="1:259" x14ac:dyDescent="0.35">
      <c r="L46" s="447"/>
      <c r="M46" s="360"/>
      <c r="N46" s="360"/>
      <c r="O46" s="360"/>
      <c r="P46" s="361"/>
      <c r="Q46" s="786"/>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7"/>
      <c r="R50" s="329"/>
    </row>
    <row r="51" spans="12:18" x14ac:dyDescent="0.35">
      <c r="L51" s="447"/>
      <c r="M51" s="360"/>
      <c r="N51" s="360"/>
      <c r="O51" s="360"/>
      <c r="P51" s="361"/>
      <c r="Q51" s="786"/>
      <c r="R51" s="329"/>
    </row>
    <row r="52" spans="12:18" x14ac:dyDescent="0.35">
      <c r="L52" s="447"/>
      <c r="M52" s="360"/>
      <c r="N52" s="360"/>
      <c r="O52" s="360"/>
      <c r="P52" s="361"/>
      <c r="Q52" s="786"/>
      <c r="R52" s="329"/>
    </row>
    <row r="53" spans="12:18" x14ac:dyDescent="0.35">
      <c r="L53" s="447"/>
      <c r="M53" s="329"/>
      <c r="N53" s="329"/>
      <c r="O53" s="360"/>
      <c r="P53" s="361"/>
      <c r="Q53" s="786"/>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424</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250</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251</v>
      </c>
      <c r="K8" s="1457"/>
      <c r="L8" s="1457"/>
      <c r="M8" s="1457"/>
      <c r="N8" s="1457"/>
      <c r="O8" s="1458"/>
      <c r="P8" s="317"/>
      <c r="Q8" s="1456" t="s">
        <v>252</v>
      </c>
      <c r="R8" s="1457"/>
      <c r="S8" s="1457"/>
      <c r="T8" s="1457"/>
      <c r="U8" s="1457"/>
      <c r="V8" s="1458"/>
      <c r="W8" s="317"/>
      <c r="X8" s="1456" t="s">
        <v>253</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222</v>
      </c>
      <c r="L9" s="1435" t="s">
        <v>24</v>
      </c>
      <c r="M9" s="1436"/>
      <c r="N9" s="1437" t="s">
        <v>23</v>
      </c>
      <c r="O9" s="1438"/>
      <c r="P9" s="317"/>
      <c r="Q9" s="1439" t="s">
        <v>9</v>
      </c>
      <c r="R9" s="1433" t="s">
        <v>222</v>
      </c>
      <c r="S9" s="1435" t="s">
        <v>24</v>
      </c>
      <c r="T9" s="1436"/>
      <c r="U9" s="1437" t="s">
        <v>23</v>
      </c>
      <c r="V9" s="1438"/>
      <c r="W9" s="317"/>
      <c r="X9" s="1439" t="s">
        <v>9</v>
      </c>
      <c r="Y9" s="1433" t="s">
        <v>222</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222</v>
      </c>
      <c r="G10" s="406" t="s">
        <v>9</v>
      </c>
      <c r="H10" s="886" t="s">
        <v>222</v>
      </c>
      <c r="I10" s="346"/>
      <c r="J10" s="1440"/>
      <c r="K10" s="1434"/>
      <c r="L10" s="404" t="s">
        <v>9</v>
      </c>
      <c r="M10" s="403" t="s">
        <v>222</v>
      </c>
      <c r="N10" s="407" t="s">
        <v>9</v>
      </c>
      <c r="O10" s="402" t="s">
        <v>222</v>
      </c>
      <c r="P10" s="347"/>
      <c r="Q10" s="1440"/>
      <c r="R10" s="1434"/>
      <c r="S10" s="404" t="s">
        <v>9</v>
      </c>
      <c r="T10" s="403" t="s">
        <v>222</v>
      </c>
      <c r="U10" s="407" t="s">
        <v>9</v>
      </c>
      <c r="V10" s="402" t="s">
        <v>222</v>
      </c>
      <c r="W10" s="347"/>
      <c r="X10" s="1440"/>
      <c r="Y10" s="1434"/>
      <c r="Z10" s="404" t="s">
        <v>9</v>
      </c>
      <c r="AA10" s="403" t="s">
        <v>222</v>
      </c>
      <c r="AB10" s="407" t="s">
        <v>9</v>
      </c>
      <c r="AC10" s="402" t="s">
        <v>222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299148</v>
      </c>
      <c r="E12" s="352">
        <f>L12+S12+Z12</f>
        <v>187597</v>
      </c>
      <c r="F12" s="353">
        <f>E12/$D12*100</f>
        <v>62.71043095725193</v>
      </c>
      <c r="G12" s="352">
        <f>N12+U12+AB12</f>
        <v>111551</v>
      </c>
      <c r="H12" s="354">
        <f>G12/$D12*100</f>
        <v>37.28956904274807</v>
      </c>
      <c r="I12" s="350"/>
      <c r="J12" s="355">
        <v>89737</v>
      </c>
      <c r="K12" s="356">
        <v>29.99752630804819</v>
      </c>
      <c r="L12" s="357">
        <v>36461</v>
      </c>
      <c r="M12" s="353">
        <v>40.630954901545628</v>
      </c>
      <c r="N12" s="357">
        <v>53276</v>
      </c>
      <c r="O12" s="358">
        <v>59.369045098454379</v>
      </c>
      <c r="P12" s="350"/>
      <c r="Q12" s="355">
        <v>62526</v>
      </c>
      <c r="R12" s="356">
        <v>20.901359862008103</v>
      </c>
      <c r="S12" s="357">
        <v>41049</v>
      </c>
      <c r="T12" s="353">
        <v>65.651089146914885</v>
      </c>
      <c r="U12" s="357">
        <v>21477</v>
      </c>
      <c r="V12" s="358">
        <v>34.348910853085115</v>
      </c>
      <c r="W12" s="350"/>
      <c r="X12" s="355">
        <v>146885</v>
      </c>
      <c r="Y12" s="356">
        <v>49.101113829943706</v>
      </c>
      <c r="Z12" s="357">
        <v>110087</v>
      </c>
      <c r="AA12" s="353">
        <v>74.947748238417816</v>
      </c>
      <c r="AB12" s="357">
        <v>36798</v>
      </c>
      <c r="AC12" s="358">
        <f t="shared" ref="AC12:AC29" si="0">AB12/$X12*100</f>
        <v>25.052251761582191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45732</v>
      </c>
      <c r="E13" s="365">
        <f t="shared" ref="E13:E29" si="2">L13+S13+Z13</f>
        <v>29437</v>
      </c>
      <c r="F13" s="366">
        <f t="shared" ref="F13:H29" si="3">E13/$D13*100</f>
        <v>64.368494708300545</v>
      </c>
      <c r="G13" s="365">
        <f t="shared" ref="G13:G29" si="4">N13+U13+AB13</f>
        <v>16295</v>
      </c>
      <c r="H13" s="367">
        <f t="shared" si="3"/>
        <v>35.631505291699469</v>
      </c>
      <c r="I13" s="350"/>
      <c r="J13" s="368">
        <v>8995</v>
      </c>
      <c r="K13" s="369">
        <v>19.668940785445642</v>
      </c>
      <c r="L13" s="370">
        <v>3768</v>
      </c>
      <c r="M13" s="371">
        <v>41.8899388549194</v>
      </c>
      <c r="N13" s="370">
        <v>5227</v>
      </c>
      <c r="O13" s="372">
        <v>58.110061145080607</v>
      </c>
      <c r="P13" s="350"/>
      <c r="Q13" s="368">
        <v>8412</v>
      </c>
      <c r="R13" s="369">
        <v>18.394122277617424</v>
      </c>
      <c r="S13" s="370">
        <v>5091</v>
      </c>
      <c r="T13" s="371">
        <v>60.520684736091305</v>
      </c>
      <c r="U13" s="370">
        <v>3321</v>
      </c>
      <c r="V13" s="372">
        <v>39.479315263908703</v>
      </c>
      <c r="W13" s="350"/>
      <c r="X13" s="368">
        <v>28325</v>
      </c>
      <c r="Y13" s="369">
        <v>61.936936936936938</v>
      </c>
      <c r="Z13" s="370">
        <v>20578</v>
      </c>
      <c r="AA13" s="371">
        <v>72.649602824360102</v>
      </c>
      <c r="AB13" s="370">
        <v>7747</v>
      </c>
      <c r="AC13" s="372">
        <f t="shared" si="0"/>
        <v>27.350397175639895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34418</v>
      </c>
      <c r="E14" s="365">
        <f t="shared" si="2"/>
        <v>22203</v>
      </c>
      <c r="F14" s="366">
        <f t="shared" si="3"/>
        <v>64.509849497356029</v>
      </c>
      <c r="G14" s="365">
        <f t="shared" si="4"/>
        <v>12215</v>
      </c>
      <c r="H14" s="367">
        <f t="shared" si="3"/>
        <v>35.490150502643964</v>
      </c>
      <c r="I14" s="350"/>
      <c r="J14" s="368">
        <v>8104</v>
      </c>
      <c r="K14" s="369">
        <v>23.545819048172469</v>
      </c>
      <c r="L14" s="370">
        <v>3317</v>
      </c>
      <c r="M14" s="371">
        <v>40.930404738400789</v>
      </c>
      <c r="N14" s="370">
        <v>4787</v>
      </c>
      <c r="O14" s="372">
        <v>59.069595261599204</v>
      </c>
      <c r="P14" s="350"/>
      <c r="Q14" s="368">
        <v>7233</v>
      </c>
      <c r="R14" s="369">
        <v>21.015166482654422</v>
      </c>
      <c r="S14" s="370">
        <v>4275</v>
      </c>
      <c r="T14" s="371">
        <v>59.104106180008301</v>
      </c>
      <c r="U14" s="370">
        <v>2958</v>
      </c>
      <c r="V14" s="372">
        <v>40.895893819991699</v>
      </c>
      <c r="W14" s="350"/>
      <c r="X14" s="368">
        <v>19081</v>
      </c>
      <c r="Y14" s="369">
        <v>55.439014469173109</v>
      </c>
      <c r="Z14" s="370">
        <v>14611</v>
      </c>
      <c r="AA14" s="371">
        <v>76.573554845133913</v>
      </c>
      <c r="AB14" s="370">
        <v>4470</v>
      </c>
      <c r="AC14" s="372">
        <f t="shared" si="0"/>
        <v>23.426445154866098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31794</v>
      </c>
      <c r="E15" s="365">
        <f t="shared" si="2"/>
        <v>19599</v>
      </c>
      <c r="F15" s="366">
        <f t="shared" si="3"/>
        <v>61.643706359690512</v>
      </c>
      <c r="G15" s="365">
        <f t="shared" si="4"/>
        <v>12195</v>
      </c>
      <c r="H15" s="367">
        <f t="shared" si="3"/>
        <v>38.356293640309488</v>
      </c>
      <c r="I15" s="350"/>
      <c r="J15" s="368">
        <v>8715</v>
      </c>
      <c r="K15" s="369">
        <v>27.410832232496695</v>
      </c>
      <c r="L15" s="370">
        <v>3646</v>
      </c>
      <c r="M15" s="371">
        <v>41.835915088927138</v>
      </c>
      <c r="N15" s="370">
        <v>5069</v>
      </c>
      <c r="O15" s="372">
        <v>58.164084911072869</v>
      </c>
      <c r="P15" s="350"/>
      <c r="Q15" s="368">
        <v>6868</v>
      </c>
      <c r="R15" s="369">
        <v>21.601560042775368</v>
      </c>
      <c r="S15" s="370">
        <v>4090</v>
      </c>
      <c r="T15" s="371">
        <v>59.551543389633075</v>
      </c>
      <c r="U15" s="370">
        <v>2778</v>
      </c>
      <c r="V15" s="372">
        <v>40.448456610366918</v>
      </c>
      <c r="W15" s="350"/>
      <c r="X15" s="368">
        <v>16211</v>
      </c>
      <c r="Y15" s="369">
        <v>50.987607724727937</v>
      </c>
      <c r="Z15" s="370">
        <v>11863</v>
      </c>
      <c r="AA15" s="371">
        <v>73.178705817037809</v>
      </c>
      <c r="AB15" s="370">
        <v>4348</v>
      </c>
      <c r="AC15" s="372">
        <f t="shared" si="0"/>
        <v>26.821294182962184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46130</v>
      </c>
      <c r="E16" s="365">
        <f t="shared" si="2"/>
        <v>26943</v>
      </c>
      <c r="F16" s="366">
        <f t="shared" si="3"/>
        <v>58.406676783004549</v>
      </c>
      <c r="G16" s="365">
        <f t="shared" si="4"/>
        <v>19187</v>
      </c>
      <c r="H16" s="367">
        <f t="shared" si="3"/>
        <v>41.593323216995451</v>
      </c>
      <c r="I16" s="350"/>
      <c r="J16" s="368">
        <v>18392</v>
      </c>
      <c r="K16" s="369">
        <v>39.869932798612616</v>
      </c>
      <c r="L16" s="370">
        <v>7457</v>
      </c>
      <c r="M16" s="371">
        <v>40.544802087864291</v>
      </c>
      <c r="N16" s="370">
        <v>10935</v>
      </c>
      <c r="O16" s="372">
        <v>59.455197912135716</v>
      </c>
      <c r="P16" s="350"/>
      <c r="Q16" s="368">
        <v>9218</v>
      </c>
      <c r="R16" s="369">
        <v>19.982657706481682</v>
      </c>
      <c r="S16" s="370">
        <v>5605</v>
      </c>
      <c r="T16" s="371">
        <v>60.804946843133003</v>
      </c>
      <c r="U16" s="370">
        <v>3613</v>
      </c>
      <c r="V16" s="372">
        <v>39.195053156866997</v>
      </c>
      <c r="W16" s="350"/>
      <c r="X16" s="368">
        <v>18520</v>
      </c>
      <c r="Y16" s="369">
        <v>40.147409494905702</v>
      </c>
      <c r="Z16" s="370">
        <v>13881</v>
      </c>
      <c r="AA16" s="371">
        <v>74.951403887688983</v>
      </c>
      <c r="AB16" s="370">
        <v>4639</v>
      </c>
      <c r="AC16" s="372">
        <f t="shared" si="0"/>
        <v>25.048596112311017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18114</v>
      </c>
      <c r="E17" s="375">
        <f t="shared" si="2"/>
        <v>11343</v>
      </c>
      <c r="F17" s="376">
        <f t="shared" si="3"/>
        <v>62.620072871811857</v>
      </c>
      <c r="G17" s="375">
        <f t="shared" si="4"/>
        <v>6771</v>
      </c>
      <c r="H17" s="367">
        <f t="shared" si="3"/>
        <v>37.379927128188143</v>
      </c>
      <c r="I17" s="350"/>
      <c r="J17" s="377">
        <v>4663</v>
      </c>
      <c r="K17" s="378">
        <v>25.742519598100916</v>
      </c>
      <c r="L17" s="375">
        <v>1938</v>
      </c>
      <c r="M17" s="376">
        <v>41.561226678104227</v>
      </c>
      <c r="N17" s="375">
        <v>2725</v>
      </c>
      <c r="O17" s="372">
        <v>58.438773321895773</v>
      </c>
      <c r="P17" s="350"/>
      <c r="Q17" s="377">
        <v>3877</v>
      </c>
      <c r="R17" s="378">
        <v>21.403334437451697</v>
      </c>
      <c r="S17" s="375">
        <v>2177</v>
      </c>
      <c r="T17" s="376">
        <v>56.151663657467111</v>
      </c>
      <c r="U17" s="375">
        <v>1700</v>
      </c>
      <c r="V17" s="372">
        <v>43.848336342532882</v>
      </c>
      <c r="W17" s="350"/>
      <c r="X17" s="377">
        <v>9574</v>
      </c>
      <c r="Y17" s="378">
        <v>52.854145964447383</v>
      </c>
      <c r="Z17" s="375">
        <v>7228</v>
      </c>
      <c r="AA17" s="376">
        <v>75.496135366617921</v>
      </c>
      <c r="AB17" s="375">
        <v>2346</v>
      </c>
      <c r="AC17" s="372">
        <f t="shared" si="0"/>
        <v>24.503864633382079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126450</v>
      </c>
      <c r="E18" s="365">
        <f t="shared" si="2"/>
        <v>80117</v>
      </c>
      <c r="F18" s="366">
        <f t="shared" si="3"/>
        <v>63.358639778568602</v>
      </c>
      <c r="G18" s="365">
        <f t="shared" si="4"/>
        <v>46333</v>
      </c>
      <c r="H18" s="367">
        <f t="shared" si="3"/>
        <v>36.641360221431398</v>
      </c>
      <c r="I18" s="350"/>
      <c r="J18" s="368">
        <v>26341</v>
      </c>
      <c r="K18" s="369">
        <v>20.831158560695929</v>
      </c>
      <c r="L18" s="370">
        <v>11001</v>
      </c>
      <c r="M18" s="371">
        <v>41.76379028890323</v>
      </c>
      <c r="N18" s="370">
        <v>15340</v>
      </c>
      <c r="O18" s="372">
        <v>58.236209711096762</v>
      </c>
      <c r="P18" s="350"/>
      <c r="Q18" s="368">
        <v>21740</v>
      </c>
      <c r="R18" s="369">
        <v>17.192566231712139</v>
      </c>
      <c r="S18" s="370">
        <v>12365</v>
      </c>
      <c r="T18" s="371">
        <v>56.876724931002762</v>
      </c>
      <c r="U18" s="370">
        <v>9375</v>
      </c>
      <c r="V18" s="372">
        <v>43.123275068997238</v>
      </c>
      <c r="W18" s="350"/>
      <c r="X18" s="368">
        <v>78369</v>
      </c>
      <c r="Y18" s="369">
        <v>61.976275207591932</v>
      </c>
      <c r="Z18" s="370">
        <v>56751</v>
      </c>
      <c r="AA18" s="371">
        <v>72.415113118707652</v>
      </c>
      <c r="AB18" s="370">
        <v>21618</v>
      </c>
      <c r="AC18" s="372">
        <f t="shared" si="0"/>
        <v>27.584886881292348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77506</v>
      </c>
      <c r="E19" s="365">
        <f t="shared" si="2"/>
        <v>49123</v>
      </c>
      <c r="F19" s="366">
        <f t="shared" si="3"/>
        <v>63.379609320568733</v>
      </c>
      <c r="G19" s="365">
        <f t="shared" si="4"/>
        <v>28383</v>
      </c>
      <c r="H19" s="367">
        <f t="shared" si="3"/>
        <v>36.620390679431267</v>
      </c>
      <c r="I19" s="350"/>
      <c r="J19" s="368">
        <v>17716</v>
      </c>
      <c r="K19" s="369">
        <v>22.857585219208833</v>
      </c>
      <c r="L19" s="370">
        <v>7216</v>
      </c>
      <c r="M19" s="371">
        <v>40.731542108828179</v>
      </c>
      <c r="N19" s="370">
        <v>10500</v>
      </c>
      <c r="O19" s="372">
        <v>59.268457891171821</v>
      </c>
      <c r="P19" s="350"/>
      <c r="Q19" s="368">
        <v>13815</v>
      </c>
      <c r="R19" s="369">
        <v>17.824426496013213</v>
      </c>
      <c r="S19" s="370">
        <v>8516</v>
      </c>
      <c r="T19" s="371">
        <v>61.643141512848352</v>
      </c>
      <c r="U19" s="370">
        <v>5299</v>
      </c>
      <c r="V19" s="372">
        <v>38.356858487151648</v>
      </c>
      <c r="W19" s="350"/>
      <c r="X19" s="368">
        <v>45975</v>
      </c>
      <c r="Y19" s="369">
        <v>59.317988284777954</v>
      </c>
      <c r="Z19" s="370">
        <v>33391</v>
      </c>
      <c r="AA19" s="371">
        <v>72.628602501359424</v>
      </c>
      <c r="AB19" s="370">
        <v>12584</v>
      </c>
      <c r="AC19" s="372">
        <f t="shared" si="0"/>
        <v>27.371397498640565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232521</v>
      </c>
      <c r="E20" s="365">
        <f t="shared" si="2"/>
        <v>147029</v>
      </c>
      <c r="F20" s="366">
        <f t="shared" si="3"/>
        <v>63.232568241148115</v>
      </c>
      <c r="G20" s="365">
        <f t="shared" si="4"/>
        <v>85492</v>
      </c>
      <c r="H20" s="367">
        <f t="shared" si="3"/>
        <v>36.767431758851885</v>
      </c>
      <c r="I20" s="350"/>
      <c r="J20" s="368">
        <v>60737</v>
      </c>
      <c r="K20" s="369">
        <v>26.121081536721412</v>
      </c>
      <c r="L20" s="370">
        <v>25706</v>
      </c>
      <c r="M20" s="371">
        <v>42.323460164314994</v>
      </c>
      <c r="N20" s="370">
        <v>35031</v>
      </c>
      <c r="O20" s="372">
        <v>57.676539835685006</v>
      </c>
      <c r="P20" s="350"/>
      <c r="Q20" s="368">
        <v>46535</v>
      </c>
      <c r="R20" s="369">
        <v>20.01324611540463</v>
      </c>
      <c r="S20" s="370">
        <v>28411</v>
      </c>
      <c r="T20" s="371">
        <v>61.052970882131731</v>
      </c>
      <c r="U20" s="370">
        <v>18124</v>
      </c>
      <c r="V20" s="372">
        <v>38.947029117868269</v>
      </c>
      <c r="W20" s="350"/>
      <c r="X20" s="368">
        <v>125249</v>
      </c>
      <c r="Y20" s="369">
        <v>53.865672347873961</v>
      </c>
      <c r="Z20" s="370">
        <v>92912</v>
      </c>
      <c r="AA20" s="371">
        <v>74.181829795048259</v>
      </c>
      <c r="AB20" s="370">
        <v>32337</v>
      </c>
      <c r="AC20" s="372">
        <f t="shared" si="0"/>
        <v>25.818170204951734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167279</v>
      </c>
      <c r="E21" s="365">
        <f t="shared" si="2"/>
        <v>104439</v>
      </c>
      <c r="F21" s="366">
        <f t="shared" si="3"/>
        <v>62.434017419998924</v>
      </c>
      <c r="G21" s="365">
        <f t="shared" si="4"/>
        <v>62840</v>
      </c>
      <c r="H21" s="367">
        <f t="shared" si="3"/>
        <v>37.565982580001076</v>
      </c>
      <c r="I21" s="350"/>
      <c r="J21" s="368">
        <v>43896</v>
      </c>
      <c r="K21" s="369">
        <v>26.241189868423415</v>
      </c>
      <c r="L21" s="370">
        <v>17643</v>
      </c>
      <c r="M21" s="371">
        <v>40.192728266812466</v>
      </c>
      <c r="N21" s="370">
        <v>26253</v>
      </c>
      <c r="O21" s="372">
        <v>59.807271733187541</v>
      </c>
      <c r="P21" s="350"/>
      <c r="Q21" s="368">
        <v>34239</v>
      </c>
      <c r="R21" s="369">
        <v>20.46819983381058</v>
      </c>
      <c r="S21" s="370">
        <v>20876</v>
      </c>
      <c r="T21" s="371">
        <v>60.971406875200799</v>
      </c>
      <c r="U21" s="370">
        <v>13363</v>
      </c>
      <c r="V21" s="372">
        <v>39.028593124799201</v>
      </c>
      <c r="W21" s="350"/>
      <c r="X21" s="368">
        <v>89144</v>
      </c>
      <c r="Y21" s="369">
        <v>53.290610297766008</v>
      </c>
      <c r="Z21" s="370">
        <v>65920</v>
      </c>
      <c r="AA21" s="371">
        <v>73.947769900385893</v>
      </c>
      <c r="AB21" s="370">
        <v>23224</v>
      </c>
      <c r="AC21" s="372">
        <f t="shared" si="0"/>
        <v>26.052230099614111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36400</v>
      </c>
      <c r="E22" s="365">
        <f t="shared" si="2"/>
        <v>23355</v>
      </c>
      <c r="F22" s="366">
        <f t="shared" si="3"/>
        <v>64.162087912087912</v>
      </c>
      <c r="G22" s="365">
        <f t="shared" si="4"/>
        <v>13045</v>
      </c>
      <c r="H22" s="367">
        <f t="shared" si="3"/>
        <v>35.837912087912088</v>
      </c>
      <c r="I22" s="350"/>
      <c r="J22" s="368">
        <v>9019</v>
      </c>
      <c r="K22" s="369">
        <v>24.777472527472526</v>
      </c>
      <c r="L22" s="370">
        <v>3794</v>
      </c>
      <c r="M22" s="371">
        <v>42.066747976494071</v>
      </c>
      <c r="N22" s="370">
        <v>5225</v>
      </c>
      <c r="O22" s="372">
        <v>57.933252023505929</v>
      </c>
      <c r="P22" s="350"/>
      <c r="Q22" s="368">
        <v>6625</v>
      </c>
      <c r="R22" s="369">
        <v>18.200549450549449</v>
      </c>
      <c r="S22" s="370">
        <v>4049</v>
      </c>
      <c r="T22" s="371">
        <v>61.116981132075473</v>
      </c>
      <c r="U22" s="370">
        <v>2576</v>
      </c>
      <c r="V22" s="372">
        <v>38.883018867924527</v>
      </c>
      <c r="W22" s="350"/>
      <c r="X22" s="368">
        <v>20756</v>
      </c>
      <c r="Y22" s="369">
        <v>57.021978021978029</v>
      </c>
      <c r="Z22" s="370">
        <v>15512</v>
      </c>
      <c r="AA22" s="371">
        <v>74.735016380805547</v>
      </c>
      <c r="AB22" s="370">
        <v>5244</v>
      </c>
      <c r="AC22" s="372">
        <f t="shared" si="0"/>
        <v>25.264983619194446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78066</v>
      </c>
      <c r="E23" s="365">
        <f t="shared" si="2"/>
        <v>48298</v>
      </c>
      <c r="F23" s="366">
        <f t="shared" si="3"/>
        <v>61.868162836574179</v>
      </c>
      <c r="G23" s="365">
        <f t="shared" si="4"/>
        <v>29768</v>
      </c>
      <c r="H23" s="367">
        <f t="shared" si="3"/>
        <v>38.131837163425821</v>
      </c>
      <c r="I23" s="350"/>
      <c r="J23" s="368">
        <v>22441</v>
      </c>
      <c r="K23" s="369">
        <v>28.746189122024951</v>
      </c>
      <c r="L23" s="370">
        <v>8636</v>
      </c>
      <c r="M23" s="371">
        <v>38.483133550198296</v>
      </c>
      <c r="N23" s="370">
        <v>13805</v>
      </c>
      <c r="O23" s="372">
        <v>61.516866449801697</v>
      </c>
      <c r="P23" s="350"/>
      <c r="Q23" s="368">
        <v>13509</v>
      </c>
      <c r="R23" s="369">
        <v>17.304588425178697</v>
      </c>
      <c r="S23" s="370">
        <v>7830</v>
      </c>
      <c r="T23" s="371">
        <v>57.961359093937368</v>
      </c>
      <c r="U23" s="370">
        <v>5679</v>
      </c>
      <c r="V23" s="372">
        <v>42.038640906062625</v>
      </c>
      <c r="W23" s="350"/>
      <c r="X23" s="368">
        <v>42116</v>
      </c>
      <c r="Y23" s="369">
        <v>53.949222452796356</v>
      </c>
      <c r="Z23" s="370">
        <v>31832</v>
      </c>
      <c r="AA23" s="371">
        <v>75.581726659701772</v>
      </c>
      <c r="AB23" s="370">
        <v>10284</v>
      </c>
      <c r="AC23" s="372">
        <f t="shared" si="0"/>
        <v>24.418273340298224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194321</v>
      </c>
      <c r="E24" s="365">
        <f t="shared" si="2"/>
        <v>126954</v>
      </c>
      <c r="F24" s="366">
        <f t="shared" si="3"/>
        <v>65.33210512502508</v>
      </c>
      <c r="G24" s="365">
        <f t="shared" si="4"/>
        <v>67367</v>
      </c>
      <c r="H24" s="367">
        <f t="shared" si="3"/>
        <v>34.667894874974913</v>
      </c>
      <c r="I24" s="350"/>
      <c r="J24" s="368">
        <v>50639</v>
      </c>
      <c r="K24" s="369">
        <v>26.059458318967071</v>
      </c>
      <c r="L24" s="370">
        <v>23264</v>
      </c>
      <c r="M24" s="371">
        <v>45.94087560970793</v>
      </c>
      <c r="N24" s="370">
        <v>27375</v>
      </c>
      <c r="O24" s="372">
        <v>54.05912439029207</v>
      </c>
      <c r="P24" s="350"/>
      <c r="Q24" s="368">
        <v>34443</v>
      </c>
      <c r="R24" s="369">
        <v>17.724795570216294</v>
      </c>
      <c r="S24" s="370">
        <v>21740</v>
      </c>
      <c r="T24" s="371">
        <v>63.118775948668812</v>
      </c>
      <c r="U24" s="370">
        <v>12703</v>
      </c>
      <c r="V24" s="372">
        <v>36.881224051331188</v>
      </c>
      <c r="W24" s="350"/>
      <c r="X24" s="368">
        <v>109239</v>
      </c>
      <c r="Y24" s="369">
        <v>56.215746110816632</v>
      </c>
      <c r="Z24" s="370">
        <v>81950</v>
      </c>
      <c r="AA24" s="371">
        <v>75.018995047556274</v>
      </c>
      <c r="AB24" s="370">
        <v>27289</v>
      </c>
      <c r="AC24" s="372">
        <f t="shared" si="0"/>
        <v>24.981004952443726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45626</v>
      </c>
      <c r="E25" s="365">
        <f t="shared" si="2"/>
        <v>26420</v>
      </c>
      <c r="F25" s="366">
        <f t="shared" si="3"/>
        <v>57.905580151667913</v>
      </c>
      <c r="G25" s="365">
        <f t="shared" si="4"/>
        <v>19206</v>
      </c>
      <c r="H25" s="367">
        <f t="shared" si="3"/>
        <v>42.094419848332095</v>
      </c>
      <c r="I25" s="350"/>
      <c r="J25" s="368">
        <v>16525</v>
      </c>
      <c r="K25" s="369">
        <v>36.218384254591676</v>
      </c>
      <c r="L25" s="370">
        <v>6129</v>
      </c>
      <c r="M25" s="371">
        <v>37.089258698940995</v>
      </c>
      <c r="N25" s="370">
        <v>10396</v>
      </c>
      <c r="O25" s="372">
        <v>62.910741301059005</v>
      </c>
      <c r="P25" s="350"/>
      <c r="Q25" s="368">
        <v>8969</v>
      </c>
      <c r="R25" s="369">
        <v>19.657651339148732</v>
      </c>
      <c r="S25" s="370">
        <v>5476</v>
      </c>
      <c r="T25" s="371">
        <v>61.054744118630843</v>
      </c>
      <c r="U25" s="370">
        <v>3493</v>
      </c>
      <c r="V25" s="372">
        <v>38.945255881369164</v>
      </c>
      <c r="W25" s="350"/>
      <c r="X25" s="368">
        <v>20132</v>
      </c>
      <c r="Y25" s="369">
        <v>44.123964406259589</v>
      </c>
      <c r="Z25" s="370">
        <v>14815</v>
      </c>
      <c r="AA25" s="371">
        <v>73.589310550367571</v>
      </c>
      <c r="AB25" s="370">
        <v>5317</v>
      </c>
      <c r="AC25" s="372">
        <f t="shared" si="0"/>
        <v>26.410689449632425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15929</v>
      </c>
      <c r="E26" s="380">
        <f t="shared" si="2"/>
        <v>10124</v>
      </c>
      <c r="F26" s="381">
        <f t="shared" si="3"/>
        <v>63.557034339883231</v>
      </c>
      <c r="G26" s="380">
        <f t="shared" si="4"/>
        <v>5805</v>
      </c>
      <c r="H26" s="367">
        <f t="shared" si="3"/>
        <v>36.442965660116769</v>
      </c>
      <c r="I26" s="350"/>
      <c r="J26" s="377">
        <v>3412</v>
      </c>
      <c r="K26" s="378">
        <v>21.42005147843556</v>
      </c>
      <c r="L26" s="375">
        <v>1410</v>
      </c>
      <c r="M26" s="376">
        <v>41.324736225087925</v>
      </c>
      <c r="N26" s="375">
        <v>2002</v>
      </c>
      <c r="O26" s="372">
        <v>58.675263774912082</v>
      </c>
      <c r="P26" s="350"/>
      <c r="Q26" s="377">
        <v>2653</v>
      </c>
      <c r="R26" s="378">
        <v>16.655157260342772</v>
      </c>
      <c r="S26" s="375">
        <v>1474</v>
      </c>
      <c r="T26" s="376">
        <v>55.559743686392757</v>
      </c>
      <c r="U26" s="375">
        <v>1179</v>
      </c>
      <c r="V26" s="372">
        <v>44.440256313607236</v>
      </c>
      <c r="W26" s="350"/>
      <c r="X26" s="377">
        <v>9864</v>
      </c>
      <c r="Y26" s="378">
        <v>61.924791261221671</v>
      </c>
      <c r="Z26" s="375">
        <v>7240</v>
      </c>
      <c r="AA26" s="376">
        <v>73.398215733982155</v>
      </c>
      <c r="AB26" s="375">
        <v>2624</v>
      </c>
      <c r="AC26" s="372">
        <f t="shared" si="0"/>
        <v>26.601784266017841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70696</v>
      </c>
      <c r="E27" s="380">
        <f t="shared" si="2"/>
        <v>43513</v>
      </c>
      <c r="F27" s="381">
        <f t="shared" si="3"/>
        <v>61.549451171211956</v>
      </c>
      <c r="G27" s="380">
        <f t="shared" si="4"/>
        <v>27183</v>
      </c>
      <c r="H27" s="367">
        <f t="shared" si="3"/>
        <v>38.450548828788051</v>
      </c>
      <c r="I27" s="350"/>
      <c r="J27" s="377">
        <v>17896</v>
      </c>
      <c r="K27" s="378">
        <v>25.314020595224623</v>
      </c>
      <c r="L27" s="375">
        <v>7042</v>
      </c>
      <c r="M27" s="376">
        <v>39.349575324094772</v>
      </c>
      <c r="N27" s="375">
        <v>10854</v>
      </c>
      <c r="O27" s="372">
        <v>60.650424675905235</v>
      </c>
      <c r="P27" s="350"/>
      <c r="Q27" s="377">
        <v>12979</v>
      </c>
      <c r="R27" s="378">
        <v>18.358888763154919</v>
      </c>
      <c r="S27" s="375">
        <v>7223</v>
      </c>
      <c r="T27" s="376">
        <v>55.651436936589874</v>
      </c>
      <c r="U27" s="375">
        <v>5756</v>
      </c>
      <c r="V27" s="372">
        <v>44.348563063410126</v>
      </c>
      <c r="W27" s="350"/>
      <c r="X27" s="377">
        <v>39821</v>
      </c>
      <c r="Y27" s="378">
        <v>56.327090641620458</v>
      </c>
      <c r="Z27" s="375">
        <v>29248</v>
      </c>
      <c r="AA27" s="376">
        <v>73.448682855779609</v>
      </c>
      <c r="AB27" s="375">
        <v>10573</v>
      </c>
      <c r="AC27" s="372">
        <f t="shared" si="0"/>
        <v>26.551317144220388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9318</v>
      </c>
      <c r="E28" s="380">
        <f t="shared" si="2"/>
        <v>6096</v>
      </c>
      <c r="F28" s="381">
        <f t="shared" si="3"/>
        <v>65.421764327108818</v>
      </c>
      <c r="G28" s="380">
        <f t="shared" si="4"/>
        <v>3222</v>
      </c>
      <c r="H28" s="382">
        <f t="shared" si="3"/>
        <v>34.578235672891175</v>
      </c>
      <c r="I28" s="350"/>
      <c r="J28" s="377">
        <v>1557</v>
      </c>
      <c r="K28" s="378">
        <v>16.709594333547972</v>
      </c>
      <c r="L28" s="375">
        <v>647</v>
      </c>
      <c r="M28" s="376">
        <v>41.554271034039822</v>
      </c>
      <c r="N28" s="375">
        <v>910</v>
      </c>
      <c r="O28" s="383">
        <v>58.445728965960178</v>
      </c>
      <c r="P28" s="350"/>
      <c r="Q28" s="377">
        <v>1678</v>
      </c>
      <c r="R28" s="378">
        <v>18.008156256707448</v>
      </c>
      <c r="S28" s="375">
        <v>987</v>
      </c>
      <c r="T28" s="376">
        <v>58.820023837902269</v>
      </c>
      <c r="U28" s="375">
        <v>691</v>
      </c>
      <c r="V28" s="383">
        <v>41.179976162097738</v>
      </c>
      <c r="W28" s="350"/>
      <c r="X28" s="377">
        <v>6083</v>
      </c>
      <c r="Y28" s="378">
        <v>65.28224940974458</v>
      </c>
      <c r="Z28" s="375">
        <v>4462</v>
      </c>
      <c r="AA28" s="376">
        <v>73.351964491204996</v>
      </c>
      <c r="AB28" s="375">
        <v>1621</v>
      </c>
      <c r="AC28" s="383">
        <f t="shared" si="0"/>
        <v>26.648035508795004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3725</v>
      </c>
      <c r="E29" s="386">
        <f t="shared" si="2"/>
        <v>1991</v>
      </c>
      <c r="F29" s="387">
        <f t="shared" si="3"/>
        <v>53.449664429530195</v>
      </c>
      <c r="G29" s="386">
        <f t="shared" si="4"/>
        <v>1734</v>
      </c>
      <c r="H29" s="388">
        <f t="shared" si="3"/>
        <v>46.550335570469798</v>
      </c>
      <c r="I29" s="350"/>
      <c r="J29" s="389">
        <v>2082</v>
      </c>
      <c r="K29" s="390">
        <v>55.892617449664428</v>
      </c>
      <c r="L29" s="391">
        <v>763</v>
      </c>
      <c r="M29" s="392">
        <v>36.647454370797313</v>
      </c>
      <c r="N29" s="391">
        <v>1319</v>
      </c>
      <c r="O29" s="393">
        <v>63.352545629202694</v>
      </c>
      <c r="P29" s="350"/>
      <c r="Q29" s="389">
        <v>572</v>
      </c>
      <c r="R29" s="390">
        <v>15.355704697986578</v>
      </c>
      <c r="S29" s="391">
        <v>395</v>
      </c>
      <c r="T29" s="392">
        <v>69.055944055944053</v>
      </c>
      <c r="U29" s="391">
        <v>177</v>
      </c>
      <c r="V29" s="393">
        <v>30.944055944055943</v>
      </c>
      <c r="W29" s="350"/>
      <c r="X29" s="389">
        <v>1071</v>
      </c>
      <c r="Y29" s="390">
        <v>28.751677852348994</v>
      </c>
      <c r="Z29" s="391">
        <v>833</v>
      </c>
      <c r="AA29" s="392">
        <v>77.777777777777786</v>
      </c>
      <c r="AB29" s="391">
        <v>238</v>
      </c>
      <c r="AC29" s="393">
        <f t="shared" si="0"/>
        <v>22.222222222222221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35">
      <c r="B31" s="1228" t="s">
        <v>0</v>
      </c>
      <c r="D31" s="1229">
        <f>J31+Q31+X31</f>
        <v>1533173</v>
      </c>
      <c r="E31" s="1230">
        <f>L31+S31+Z31</f>
        <v>964581</v>
      </c>
      <c r="F31" s="1231">
        <f>E31/$D31*100</f>
        <v>62.914035141500669</v>
      </c>
      <c r="G31" s="1230">
        <f>N31+U31+AB31</f>
        <v>568592</v>
      </c>
      <c r="H31" s="1232">
        <f>G31/$D31*100</f>
        <v>37.085964858499331</v>
      </c>
      <c r="J31" s="1233">
        <f>SUM(J12:J29)</f>
        <v>410867</v>
      </c>
      <c r="K31" s="1234">
        <f>J31/$D31*100</f>
        <v>26.798476101522787</v>
      </c>
      <c r="L31" s="1230">
        <f>SUM(L12:L29)</f>
        <v>169838</v>
      </c>
      <c r="M31" s="1231">
        <f>L31/$J31*100</f>
        <v>41.336490883911338</v>
      </c>
      <c r="N31" s="1230">
        <f>SUM(N12:N29)</f>
        <v>241029</v>
      </c>
      <c r="O31" s="1235">
        <f>N31/$J31*100</f>
        <v>58.663509116088662</v>
      </c>
      <c r="Q31" s="1233">
        <f>SUM(Q12:Q29)</f>
        <v>295891</v>
      </c>
      <c r="R31" s="1234">
        <f>Q31/$D31*100</f>
        <v>19.299257161455362</v>
      </c>
      <c r="S31" s="1230">
        <f>SUM(S12:S29)</f>
        <v>181629</v>
      </c>
      <c r="T31" s="1231">
        <f>S31/$Q31*100</f>
        <v>61.383752800862482</v>
      </c>
      <c r="U31" s="1230">
        <f>SUM(U12:U29)</f>
        <v>114262</v>
      </c>
      <c r="V31" s="1235">
        <f>U31/$Q31*100</f>
        <v>38.616247199137518</v>
      </c>
      <c r="X31" s="1233">
        <f>SUM(X12:X29)</f>
        <v>826415</v>
      </c>
      <c r="Y31" s="1234">
        <f>X31/$D31*100</f>
        <v>53.902266737021854</v>
      </c>
      <c r="Z31" s="1230">
        <f>SUM(Z12:Z29)</f>
        <v>613114</v>
      </c>
      <c r="AA31" s="1231">
        <f>Z31/$X31*100</f>
        <v>74.18960207643859</v>
      </c>
      <c r="AB31" s="1230">
        <f>SUM(AB12:AB29)</f>
        <v>213301</v>
      </c>
      <c r="AC31" s="1235">
        <f>AB31/$X31*100</f>
        <v>25.810397923561407</v>
      </c>
      <c r="AD31" s="1272"/>
      <c r="AE31" s="1264"/>
      <c r="AF31" s="1264"/>
      <c r="AI31" s="591"/>
      <c r="AK31" s="1264"/>
      <c r="AL31" s="1264"/>
      <c r="AO31" s="591"/>
      <c r="AQ31" s="1264"/>
      <c r="AR31" s="1264"/>
      <c r="AU31" s="591"/>
      <c r="AW31" s="1264"/>
      <c r="AX31" s="1264"/>
      <c r="BA31" s="591"/>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1"/>
      <c r="C34" s="1441"/>
      <c r="D34" s="1441"/>
      <c r="E34" s="1441"/>
      <c r="F34" s="1441"/>
      <c r="G34" s="1441"/>
      <c r="H34" s="1441"/>
      <c r="I34" s="1441"/>
      <c r="J34" s="1441"/>
      <c r="K34" s="1441"/>
      <c r="L34" s="1441"/>
      <c r="M34" s="1441"/>
      <c r="N34" s="1441"/>
      <c r="O34" s="1441"/>
    </row>
    <row r="35" spans="2:15" s="329" customFormat="1" ht="29.25" customHeight="1" x14ac:dyDescent="0.25">
      <c r="B35" s="1442"/>
      <c r="C35" s="1442"/>
      <c r="D35" s="1442"/>
      <c r="E35" s="1442"/>
      <c r="F35" s="1442"/>
      <c r="G35" s="1442"/>
      <c r="H35" s="1442"/>
      <c r="I35" s="1442"/>
      <c r="J35" s="1442"/>
      <c r="K35" s="1442"/>
      <c r="L35" s="1442"/>
      <c r="M35" s="1442"/>
    </row>
    <row r="36" spans="2:15" s="329" customFormat="1" ht="4.5" customHeight="1" x14ac:dyDescent="0.25">
      <c r="B36" s="1432"/>
      <c r="C36" s="1432"/>
      <c r="D36" s="143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423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254</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255</v>
      </c>
      <c r="K8" s="1457"/>
      <c r="L8" s="1457"/>
      <c r="M8" s="1457"/>
      <c r="N8" s="1457"/>
      <c r="O8" s="1458"/>
      <c r="P8" s="317"/>
      <c r="Q8" s="1456" t="s">
        <v>256</v>
      </c>
      <c r="R8" s="1457"/>
      <c r="S8" s="1457"/>
      <c r="T8" s="1457"/>
      <c r="U8" s="1457"/>
      <c r="V8" s="1458"/>
      <c r="W8" s="317"/>
      <c r="X8" s="1456" t="s">
        <v>257</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266</v>
      </c>
      <c r="L9" s="1435" t="s">
        <v>24</v>
      </c>
      <c r="M9" s="1436"/>
      <c r="N9" s="1437" t="s">
        <v>23</v>
      </c>
      <c r="O9" s="1438"/>
      <c r="P9" s="317"/>
      <c r="Q9" s="1439" t="s">
        <v>9</v>
      </c>
      <c r="R9" s="1433" t="s">
        <v>266</v>
      </c>
      <c r="S9" s="1435" t="s">
        <v>24</v>
      </c>
      <c r="T9" s="1436"/>
      <c r="U9" s="1437" t="s">
        <v>23</v>
      </c>
      <c r="V9" s="1438"/>
      <c r="W9" s="317"/>
      <c r="X9" s="1439" t="s">
        <v>9</v>
      </c>
      <c r="Y9" s="1433" t="s">
        <v>266</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266</v>
      </c>
      <c r="G10" s="406" t="s">
        <v>9</v>
      </c>
      <c r="H10" s="886" t="s">
        <v>266</v>
      </c>
      <c r="I10" s="346"/>
      <c r="J10" s="1440"/>
      <c r="K10" s="1434"/>
      <c r="L10" s="404" t="s">
        <v>9</v>
      </c>
      <c r="M10" s="403" t="s">
        <v>266</v>
      </c>
      <c r="N10" s="407" t="s">
        <v>9</v>
      </c>
      <c r="O10" s="402" t="s">
        <v>266</v>
      </c>
      <c r="P10" s="347"/>
      <c r="Q10" s="1440"/>
      <c r="R10" s="1434"/>
      <c r="S10" s="404" t="s">
        <v>9</v>
      </c>
      <c r="T10" s="403" t="s">
        <v>266</v>
      </c>
      <c r="U10" s="407" t="s">
        <v>9</v>
      </c>
      <c r="V10" s="402" t="s">
        <v>266</v>
      </c>
      <c r="W10" s="347"/>
      <c r="X10" s="1440"/>
      <c r="Y10" s="143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73142</v>
      </c>
      <c r="E12" s="352">
        <f>L12+S12+Z12</f>
        <v>42701</v>
      </c>
      <c r="F12" s="353">
        <f>E12/$D12*100</f>
        <v>58.38095758934675</v>
      </c>
      <c r="G12" s="352">
        <f>N12+U12+AB12</f>
        <v>30441</v>
      </c>
      <c r="H12" s="354">
        <f>G12/$D12*100</f>
        <v>41.61904241065325</v>
      </c>
      <c r="I12" s="350"/>
      <c r="J12" s="355">
        <f>L12+N12</f>
        <v>28235</v>
      </c>
      <c r="K12" s="356">
        <f>J12/$D12*100</f>
        <v>38.602991441305953</v>
      </c>
      <c r="L12" s="357">
        <v>10992</v>
      </c>
      <c r="M12" s="353">
        <v>38.930405525057552</v>
      </c>
      <c r="N12" s="357">
        <v>17243</v>
      </c>
      <c r="O12" s="358">
        <v>61.069594474942448</v>
      </c>
      <c r="P12" s="350"/>
      <c r="Q12" s="355">
        <v>12539</v>
      </c>
      <c r="R12" s="356">
        <v>17.143364961308141</v>
      </c>
      <c r="S12" s="357">
        <v>7127</v>
      </c>
      <c r="T12" s="353">
        <v>56.838663370284713</v>
      </c>
      <c r="U12" s="357">
        <v>5412</v>
      </c>
      <c r="V12" s="358">
        <v>43.161336629715287</v>
      </c>
      <c r="W12" s="350"/>
      <c r="X12" s="355">
        <v>32368</v>
      </c>
      <c r="Y12" s="356">
        <v>44.253643597385903</v>
      </c>
      <c r="Z12" s="357">
        <v>24582</v>
      </c>
      <c r="AA12" s="353">
        <v>75.945378151260499</v>
      </c>
      <c r="AB12" s="357">
        <v>7786</v>
      </c>
      <c r="AC12" s="358">
        <f t="shared" ref="AC12:AC29" si="0">AB12/$X12*100</f>
        <v>24.054621848739497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13380</v>
      </c>
      <c r="E13" s="365">
        <f t="shared" ref="E13:E29" si="2">L13+S13+Z13</f>
        <v>8895</v>
      </c>
      <c r="F13" s="366">
        <f t="shared" ref="F13:H29" si="3">E13/$D13*100</f>
        <v>66.479820627802695</v>
      </c>
      <c r="G13" s="365">
        <f t="shared" ref="G13:G29" si="4">N13+U13+AB13</f>
        <v>4485</v>
      </c>
      <c r="H13" s="367">
        <f t="shared" si="3"/>
        <v>33.520179372197312</v>
      </c>
      <c r="I13" s="350"/>
      <c r="J13" s="368">
        <f t="shared" ref="J13:J29" si="5">L13+N13</f>
        <v>2453</v>
      </c>
      <c r="K13" s="369">
        <f t="shared" ref="K13:K29" si="6">J13/$D13*100</f>
        <v>18.333333333333332</v>
      </c>
      <c r="L13" s="370">
        <v>995</v>
      </c>
      <c r="M13" s="371">
        <v>40.562576437015899</v>
      </c>
      <c r="N13" s="370">
        <v>1458</v>
      </c>
      <c r="O13" s="372">
        <v>59.437423562984101</v>
      </c>
      <c r="P13" s="350"/>
      <c r="Q13" s="368">
        <v>2034</v>
      </c>
      <c r="R13" s="369">
        <v>15.201793721973095</v>
      </c>
      <c r="S13" s="370">
        <v>1176</v>
      </c>
      <c r="T13" s="371">
        <v>57.817109144542776</v>
      </c>
      <c r="U13" s="370">
        <v>858</v>
      </c>
      <c r="V13" s="372">
        <v>42.182890855457231</v>
      </c>
      <c r="W13" s="350"/>
      <c r="X13" s="368">
        <v>8893</v>
      </c>
      <c r="Y13" s="369">
        <v>66.464872944693582</v>
      </c>
      <c r="Z13" s="370">
        <v>6724</v>
      </c>
      <c r="AA13" s="371">
        <v>75.610030360958064</v>
      </c>
      <c r="AB13" s="370">
        <v>2169</v>
      </c>
      <c r="AC13" s="372">
        <f t="shared" si="0"/>
        <v>24.389969639041944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8095</v>
      </c>
      <c r="E14" s="365">
        <f t="shared" si="2"/>
        <v>5370</v>
      </c>
      <c r="F14" s="366">
        <f t="shared" si="3"/>
        <v>66.337245213094491</v>
      </c>
      <c r="G14" s="365">
        <f t="shared" si="4"/>
        <v>2725</v>
      </c>
      <c r="H14" s="367">
        <f t="shared" si="3"/>
        <v>33.662754786905495</v>
      </c>
      <c r="I14" s="350"/>
      <c r="J14" s="368">
        <f t="shared" si="5"/>
        <v>1854</v>
      </c>
      <c r="K14" s="369">
        <f t="shared" si="6"/>
        <v>22.903026559604694</v>
      </c>
      <c r="L14" s="370">
        <v>752</v>
      </c>
      <c r="M14" s="371">
        <v>40.560949298813377</v>
      </c>
      <c r="N14" s="370">
        <v>1102</v>
      </c>
      <c r="O14" s="372">
        <v>59.439050701186623</v>
      </c>
      <c r="P14" s="350"/>
      <c r="Q14" s="368">
        <v>1482</v>
      </c>
      <c r="R14" s="369">
        <v>18.307597282273008</v>
      </c>
      <c r="S14" s="370">
        <v>856</v>
      </c>
      <c r="T14" s="371">
        <v>57.759784075573549</v>
      </c>
      <c r="U14" s="370">
        <v>626</v>
      </c>
      <c r="V14" s="372">
        <v>42.240215924426451</v>
      </c>
      <c r="W14" s="350"/>
      <c r="X14" s="368">
        <v>4759</v>
      </c>
      <c r="Y14" s="369">
        <v>58.789376158122295</v>
      </c>
      <c r="Z14" s="370">
        <v>3762</v>
      </c>
      <c r="AA14" s="371">
        <v>79.050220634587092</v>
      </c>
      <c r="AB14" s="370">
        <v>997</v>
      </c>
      <c r="AC14" s="372">
        <f t="shared" si="0"/>
        <v>20.949779365412901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7893</v>
      </c>
      <c r="E15" s="365">
        <f t="shared" si="2"/>
        <v>5036</v>
      </c>
      <c r="F15" s="366">
        <f t="shared" si="3"/>
        <v>63.803370074749779</v>
      </c>
      <c r="G15" s="365">
        <f t="shared" si="4"/>
        <v>2857</v>
      </c>
      <c r="H15" s="367">
        <f t="shared" si="3"/>
        <v>36.196629925250221</v>
      </c>
      <c r="I15" s="350"/>
      <c r="J15" s="368">
        <f t="shared" si="5"/>
        <v>1872</v>
      </c>
      <c r="K15" s="369">
        <f t="shared" si="6"/>
        <v>23.717217787913341</v>
      </c>
      <c r="L15" s="370">
        <v>719</v>
      </c>
      <c r="M15" s="371">
        <v>38.408119658119659</v>
      </c>
      <c r="N15" s="370">
        <v>1153</v>
      </c>
      <c r="O15" s="372">
        <v>61.591880341880348</v>
      </c>
      <c r="P15" s="350"/>
      <c r="Q15" s="368">
        <v>1361</v>
      </c>
      <c r="R15" s="369">
        <v>17.243126821234007</v>
      </c>
      <c r="S15" s="370">
        <v>792</v>
      </c>
      <c r="T15" s="371">
        <v>58.192505510653938</v>
      </c>
      <c r="U15" s="370">
        <v>569</v>
      </c>
      <c r="V15" s="372">
        <v>41.80749448934607</v>
      </c>
      <c r="W15" s="350"/>
      <c r="X15" s="368">
        <v>4660</v>
      </c>
      <c r="Y15" s="369">
        <v>59.039655390852651</v>
      </c>
      <c r="Z15" s="370">
        <v>3525</v>
      </c>
      <c r="AA15" s="371">
        <v>75.643776824034333</v>
      </c>
      <c r="AB15" s="370">
        <v>1135</v>
      </c>
      <c r="AC15" s="372">
        <f t="shared" si="0"/>
        <v>24.356223175965667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16125</v>
      </c>
      <c r="E16" s="365">
        <f t="shared" si="2"/>
        <v>9802</v>
      </c>
      <c r="F16" s="366">
        <f t="shared" si="3"/>
        <v>60.787596899224802</v>
      </c>
      <c r="G16" s="365">
        <f t="shared" si="4"/>
        <v>6323</v>
      </c>
      <c r="H16" s="367">
        <f t="shared" si="3"/>
        <v>39.212403100775198</v>
      </c>
      <c r="I16" s="350"/>
      <c r="J16" s="368">
        <f t="shared" si="5"/>
        <v>5605</v>
      </c>
      <c r="K16" s="369">
        <f t="shared" si="6"/>
        <v>34.759689922480618</v>
      </c>
      <c r="L16" s="370">
        <v>2269</v>
      </c>
      <c r="M16" s="371">
        <v>40.481712756467445</v>
      </c>
      <c r="N16" s="370">
        <v>3336</v>
      </c>
      <c r="O16" s="372">
        <v>59.518287243532562</v>
      </c>
      <c r="P16" s="350"/>
      <c r="Q16" s="368">
        <v>2824</v>
      </c>
      <c r="R16" s="369">
        <v>17.513178294573645</v>
      </c>
      <c r="S16" s="370">
        <v>1632</v>
      </c>
      <c r="T16" s="371">
        <v>57.790368271954677</v>
      </c>
      <c r="U16" s="370">
        <v>1192</v>
      </c>
      <c r="V16" s="372">
        <v>42.209631728045323</v>
      </c>
      <c r="W16" s="350"/>
      <c r="X16" s="368">
        <v>7696</v>
      </c>
      <c r="Y16" s="369">
        <v>47.727131782945733</v>
      </c>
      <c r="Z16" s="370">
        <v>5901</v>
      </c>
      <c r="AA16" s="371">
        <v>76.67619542619542</v>
      </c>
      <c r="AB16" s="370">
        <v>1795</v>
      </c>
      <c r="AC16" s="372">
        <f t="shared" si="0"/>
        <v>23.323804573804573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5255</v>
      </c>
      <c r="E17" s="375">
        <f t="shared" si="2"/>
        <v>3368</v>
      </c>
      <c r="F17" s="376">
        <f t="shared" si="3"/>
        <v>64.091341579448141</v>
      </c>
      <c r="G17" s="375">
        <f t="shared" si="4"/>
        <v>1887</v>
      </c>
      <c r="H17" s="367">
        <f t="shared" si="3"/>
        <v>35.908658420551852</v>
      </c>
      <c r="I17" s="350"/>
      <c r="J17" s="377">
        <f t="shared" si="5"/>
        <v>1323</v>
      </c>
      <c r="K17" s="378">
        <f t="shared" si="6"/>
        <v>25.176022835394861</v>
      </c>
      <c r="L17" s="375">
        <v>534</v>
      </c>
      <c r="M17" s="376">
        <v>40.362811791383216</v>
      </c>
      <c r="N17" s="375">
        <v>789</v>
      </c>
      <c r="O17" s="372">
        <v>59.637188208616777</v>
      </c>
      <c r="P17" s="350"/>
      <c r="Q17" s="377">
        <v>985</v>
      </c>
      <c r="R17" s="378">
        <v>18.744053282588009</v>
      </c>
      <c r="S17" s="375">
        <v>547</v>
      </c>
      <c r="T17" s="376">
        <v>55.532994923857871</v>
      </c>
      <c r="U17" s="375">
        <v>438</v>
      </c>
      <c r="V17" s="372">
        <v>44.467005076142129</v>
      </c>
      <c r="W17" s="350"/>
      <c r="X17" s="377">
        <v>2947</v>
      </c>
      <c r="Y17" s="378">
        <v>56.079923882017127</v>
      </c>
      <c r="Z17" s="375">
        <v>2287</v>
      </c>
      <c r="AA17" s="376">
        <v>77.604343400067862</v>
      </c>
      <c r="AB17" s="375">
        <v>660</v>
      </c>
      <c r="AC17" s="372">
        <f t="shared" si="0"/>
        <v>22.395656599932135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34907</v>
      </c>
      <c r="E18" s="365">
        <f t="shared" si="2"/>
        <v>22819</v>
      </c>
      <c r="F18" s="366">
        <f t="shared" si="3"/>
        <v>65.370842524422031</v>
      </c>
      <c r="G18" s="365">
        <f t="shared" si="4"/>
        <v>12088</v>
      </c>
      <c r="H18" s="367">
        <f t="shared" si="3"/>
        <v>34.629157475577962</v>
      </c>
      <c r="I18" s="350"/>
      <c r="J18" s="368">
        <f t="shared" si="5"/>
        <v>6770</v>
      </c>
      <c r="K18" s="369">
        <f t="shared" si="6"/>
        <v>19.394390809866216</v>
      </c>
      <c r="L18" s="370">
        <v>2787</v>
      </c>
      <c r="M18" s="371">
        <v>41.166912850812409</v>
      </c>
      <c r="N18" s="370">
        <v>3983</v>
      </c>
      <c r="O18" s="372">
        <v>58.833087149187591</v>
      </c>
      <c r="P18" s="350"/>
      <c r="Q18" s="368">
        <v>5119</v>
      </c>
      <c r="R18" s="369">
        <v>14.66468043658865</v>
      </c>
      <c r="S18" s="370">
        <v>2817</v>
      </c>
      <c r="T18" s="371">
        <v>55.03027935143583</v>
      </c>
      <c r="U18" s="370">
        <v>2302</v>
      </c>
      <c r="V18" s="372">
        <v>44.96972064856417</v>
      </c>
      <c r="W18" s="350"/>
      <c r="X18" s="368">
        <v>23018</v>
      </c>
      <c r="Y18" s="369">
        <v>65.940928753545137</v>
      </c>
      <c r="Z18" s="370">
        <v>17215</v>
      </c>
      <c r="AA18" s="371">
        <v>74.789295334086376</v>
      </c>
      <c r="AB18" s="370">
        <v>5803</v>
      </c>
      <c r="AC18" s="372">
        <f t="shared" si="0"/>
        <v>25.210704665913632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23283</v>
      </c>
      <c r="E19" s="365">
        <f t="shared" si="2"/>
        <v>14862</v>
      </c>
      <c r="F19" s="366">
        <f t="shared" si="3"/>
        <v>63.831980414894986</v>
      </c>
      <c r="G19" s="365">
        <f t="shared" si="4"/>
        <v>8421</v>
      </c>
      <c r="H19" s="367">
        <f t="shared" si="3"/>
        <v>36.168019585105007</v>
      </c>
      <c r="I19" s="350"/>
      <c r="J19" s="368">
        <f t="shared" si="5"/>
        <v>5403</v>
      </c>
      <c r="K19" s="369">
        <f t="shared" si="6"/>
        <v>23.205772452003607</v>
      </c>
      <c r="L19" s="370">
        <v>2100</v>
      </c>
      <c r="M19" s="371">
        <v>38.867295946696281</v>
      </c>
      <c r="N19" s="370">
        <v>3303</v>
      </c>
      <c r="O19" s="372">
        <v>61.132704053303719</v>
      </c>
      <c r="P19" s="350"/>
      <c r="Q19" s="368">
        <v>3301</v>
      </c>
      <c r="R19" s="369">
        <v>14.177726238027747</v>
      </c>
      <c r="S19" s="370">
        <v>1934</v>
      </c>
      <c r="T19" s="371">
        <v>58.588306573765522</v>
      </c>
      <c r="U19" s="370">
        <v>1367</v>
      </c>
      <c r="V19" s="372">
        <v>41.411693426234478</v>
      </c>
      <c r="W19" s="350"/>
      <c r="X19" s="368">
        <v>14579</v>
      </c>
      <c r="Y19" s="369">
        <v>62.61650130996864</v>
      </c>
      <c r="Z19" s="370">
        <v>10828</v>
      </c>
      <c r="AA19" s="371">
        <v>74.271212017285137</v>
      </c>
      <c r="AB19" s="370">
        <v>3751</v>
      </c>
      <c r="AC19" s="372">
        <f t="shared" si="0"/>
        <v>25.728787982714863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45754</v>
      </c>
      <c r="E20" s="365">
        <f t="shared" si="2"/>
        <v>28862</v>
      </c>
      <c r="F20" s="366">
        <f t="shared" si="3"/>
        <v>63.080823534554355</v>
      </c>
      <c r="G20" s="365">
        <f t="shared" si="4"/>
        <v>16892</v>
      </c>
      <c r="H20" s="367">
        <f t="shared" si="3"/>
        <v>36.919176465445645</v>
      </c>
      <c r="I20" s="350"/>
      <c r="J20" s="368">
        <f t="shared" si="5"/>
        <v>12979</v>
      </c>
      <c r="K20" s="369">
        <f t="shared" si="6"/>
        <v>28.366918739345191</v>
      </c>
      <c r="L20" s="370">
        <v>5329</v>
      </c>
      <c r="M20" s="371">
        <v>41.058633176670007</v>
      </c>
      <c r="N20" s="370">
        <v>7650</v>
      </c>
      <c r="O20" s="372">
        <v>58.94136682333</v>
      </c>
      <c r="P20" s="350"/>
      <c r="Q20" s="368">
        <v>7360</v>
      </c>
      <c r="R20" s="369">
        <v>16.086025265550553</v>
      </c>
      <c r="S20" s="370">
        <v>4204</v>
      </c>
      <c r="T20" s="371">
        <v>57.119565217391298</v>
      </c>
      <c r="U20" s="370">
        <v>3156</v>
      </c>
      <c r="V20" s="372">
        <v>42.880434782608695</v>
      </c>
      <c r="W20" s="350"/>
      <c r="X20" s="368">
        <v>25415</v>
      </c>
      <c r="Y20" s="369">
        <v>55.547055995104259</v>
      </c>
      <c r="Z20" s="370">
        <v>19329</v>
      </c>
      <c r="AA20" s="371">
        <v>76.053511705685622</v>
      </c>
      <c r="AB20" s="370">
        <v>6086</v>
      </c>
      <c r="AC20" s="372">
        <f t="shared" si="0"/>
        <v>23.946488294314381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46044</v>
      </c>
      <c r="E21" s="365">
        <f t="shared" si="2"/>
        <v>29893</v>
      </c>
      <c r="F21" s="366">
        <f t="shared" si="3"/>
        <v>64.922682651376945</v>
      </c>
      <c r="G21" s="365">
        <f t="shared" si="4"/>
        <v>16151</v>
      </c>
      <c r="H21" s="367">
        <f t="shared" si="3"/>
        <v>35.077317348623055</v>
      </c>
      <c r="I21" s="350"/>
      <c r="J21" s="368">
        <f t="shared" si="5"/>
        <v>10020</v>
      </c>
      <c r="K21" s="369">
        <f t="shared" si="6"/>
        <v>21.761793067500651</v>
      </c>
      <c r="L21" s="370">
        <v>4096</v>
      </c>
      <c r="M21" s="371">
        <v>40.878243512974052</v>
      </c>
      <c r="N21" s="370">
        <v>5924</v>
      </c>
      <c r="O21" s="372">
        <v>59.121756487025948</v>
      </c>
      <c r="P21" s="350"/>
      <c r="Q21" s="368">
        <v>8094</v>
      </c>
      <c r="R21" s="369">
        <v>17.578837633567893</v>
      </c>
      <c r="S21" s="370">
        <v>4626</v>
      </c>
      <c r="T21" s="371">
        <v>57.153446997776122</v>
      </c>
      <c r="U21" s="370">
        <v>3468</v>
      </c>
      <c r="V21" s="372">
        <v>42.846553002223871</v>
      </c>
      <c r="W21" s="350"/>
      <c r="X21" s="368">
        <v>27930</v>
      </c>
      <c r="Y21" s="369">
        <v>60.659369298931452</v>
      </c>
      <c r="Z21" s="370">
        <v>21171</v>
      </c>
      <c r="AA21" s="371">
        <v>75.80021482277121</v>
      </c>
      <c r="AB21" s="370">
        <v>6759</v>
      </c>
      <c r="AC21" s="372">
        <f t="shared" si="0"/>
        <v>24.199785177228787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12313</v>
      </c>
      <c r="E22" s="365">
        <f t="shared" si="2"/>
        <v>8101</v>
      </c>
      <c r="F22" s="366">
        <f t="shared" si="3"/>
        <v>65.792252091285633</v>
      </c>
      <c r="G22" s="365">
        <f t="shared" si="4"/>
        <v>4212</v>
      </c>
      <c r="H22" s="367">
        <f t="shared" si="3"/>
        <v>34.207747908714367</v>
      </c>
      <c r="I22" s="350"/>
      <c r="J22" s="368">
        <f t="shared" si="5"/>
        <v>2633</v>
      </c>
      <c r="K22" s="369">
        <f t="shared" si="6"/>
        <v>21.383903191748558</v>
      </c>
      <c r="L22" s="370">
        <v>1079</v>
      </c>
      <c r="M22" s="371">
        <v>40.979870869730348</v>
      </c>
      <c r="N22" s="370">
        <v>1554</v>
      </c>
      <c r="O22" s="372">
        <v>59.020129130269652</v>
      </c>
      <c r="P22" s="350"/>
      <c r="Q22" s="368">
        <v>1871</v>
      </c>
      <c r="R22" s="369">
        <v>15.195322017380006</v>
      </c>
      <c r="S22" s="370">
        <v>1056</v>
      </c>
      <c r="T22" s="371">
        <v>56.440406199893104</v>
      </c>
      <c r="U22" s="370">
        <v>815</v>
      </c>
      <c r="V22" s="372">
        <v>43.559593800106896</v>
      </c>
      <c r="W22" s="350"/>
      <c r="X22" s="368">
        <v>7809</v>
      </c>
      <c r="Y22" s="369">
        <v>63.420774790871434</v>
      </c>
      <c r="Z22" s="370">
        <v>5966</v>
      </c>
      <c r="AA22" s="371">
        <v>76.399026763990264</v>
      </c>
      <c r="AB22" s="370">
        <v>1843</v>
      </c>
      <c r="AC22" s="372">
        <f t="shared" si="0"/>
        <v>23.600973236009732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25755</v>
      </c>
      <c r="E23" s="365">
        <f t="shared" si="2"/>
        <v>17224</v>
      </c>
      <c r="F23" s="366">
        <f t="shared" si="3"/>
        <v>66.876334692292758</v>
      </c>
      <c r="G23" s="365">
        <f t="shared" si="4"/>
        <v>8531</v>
      </c>
      <c r="H23" s="367">
        <f t="shared" si="3"/>
        <v>33.123665307707242</v>
      </c>
      <c r="I23" s="350"/>
      <c r="J23" s="368">
        <f t="shared" si="5"/>
        <v>5208</v>
      </c>
      <c r="K23" s="369">
        <f t="shared" si="6"/>
        <v>20.221316249271986</v>
      </c>
      <c r="L23" s="370">
        <v>2222</v>
      </c>
      <c r="M23" s="371">
        <v>42.665130568356375</v>
      </c>
      <c r="N23" s="370">
        <v>2986</v>
      </c>
      <c r="O23" s="372">
        <v>57.334869431643618</v>
      </c>
      <c r="P23" s="350"/>
      <c r="Q23" s="368">
        <v>4102</v>
      </c>
      <c r="R23" s="369">
        <v>15.927004465152397</v>
      </c>
      <c r="S23" s="370">
        <v>2320</v>
      </c>
      <c r="T23" s="371">
        <v>56.55777669429547</v>
      </c>
      <c r="U23" s="370">
        <v>1782</v>
      </c>
      <c r="V23" s="372">
        <v>43.442223305704537</v>
      </c>
      <c r="W23" s="350"/>
      <c r="X23" s="368">
        <v>16445</v>
      </c>
      <c r="Y23" s="369">
        <v>63.851679285575614</v>
      </c>
      <c r="Z23" s="370">
        <v>12682</v>
      </c>
      <c r="AA23" s="371">
        <v>77.11766494375189</v>
      </c>
      <c r="AB23" s="370">
        <v>3763</v>
      </c>
      <c r="AC23" s="372">
        <f t="shared" si="0"/>
        <v>22.882335056248099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64175</v>
      </c>
      <c r="E24" s="365">
        <f t="shared" si="2"/>
        <v>42703</v>
      </c>
      <c r="F24" s="366">
        <f t="shared" si="3"/>
        <v>66.541488118426173</v>
      </c>
      <c r="G24" s="365">
        <f t="shared" si="4"/>
        <v>21472</v>
      </c>
      <c r="H24" s="367">
        <f t="shared" si="3"/>
        <v>33.45851188157382</v>
      </c>
      <c r="I24" s="350"/>
      <c r="J24" s="368">
        <f t="shared" si="5"/>
        <v>15759</v>
      </c>
      <c r="K24" s="369">
        <f t="shared" si="6"/>
        <v>24.556291390728475</v>
      </c>
      <c r="L24" s="370">
        <v>7569</v>
      </c>
      <c r="M24" s="371">
        <v>48.029697315819533</v>
      </c>
      <c r="N24" s="370">
        <v>8190</v>
      </c>
      <c r="O24" s="372">
        <v>51.970302684180467</v>
      </c>
      <c r="P24" s="350"/>
      <c r="Q24" s="368">
        <v>9635</v>
      </c>
      <c r="R24" s="369">
        <v>15.013634592910011</v>
      </c>
      <c r="S24" s="370">
        <v>5654</v>
      </c>
      <c r="T24" s="371">
        <v>58.681888946549044</v>
      </c>
      <c r="U24" s="370">
        <v>3981</v>
      </c>
      <c r="V24" s="372">
        <v>41.318111053450963</v>
      </c>
      <c r="W24" s="350"/>
      <c r="X24" s="368">
        <v>38781</v>
      </c>
      <c r="Y24" s="369">
        <v>60.430074016361516</v>
      </c>
      <c r="Z24" s="370">
        <v>29480</v>
      </c>
      <c r="AA24" s="371">
        <v>76.016606069982728</v>
      </c>
      <c r="AB24" s="370">
        <v>9301</v>
      </c>
      <c r="AC24" s="372">
        <f t="shared" si="0"/>
        <v>23.983393930017279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13730</v>
      </c>
      <c r="E25" s="365">
        <f t="shared" si="2"/>
        <v>7719</v>
      </c>
      <c r="F25" s="366">
        <f t="shared" si="3"/>
        <v>56.219956300072838</v>
      </c>
      <c r="G25" s="365">
        <f t="shared" si="4"/>
        <v>6011</v>
      </c>
      <c r="H25" s="367">
        <f t="shared" si="3"/>
        <v>43.78004369992717</v>
      </c>
      <c r="I25" s="350"/>
      <c r="J25" s="368">
        <f t="shared" si="5"/>
        <v>5266</v>
      </c>
      <c r="K25" s="369">
        <f t="shared" si="6"/>
        <v>38.353969410050979</v>
      </c>
      <c r="L25" s="370">
        <v>1871</v>
      </c>
      <c r="M25" s="371">
        <v>35.529813900493735</v>
      </c>
      <c r="N25" s="370">
        <v>3395</v>
      </c>
      <c r="O25" s="372">
        <v>64.470186099506265</v>
      </c>
      <c r="P25" s="350"/>
      <c r="Q25" s="368">
        <v>2043</v>
      </c>
      <c r="R25" s="369">
        <v>14.879825200291332</v>
      </c>
      <c r="S25" s="370">
        <v>1074</v>
      </c>
      <c r="T25" s="371">
        <v>52.56975036710719</v>
      </c>
      <c r="U25" s="370">
        <v>969</v>
      </c>
      <c r="V25" s="372">
        <v>47.43024963289281</v>
      </c>
      <c r="W25" s="350"/>
      <c r="X25" s="368">
        <v>6421</v>
      </c>
      <c r="Y25" s="369">
        <v>46.766205389657685</v>
      </c>
      <c r="Z25" s="370">
        <v>4774</v>
      </c>
      <c r="AA25" s="371">
        <v>74.349789752375017</v>
      </c>
      <c r="AB25" s="370">
        <v>1647</v>
      </c>
      <c r="AC25" s="372">
        <f t="shared" si="0"/>
        <v>25.650210247624983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3277</v>
      </c>
      <c r="E26" s="380">
        <f t="shared" si="2"/>
        <v>2220</v>
      </c>
      <c r="F26" s="381">
        <f t="shared" si="3"/>
        <v>67.744888617638082</v>
      </c>
      <c r="G26" s="380">
        <f t="shared" si="4"/>
        <v>1057</v>
      </c>
      <c r="H26" s="367">
        <f t="shared" si="3"/>
        <v>32.255111382361918</v>
      </c>
      <c r="I26" s="350"/>
      <c r="J26" s="377">
        <f t="shared" si="5"/>
        <v>645</v>
      </c>
      <c r="K26" s="378">
        <f t="shared" si="6"/>
        <v>19.682636557827283</v>
      </c>
      <c r="L26" s="375">
        <v>305</v>
      </c>
      <c r="M26" s="376">
        <v>47.286821705426355</v>
      </c>
      <c r="N26" s="375">
        <v>340</v>
      </c>
      <c r="O26" s="372">
        <v>52.713178294573652</v>
      </c>
      <c r="P26" s="350"/>
      <c r="Q26" s="377">
        <v>501</v>
      </c>
      <c r="R26" s="378">
        <v>15.288373512358866</v>
      </c>
      <c r="S26" s="375">
        <v>286</v>
      </c>
      <c r="T26" s="376">
        <v>57.085828343313374</v>
      </c>
      <c r="U26" s="375">
        <v>215</v>
      </c>
      <c r="V26" s="372">
        <v>42.914171656686626</v>
      </c>
      <c r="W26" s="350"/>
      <c r="X26" s="377">
        <v>2131</v>
      </c>
      <c r="Y26" s="378">
        <v>65.028989929813847</v>
      </c>
      <c r="Z26" s="375">
        <v>1629</v>
      </c>
      <c r="AA26" s="376">
        <v>76.442984514312528</v>
      </c>
      <c r="AB26" s="375">
        <v>502</v>
      </c>
      <c r="AC26" s="372">
        <f t="shared" si="0"/>
        <v>23.557015485687472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17075</v>
      </c>
      <c r="E27" s="380">
        <f t="shared" si="2"/>
        <v>11354</v>
      </c>
      <c r="F27" s="381">
        <f t="shared" si="3"/>
        <v>66.494875549048317</v>
      </c>
      <c r="G27" s="380">
        <f t="shared" si="4"/>
        <v>5721</v>
      </c>
      <c r="H27" s="367">
        <f t="shared" si="3"/>
        <v>33.505124450951683</v>
      </c>
      <c r="I27" s="350"/>
      <c r="J27" s="377">
        <f t="shared" si="5"/>
        <v>3344</v>
      </c>
      <c r="K27" s="378">
        <f t="shared" si="6"/>
        <v>19.584187408491946</v>
      </c>
      <c r="L27" s="375">
        <v>1375</v>
      </c>
      <c r="M27" s="376">
        <v>41.118421052631575</v>
      </c>
      <c r="N27" s="375">
        <v>1969</v>
      </c>
      <c r="O27" s="372">
        <v>58.881578947368418</v>
      </c>
      <c r="P27" s="350"/>
      <c r="Q27" s="377">
        <v>2572</v>
      </c>
      <c r="R27" s="378">
        <v>15.062957540263543</v>
      </c>
      <c r="S27" s="375">
        <v>1437</v>
      </c>
      <c r="T27" s="376">
        <v>55.870917573872468</v>
      </c>
      <c r="U27" s="375">
        <v>1135</v>
      </c>
      <c r="V27" s="372">
        <v>44.129082426127525</v>
      </c>
      <c r="W27" s="350"/>
      <c r="X27" s="377">
        <v>11159</v>
      </c>
      <c r="Y27" s="378">
        <v>65.352855051244504</v>
      </c>
      <c r="Z27" s="375">
        <v>8542</v>
      </c>
      <c r="AA27" s="376">
        <v>76.548077784747733</v>
      </c>
      <c r="AB27" s="375">
        <v>2617</v>
      </c>
      <c r="AC27" s="372">
        <f t="shared" si="0"/>
        <v>23.451922215252264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2263</v>
      </c>
      <c r="E28" s="380">
        <f t="shared" si="2"/>
        <v>1460</v>
      </c>
      <c r="F28" s="381">
        <f t="shared" si="3"/>
        <v>64.516129032258064</v>
      </c>
      <c r="G28" s="380">
        <f t="shared" si="4"/>
        <v>803</v>
      </c>
      <c r="H28" s="382">
        <f t="shared" si="3"/>
        <v>35.483870967741936</v>
      </c>
      <c r="I28" s="350"/>
      <c r="J28" s="377">
        <f t="shared" si="5"/>
        <v>502</v>
      </c>
      <c r="K28" s="378">
        <f t="shared" si="6"/>
        <v>22.182942996022977</v>
      </c>
      <c r="L28" s="375">
        <v>214</v>
      </c>
      <c r="M28" s="376">
        <v>42.629482071713149</v>
      </c>
      <c r="N28" s="375">
        <v>288</v>
      </c>
      <c r="O28" s="383">
        <v>57.370517928286858</v>
      </c>
      <c r="P28" s="350"/>
      <c r="Q28" s="377">
        <v>342</v>
      </c>
      <c r="R28" s="378">
        <v>15.112682280159081</v>
      </c>
      <c r="S28" s="375">
        <v>198</v>
      </c>
      <c r="T28" s="376">
        <v>57.894736842105267</v>
      </c>
      <c r="U28" s="375">
        <v>144</v>
      </c>
      <c r="V28" s="383">
        <v>42.105263157894733</v>
      </c>
      <c r="W28" s="350"/>
      <c r="X28" s="377">
        <v>1419</v>
      </c>
      <c r="Y28" s="378">
        <v>62.704374723817949</v>
      </c>
      <c r="Z28" s="375">
        <v>1048</v>
      </c>
      <c r="AA28" s="376">
        <v>73.854827343199432</v>
      </c>
      <c r="AB28" s="375">
        <v>371</v>
      </c>
      <c r="AC28" s="383">
        <f t="shared" si="0"/>
        <v>26.145172656800565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1171</v>
      </c>
      <c r="E29" s="386">
        <f t="shared" si="2"/>
        <v>624</v>
      </c>
      <c r="F29" s="387">
        <f t="shared" si="3"/>
        <v>53.287788215200685</v>
      </c>
      <c r="G29" s="386">
        <f t="shared" si="4"/>
        <v>547</v>
      </c>
      <c r="H29" s="388">
        <f t="shared" si="3"/>
        <v>46.712211784799315</v>
      </c>
      <c r="I29" s="350"/>
      <c r="J29" s="389">
        <f t="shared" si="5"/>
        <v>638</v>
      </c>
      <c r="K29" s="390">
        <f t="shared" si="6"/>
        <v>54.483347566182751</v>
      </c>
      <c r="L29" s="391">
        <v>246</v>
      </c>
      <c r="M29" s="392">
        <v>38.557993730407524</v>
      </c>
      <c r="N29" s="391">
        <v>392</v>
      </c>
      <c r="O29" s="393">
        <v>61.442006269592476</v>
      </c>
      <c r="P29" s="350"/>
      <c r="Q29" s="389">
        <v>162</v>
      </c>
      <c r="R29" s="390">
        <v>13.834329632792485</v>
      </c>
      <c r="S29" s="391">
        <v>97</v>
      </c>
      <c r="T29" s="392">
        <v>59.876543209876544</v>
      </c>
      <c r="U29" s="391">
        <v>65</v>
      </c>
      <c r="V29" s="393">
        <v>40.123456790123456</v>
      </c>
      <c r="W29" s="350"/>
      <c r="X29" s="389">
        <v>371</v>
      </c>
      <c r="Y29" s="390">
        <v>31.682322801024764</v>
      </c>
      <c r="Z29" s="391">
        <v>281</v>
      </c>
      <c r="AA29" s="392">
        <v>75.741239892183287</v>
      </c>
      <c r="AB29" s="391">
        <v>90</v>
      </c>
      <c r="AC29" s="393">
        <f t="shared" si="0"/>
        <v>24.258760107816713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413637</v>
      </c>
      <c r="E31" s="1230">
        <f>L31+S31+Z31</f>
        <v>263013</v>
      </c>
      <c r="F31" s="1231">
        <f>E31/$D31*100</f>
        <v>63.585462615771803</v>
      </c>
      <c r="G31" s="1230">
        <f>N31+U31+AB31</f>
        <v>150624</v>
      </c>
      <c r="H31" s="1232">
        <f>G31/$D31*100</f>
        <v>36.414537384228204</v>
      </c>
      <c r="I31" s="320"/>
      <c r="J31" s="1233">
        <f>SUM(J12:J29)</f>
        <v>110509</v>
      </c>
      <c r="K31" s="1234">
        <f>J31/$D31*100</f>
        <v>26.716420436276252</v>
      </c>
      <c r="L31" s="1230">
        <f>SUM(L12:L29)</f>
        <v>45454</v>
      </c>
      <c r="M31" s="1231">
        <f>L31/$J31*100</f>
        <v>41.131491552724214</v>
      </c>
      <c r="N31" s="1230">
        <f>SUM(N12:N29)</f>
        <v>65055</v>
      </c>
      <c r="O31" s="1235">
        <f>N31/$J31*100</f>
        <v>58.868508447275794</v>
      </c>
      <c r="P31" s="320"/>
      <c r="Q31" s="1233">
        <f>SUM(Q12:Q29)</f>
        <v>66327</v>
      </c>
      <c r="R31" s="1234">
        <f>Q31/$D31*100</f>
        <v>16.035074231753928</v>
      </c>
      <c r="S31" s="1230">
        <f>SUM(S12:S29)</f>
        <v>37833</v>
      </c>
      <c r="T31" s="1231">
        <f>S31/$Q31*100</f>
        <v>57.040119408385728</v>
      </c>
      <c r="U31" s="1230">
        <f>SUM(U12:U29)</f>
        <v>28494</v>
      </c>
      <c r="V31" s="1235">
        <f>U31/$Q31*100</f>
        <v>42.959880591614272</v>
      </c>
      <c r="W31" s="320"/>
      <c r="X31" s="1233">
        <f>SUM(X12:X29)</f>
        <v>236801</v>
      </c>
      <c r="Y31" s="1234">
        <f>X31/$D31*100</f>
        <v>57.248505331969824</v>
      </c>
      <c r="Z31" s="1230">
        <f>SUM(Z12:Z29)</f>
        <v>179726</v>
      </c>
      <c r="AA31" s="1231">
        <f>Z31/$X31*100</f>
        <v>75.897483541032344</v>
      </c>
      <c r="AB31" s="1230">
        <f>SUM(AB12:AB29)</f>
        <v>57075</v>
      </c>
      <c r="AC31" s="1235">
        <f>AB31/$X31*100</f>
        <v>24.102516458967656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1"/>
      <c r="C34" s="1441"/>
      <c r="D34" s="1441"/>
      <c r="E34" s="1441"/>
      <c r="F34" s="1441"/>
      <c r="G34" s="1441"/>
      <c r="H34" s="1441"/>
      <c r="I34" s="1441"/>
      <c r="J34" s="1441"/>
      <c r="K34" s="1441"/>
      <c r="L34" s="1441"/>
      <c r="M34" s="1441"/>
      <c r="N34" s="1441"/>
      <c r="O34" s="1441"/>
    </row>
    <row r="35" spans="2:15" s="329" customFormat="1" ht="29.25" customHeight="1" x14ac:dyDescent="0.25">
      <c r="B35" s="1442"/>
      <c r="C35" s="1442"/>
      <c r="D35" s="1442"/>
      <c r="E35" s="1442"/>
      <c r="F35" s="1442"/>
      <c r="G35" s="1442"/>
      <c r="H35" s="1442"/>
      <c r="I35" s="1442"/>
      <c r="J35" s="1442"/>
      <c r="K35" s="1442"/>
      <c r="L35" s="1442"/>
      <c r="M35" s="1442"/>
    </row>
    <row r="36" spans="2:15" s="329" customFormat="1" ht="4.5" customHeight="1" x14ac:dyDescent="0.25">
      <c r="B36" s="1432"/>
      <c r="C36" s="1432"/>
      <c r="D36" s="143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422</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258</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259</v>
      </c>
      <c r="K8" s="1457"/>
      <c r="L8" s="1457"/>
      <c r="M8" s="1457"/>
      <c r="N8" s="1457"/>
      <c r="O8" s="1458"/>
      <c r="P8" s="317"/>
      <c r="Q8" s="1456" t="s">
        <v>260</v>
      </c>
      <c r="R8" s="1457"/>
      <c r="S8" s="1457"/>
      <c r="T8" s="1457"/>
      <c r="U8" s="1457"/>
      <c r="V8" s="1458"/>
      <c r="W8" s="317"/>
      <c r="X8" s="1456" t="s">
        <v>261</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266</v>
      </c>
      <c r="L9" s="1435" t="s">
        <v>24</v>
      </c>
      <c r="M9" s="1436"/>
      <c r="N9" s="1437" t="s">
        <v>23</v>
      </c>
      <c r="O9" s="1438"/>
      <c r="P9" s="317"/>
      <c r="Q9" s="1439" t="s">
        <v>9</v>
      </c>
      <c r="R9" s="1433" t="s">
        <v>266</v>
      </c>
      <c r="S9" s="1435" t="s">
        <v>24</v>
      </c>
      <c r="T9" s="1436"/>
      <c r="U9" s="1437" t="s">
        <v>23</v>
      </c>
      <c r="V9" s="1438"/>
      <c r="W9" s="317"/>
      <c r="X9" s="1439" t="s">
        <v>9</v>
      </c>
      <c r="Y9" s="1433" t="s">
        <v>266</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266</v>
      </c>
      <c r="G10" s="406" t="s">
        <v>9</v>
      </c>
      <c r="H10" s="886" t="s">
        <v>266</v>
      </c>
      <c r="I10" s="346"/>
      <c r="J10" s="1440"/>
      <c r="K10" s="1434"/>
      <c r="L10" s="404" t="s">
        <v>9</v>
      </c>
      <c r="M10" s="403" t="s">
        <v>266</v>
      </c>
      <c r="N10" s="407" t="s">
        <v>9</v>
      </c>
      <c r="O10" s="402" t="s">
        <v>266</v>
      </c>
      <c r="P10" s="347"/>
      <c r="Q10" s="1440"/>
      <c r="R10" s="1434"/>
      <c r="S10" s="404" t="s">
        <v>9</v>
      </c>
      <c r="T10" s="403" t="s">
        <v>266</v>
      </c>
      <c r="U10" s="407" t="s">
        <v>9</v>
      </c>
      <c r="V10" s="402" t="s">
        <v>266</v>
      </c>
      <c r="W10" s="347"/>
      <c r="X10" s="1440"/>
      <c r="Y10" s="143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132368</v>
      </c>
      <c r="E12" s="352">
        <f>L12+S12+Z12</f>
        <v>83178</v>
      </c>
      <c r="F12" s="353">
        <f>E12/$D12*100</f>
        <v>62.838450380756683</v>
      </c>
      <c r="G12" s="352">
        <f>N12+U12+AB12</f>
        <v>49190</v>
      </c>
      <c r="H12" s="354">
        <f>G12/$D12*100</f>
        <v>37.161549619243324</v>
      </c>
      <c r="I12" s="350"/>
      <c r="J12" s="355">
        <f>L12+N12</f>
        <v>40557</v>
      </c>
      <c r="K12" s="356">
        <f>J12/$D12*100</f>
        <v>30.639580563278134</v>
      </c>
      <c r="L12" s="357">
        <v>16354</v>
      </c>
      <c r="M12" s="353">
        <v>40.323495327563677</v>
      </c>
      <c r="N12" s="357">
        <v>24203</v>
      </c>
      <c r="O12" s="358">
        <v>59.676504672436323</v>
      </c>
      <c r="P12" s="350"/>
      <c r="Q12" s="355">
        <v>26398</v>
      </c>
      <c r="R12" s="356">
        <v>19.942886498247312</v>
      </c>
      <c r="S12" s="357">
        <v>16755</v>
      </c>
      <c r="T12" s="353">
        <v>63.47071747859686</v>
      </c>
      <c r="U12" s="357">
        <v>9643</v>
      </c>
      <c r="V12" s="358">
        <v>36.52928252140314</v>
      </c>
      <c r="W12" s="350"/>
      <c r="X12" s="355">
        <v>65413</v>
      </c>
      <c r="Y12" s="356">
        <v>49.417532938474558</v>
      </c>
      <c r="Z12" s="357">
        <v>50069</v>
      </c>
      <c r="AA12" s="353">
        <v>76.542889028174827</v>
      </c>
      <c r="AB12" s="357">
        <v>15344</v>
      </c>
      <c r="AC12" s="358">
        <f t="shared" ref="AC12:AC29" si="0">AB12/$X12*100</f>
        <v>23.457110971825173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16343</v>
      </c>
      <c r="E13" s="365">
        <f t="shared" ref="E13:E29" si="2">L13+S13+Z13</f>
        <v>10291</v>
      </c>
      <c r="F13" s="366">
        <f t="shared" ref="F13:H29" si="3">E13/$D13*100</f>
        <v>62.968855167349936</v>
      </c>
      <c r="G13" s="365">
        <f t="shared" ref="G13:G29" si="4">N13+U13+AB13</f>
        <v>6052</v>
      </c>
      <c r="H13" s="367">
        <f t="shared" si="3"/>
        <v>37.031144832650064</v>
      </c>
      <c r="I13" s="350"/>
      <c r="J13" s="368">
        <f t="shared" ref="J13:J29" si="5">L13+N13</f>
        <v>3471</v>
      </c>
      <c r="K13" s="369">
        <f t="shared" ref="K13:K29" si="6">J13/$D13*100</f>
        <v>21.238450712843417</v>
      </c>
      <c r="L13" s="370">
        <v>1411</v>
      </c>
      <c r="M13" s="371">
        <v>40.651109190435029</v>
      </c>
      <c r="N13" s="370">
        <v>2060</v>
      </c>
      <c r="O13" s="372">
        <v>59.348890809564971</v>
      </c>
      <c r="P13" s="350"/>
      <c r="Q13" s="368">
        <v>2849</v>
      </c>
      <c r="R13" s="369">
        <v>17.432539925350302</v>
      </c>
      <c r="S13" s="370">
        <v>1675</v>
      </c>
      <c r="T13" s="371">
        <v>58.792558792558793</v>
      </c>
      <c r="U13" s="370">
        <v>1174</v>
      </c>
      <c r="V13" s="372">
        <v>41.207441207441207</v>
      </c>
      <c r="W13" s="350"/>
      <c r="X13" s="368">
        <v>10023</v>
      </c>
      <c r="Y13" s="369">
        <v>61.329009361806271</v>
      </c>
      <c r="Z13" s="370">
        <v>7205</v>
      </c>
      <c r="AA13" s="371">
        <v>71.884665269879278</v>
      </c>
      <c r="AB13" s="370">
        <v>2818</v>
      </c>
      <c r="AC13" s="372">
        <f t="shared" si="0"/>
        <v>28.115334730120722</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11361</v>
      </c>
      <c r="E14" s="365">
        <f t="shared" si="2"/>
        <v>7290</v>
      </c>
      <c r="F14" s="366">
        <f t="shared" si="3"/>
        <v>64.166886717718512</v>
      </c>
      <c r="G14" s="365">
        <f t="shared" si="4"/>
        <v>4071</v>
      </c>
      <c r="H14" s="367">
        <f t="shared" si="3"/>
        <v>35.833113282281488</v>
      </c>
      <c r="I14" s="350"/>
      <c r="J14" s="368">
        <f t="shared" si="5"/>
        <v>2762</v>
      </c>
      <c r="K14" s="369">
        <f t="shared" si="6"/>
        <v>24.311240207728193</v>
      </c>
      <c r="L14" s="370">
        <v>1068</v>
      </c>
      <c r="M14" s="371">
        <v>38.667632150615496</v>
      </c>
      <c r="N14" s="370">
        <v>1694</v>
      </c>
      <c r="O14" s="372">
        <v>61.332367849384504</v>
      </c>
      <c r="P14" s="350"/>
      <c r="Q14" s="368">
        <v>2309</v>
      </c>
      <c r="R14" s="369">
        <v>20.323915148314409</v>
      </c>
      <c r="S14" s="370">
        <v>1385</v>
      </c>
      <c r="T14" s="371">
        <v>59.982676483326117</v>
      </c>
      <c r="U14" s="370">
        <v>924</v>
      </c>
      <c r="V14" s="372">
        <v>40.017323516673883</v>
      </c>
      <c r="W14" s="350"/>
      <c r="X14" s="368">
        <v>6290</v>
      </c>
      <c r="Y14" s="369">
        <v>55.364844643957397</v>
      </c>
      <c r="Z14" s="370">
        <v>4837</v>
      </c>
      <c r="AA14" s="371">
        <v>76.899841017488086</v>
      </c>
      <c r="AB14" s="370">
        <v>1453</v>
      </c>
      <c r="AC14" s="372">
        <f t="shared" si="0"/>
        <v>23.100158982511925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10454</v>
      </c>
      <c r="E15" s="365">
        <f t="shared" si="2"/>
        <v>6184</v>
      </c>
      <c r="F15" s="366">
        <f t="shared" si="3"/>
        <v>59.154390663860724</v>
      </c>
      <c r="G15" s="365">
        <f t="shared" si="4"/>
        <v>4270</v>
      </c>
      <c r="H15" s="367">
        <f t="shared" si="3"/>
        <v>40.845609336139276</v>
      </c>
      <c r="I15" s="350"/>
      <c r="J15" s="368">
        <f t="shared" si="5"/>
        <v>3163</v>
      </c>
      <c r="K15" s="369">
        <f t="shared" si="6"/>
        <v>30.256361201453991</v>
      </c>
      <c r="L15" s="370">
        <v>1237</v>
      </c>
      <c r="M15" s="371">
        <v>39.108441353145743</v>
      </c>
      <c r="N15" s="370">
        <v>1926</v>
      </c>
      <c r="O15" s="372">
        <v>60.89155864685425</v>
      </c>
      <c r="P15" s="350"/>
      <c r="Q15" s="368">
        <v>2139</v>
      </c>
      <c r="R15" s="369">
        <v>20.461067533958293</v>
      </c>
      <c r="S15" s="370">
        <v>1176</v>
      </c>
      <c r="T15" s="371">
        <v>54.978962131837307</v>
      </c>
      <c r="U15" s="370">
        <v>963</v>
      </c>
      <c r="V15" s="372">
        <v>45.021037868162693</v>
      </c>
      <c r="W15" s="350"/>
      <c r="X15" s="368">
        <v>5152</v>
      </c>
      <c r="Y15" s="369">
        <v>49.282571264587716</v>
      </c>
      <c r="Z15" s="370">
        <v>3771</v>
      </c>
      <c r="AA15" s="371">
        <v>73.19487577639751</v>
      </c>
      <c r="AB15" s="370">
        <v>1381</v>
      </c>
      <c r="AC15" s="372">
        <f t="shared" si="0"/>
        <v>26.805124223602483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16389</v>
      </c>
      <c r="E16" s="365">
        <f t="shared" si="2"/>
        <v>9352</v>
      </c>
      <c r="F16" s="366">
        <f t="shared" si="3"/>
        <v>57.06266398193911</v>
      </c>
      <c r="G16" s="365">
        <f t="shared" si="4"/>
        <v>7037</v>
      </c>
      <c r="H16" s="367">
        <f t="shared" si="3"/>
        <v>42.937336018060897</v>
      </c>
      <c r="I16" s="350"/>
      <c r="J16" s="368">
        <f t="shared" si="5"/>
        <v>6930</v>
      </c>
      <c r="K16" s="369">
        <f t="shared" si="6"/>
        <v>42.284459088412959</v>
      </c>
      <c r="L16" s="370">
        <v>2772</v>
      </c>
      <c r="M16" s="371">
        <v>40</v>
      </c>
      <c r="N16" s="370">
        <v>4158</v>
      </c>
      <c r="O16" s="372">
        <v>60</v>
      </c>
      <c r="P16" s="350"/>
      <c r="Q16" s="368">
        <v>3276</v>
      </c>
      <c r="R16" s="369">
        <v>19.9890170236134</v>
      </c>
      <c r="S16" s="370">
        <v>1966</v>
      </c>
      <c r="T16" s="371">
        <v>60.012210012210012</v>
      </c>
      <c r="U16" s="370">
        <v>1310</v>
      </c>
      <c r="V16" s="372">
        <v>39.987789987789988</v>
      </c>
      <c r="W16" s="350"/>
      <c r="X16" s="368">
        <v>6183</v>
      </c>
      <c r="Y16" s="369">
        <v>37.726523887973642</v>
      </c>
      <c r="Z16" s="370">
        <v>4614</v>
      </c>
      <c r="AA16" s="371">
        <v>74.623968947113056</v>
      </c>
      <c r="AB16" s="370">
        <v>1569</v>
      </c>
      <c r="AC16" s="372">
        <f t="shared" si="0"/>
        <v>25.376031052886951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7830</v>
      </c>
      <c r="E17" s="375">
        <f t="shared" si="2"/>
        <v>4955</v>
      </c>
      <c r="F17" s="376">
        <f t="shared" si="3"/>
        <v>63.282247765006382</v>
      </c>
      <c r="G17" s="375">
        <f t="shared" si="4"/>
        <v>2875</v>
      </c>
      <c r="H17" s="367">
        <f t="shared" si="3"/>
        <v>36.717752234993618</v>
      </c>
      <c r="I17" s="350"/>
      <c r="J17" s="377">
        <f t="shared" si="5"/>
        <v>1889</v>
      </c>
      <c r="K17" s="378">
        <f t="shared" si="6"/>
        <v>24.125159642401023</v>
      </c>
      <c r="L17" s="375">
        <v>756</v>
      </c>
      <c r="M17" s="376">
        <v>40.021175224986763</v>
      </c>
      <c r="N17" s="375">
        <v>1133</v>
      </c>
      <c r="O17" s="372">
        <v>59.978824775013237</v>
      </c>
      <c r="P17" s="350"/>
      <c r="Q17" s="377">
        <v>1630</v>
      </c>
      <c r="R17" s="378">
        <v>20.817369093231161</v>
      </c>
      <c r="S17" s="375">
        <v>903</v>
      </c>
      <c r="T17" s="376">
        <v>55.398773006134974</v>
      </c>
      <c r="U17" s="375">
        <v>727</v>
      </c>
      <c r="V17" s="372">
        <v>44.601226993865026</v>
      </c>
      <c r="W17" s="350"/>
      <c r="X17" s="377">
        <v>4311</v>
      </c>
      <c r="Y17" s="378">
        <v>55.05747126436782</v>
      </c>
      <c r="Z17" s="375">
        <v>3296</v>
      </c>
      <c r="AA17" s="376">
        <v>76.455578752029695</v>
      </c>
      <c r="AB17" s="375">
        <v>1015</v>
      </c>
      <c r="AC17" s="372">
        <f t="shared" si="0"/>
        <v>23.544421247970309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41607</v>
      </c>
      <c r="E18" s="365">
        <f t="shared" si="2"/>
        <v>26234</v>
      </c>
      <c r="F18" s="366">
        <f t="shared" si="3"/>
        <v>63.05189030691951</v>
      </c>
      <c r="G18" s="365">
        <f t="shared" si="4"/>
        <v>15373</v>
      </c>
      <c r="H18" s="367">
        <f t="shared" si="3"/>
        <v>36.94810969308049</v>
      </c>
      <c r="I18" s="350"/>
      <c r="J18" s="368">
        <f t="shared" si="5"/>
        <v>9694</v>
      </c>
      <c r="K18" s="369">
        <f t="shared" si="6"/>
        <v>23.298964116614993</v>
      </c>
      <c r="L18" s="370">
        <v>4024</v>
      </c>
      <c r="M18" s="371">
        <v>41.510212502578916</v>
      </c>
      <c r="N18" s="370">
        <v>5670</v>
      </c>
      <c r="O18" s="372">
        <v>58.489787497421084</v>
      </c>
      <c r="P18" s="350"/>
      <c r="Q18" s="368">
        <v>6996</v>
      </c>
      <c r="R18" s="369">
        <v>16.814478332972818</v>
      </c>
      <c r="S18" s="370">
        <v>3972</v>
      </c>
      <c r="T18" s="371">
        <v>56.775300171526588</v>
      </c>
      <c r="U18" s="370">
        <v>3024</v>
      </c>
      <c r="V18" s="372">
        <v>43.224699828473412</v>
      </c>
      <c r="W18" s="350"/>
      <c r="X18" s="368">
        <v>24917</v>
      </c>
      <c r="Y18" s="369">
        <v>59.886557550412192</v>
      </c>
      <c r="Z18" s="370">
        <v>18238</v>
      </c>
      <c r="AA18" s="371">
        <v>73.195007424649845</v>
      </c>
      <c r="AB18" s="370">
        <v>6679</v>
      </c>
      <c r="AC18" s="372">
        <f t="shared" si="0"/>
        <v>26.804992575350163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25458</v>
      </c>
      <c r="E19" s="365">
        <f t="shared" si="2"/>
        <v>15605</v>
      </c>
      <c r="F19" s="366">
        <f t="shared" si="3"/>
        <v>61.297038259093405</v>
      </c>
      <c r="G19" s="365">
        <f t="shared" si="4"/>
        <v>9853</v>
      </c>
      <c r="H19" s="367">
        <f t="shared" si="3"/>
        <v>38.702961740906595</v>
      </c>
      <c r="I19" s="350"/>
      <c r="J19" s="368">
        <f t="shared" si="5"/>
        <v>6600</v>
      </c>
      <c r="K19" s="369">
        <f t="shared" si="6"/>
        <v>25.92505302851756</v>
      </c>
      <c r="L19" s="370">
        <v>2661</v>
      </c>
      <c r="M19" s="371">
        <v>40.31818181818182</v>
      </c>
      <c r="N19" s="370">
        <v>3939</v>
      </c>
      <c r="O19" s="372">
        <v>59.68181818181818</v>
      </c>
      <c r="P19" s="350"/>
      <c r="Q19" s="368">
        <v>4494</v>
      </c>
      <c r="R19" s="369">
        <v>17.652604289417866</v>
      </c>
      <c r="S19" s="370">
        <v>2599</v>
      </c>
      <c r="T19" s="371">
        <v>57.832665776591007</v>
      </c>
      <c r="U19" s="370">
        <v>1895</v>
      </c>
      <c r="V19" s="372">
        <v>42.167334223408993</v>
      </c>
      <c r="W19" s="350"/>
      <c r="X19" s="368">
        <v>14364</v>
      </c>
      <c r="Y19" s="369">
        <v>56.422342682064574</v>
      </c>
      <c r="Z19" s="370">
        <v>10345</v>
      </c>
      <c r="AA19" s="371">
        <v>72.020328599275956</v>
      </c>
      <c r="AB19" s="370">
        <v>4019</v>
      </c>
      <c r="AC19" s="372">
        <f t="shared" si="0"/>
        <v>27.979671400724033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91719</v>
      </c>
      <c r="E20" s="365">
        <f t="shared" si="2"/>
        <v>58417</v>
      </c>
      <c r="F20" s="366">
        <f t="shared" si="3"/>
        <v>63.691274436049241</v>
      </c>
      <c r="G20" s="365">
        <f t="shared" si="4"/>
        <v>33302</v>
      </c>
      <c r="H20" s="367">
        <f t="shared" si="3"/>
        <v>36.308725563950759</v>
      </c>
      <c r="I20" s="350"/>
      <c r="J20" s="368">
        <f t="shared" si="5"/>
        <v>20981</v>
      </c>
      <c r="K20" s="369">
        <f t="shared" si="6"/>
        <v>22.875303917399883</v>
      </c>
      <c r="L20" s="370">
        <v>8449</v>
      </c>
      <c r="M20" s="371">
        <v>40.269767885229498</v>
      </c>
      <c r="N20" s="370">
        <v>12532</v>
      </c>
      <c r="O20" s="372">
        <v>59.730232114770509</v>
      </c>
      <c r="P20" s="350"/>
      <c r="Q20" s="368">
        <v>17213</v>
      </c>
      <c r="R20" s="369">
        <v>18.767103871607844</v>
      </c>
      <c r="S20" s="370">
        <v>9962</v>
      </c>
      <c r="T20" s="371">
        <v>57.874862022889673</v>
      </c>
      <c r="U20" s="370">
        <v>7251</v>
      </c>
      <c r="V20" s="372">
        <v>42.12513797711032</v>
      </c>
      <c r="W20" s="350"/>
      <c r="X20" s="368">
        <v>53525</v>
      </c>
      <c r="Y20" s="369">
        <v>58.357592210992273</v>
      </c>
      <c r="Z20" s="370">
        <v>40006</v>
      </c>
      <c r="AA20" s="371">
        <v>74.742643624474553</v>
      </c>
      <c r="AB20" s="370">
        <v>13519</v>
      </c>
      <c r="AC20" s="372">
        <f t="shared" si="0"/>
        <v>25.257356375525454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62753</v>
      </c>
      <c r="E21" s="365">
        <f t="shared" si="2"/>
        <v>39006</v>
      </c>
      <c r="F21" s="366">
        <f t="shared" si="3"/>
        <v>62.157984478829697</v>
      </c>
      <c r="G21" s="365">
        <f t="shared" si="4"/>
        <v>23747</v>
      </c>
      <c r="H21" s="367">
        <f t="shared" si="3"/>
        <v>37.842015521170303</v>
      </c>
      <c r="I21" s="350"/>
      <c r="J21" s="368">
        <f t="shared" si="5"/>
        <v>16121</v>
      </c>
      <c r="K21" s="369">
        <f t="shared" si="6"/>
        <v>25.689608464933951</v>
      </c>
      <c r="L21" s="370">
        <v>6580</v>
      </c>
      <c r="M21" s="371">
        <v>40.816326530612244</v>
      </c>
      <c r="N21" s="370">
        <v>9541</v>
      </c>
      <c r="O21" s="372">
        <v>59.183673469387756</v>
      </c>
      <c r="P21" s="350"/>
      <c r="Q21" s="368">
        <v>12890</v>
      </c>
      <c r="R21" s="369">
        <v>20.540850636622952</v>
      </c>
      <c r="S21" s="370">
        <v>7589</v>
      </c>
      <c r="T21" s="371">
        <v>58.875096974398758</v>
      </c>
      <c r="U21" s="370">
        <v>5301</v>
      </c>
      <c r="V21" s="372">
        <v>41.124903025601242</v>
      </c>
      <c r="W21" s="350"/>
      <c r="X21" s="368">
        <v>33742</v>
      </c>
      <c r="Y21" s="369">
        <v>53.769540898443104</v>
      </c>
      <c r="Z21" s="370">
        <v>24837</v>
      </c>
      <c r="AA21" s="371">
        <v>73.608559065852646</v>
      </c>
      <c r="AB21" s="370">
        <v>8905</v>
      </c>
      <c r="AC21" s="372">
        <f t="shared" si="0"/>
        <v>26.391440934147354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12288</v>
      </c>
      <c r="E22" s="365">
        <f t="shared" si="2"/>
        <v>7775</v>
      </c>
      <c r="F22" s="366">
        <f t="shared" si="3"/>
        <v>63.273111979166664</v>
      </c>
      <c r="G22" s="365">
        <f t="shared" si="4"/>
        <v>4513</v>
      </c>
      <c r="H22" s="367">
        <f t="shared" si="3"/>
        <v>36.726888020833329</v>
      </c>
      <c r="I22" s="350"/>
      <c r="J22" s="368">
        <f t="shared" si="5"/>
        <v>3237</v>
      </c>
      <c r="K22" s="369">
        <f t="shared" si="6"/>
        <v>26.3427734375</v>
      </c>
      <c r="L22" s="370">
        <v>1349</v>
      </c>
      <c r="M22" s="371">
        <v>41.674389867160947</v>
      </c>
      <c r="N22" s="370">
        <v>1888</v>
      </c>
      <c r="O22" s="372">
        <v>58.325610132839046</v>
      </c>
      <c r="P22" s="350"/>
      <c r="Q22" s="368">
        <v>2251</v>
      </c>
      <c r="R22" s="369">
        <v>18.318684895833336</v>
      </c>
      <c r="S22" s="370">
        <v>1337</v>
      </c>
      <c r="T22" s="371">
        <v>59.395824078187474</v>
      </c>
      <c r="U22" s="370">
        <v>914</v>
      </c>
      <c r="V22" s="372">
        <v>40.604175921812526</v>
      </c>
      <c r="W22" s="350"/>
      <c r="X22" s="368">
        <v>6800</v>
      </c>
      <c r="Y22" s="369">
        <v>55.338541666666664</v>
      </c>
      <c r="Z22" s="370">
        <v>5089</v>
      </c>
      <c r="AA22" s="371">
        <v>74.838235294117652</v>
      </c>
      <c r="AB22" s="370">
        <v>1711</v>
      </c>
      <c r="AC22" s="372">
        <f t="shared" si="0"/>
        <v>25.161764705882355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26919</v>
      </c>
      <c r="E23" s="365">
        <f t="shared" si="2"/>
        <v>16565</v>
      </c>
      <c r="F23" s="366">
        <f t="shared" si="3"/>
        <v>61.536461235558527</v>
      </c>
      <c r="G23" s="365">
        <f t="shared" si="4"/>
        <v>10354</v>
      </c>
      <c r="H23" s="367">
        <f t="shared" si="3"/>
        <v>38.463538764441473</v>
      </c>
      <c r="I23" s="350"/>
      <c r="J23" s="368">
        <f t="shared" si="5"/>
        <v>7959</v>
      </c>
      <c r="K23" s="369">
        <f t="shared" si="6"/>
        <v>29.566477209405996</v>
      </c>
      <c r="L23" s="370">
        <v>3063</v>
      </c>
      <c r="M23" s="371">
        <v>38.484734263098382</v>
      </c>
      <c r="N23" s="370">
        <v>4896</v>
      </c>
      <c r="O23" s="372">
        <v>61.515265736901625</v>
      </c>
      <c r="P23" s="350"/>
      <c r="Q23" s="368">
        <v>4840</v>
      </c>
      <c r="R23" s="369">
        <v>17.979865522493409</v>
      </c>
      <c r="S23" s="370">
        <v>2813</v>
      </c>
      <c r="T23" s="371">
        <v>58.119834710743802</v>
      </c>
      <c r="U23" s="370">
        <v>2027</v>
      </c>
      <c r="V23" s="372">
        <v>41.880165289256198</v>
      </c>
      <c r="W23" s="350"/>
      <c r="X23" s="368">
        <v>14120</v>
      </c>
      <c r="Y23" s="369">
        <v>52.453657268100592</v>
      </c>
      <c r="Z23" s="370">
        <v>10689</v>
      </c>
      <c r="AA23" s="371">
        <v>75.701133144475918</v>
      </c>
      <c r="AB23" s="370">
        <v>3431</v>
      </c>
      <c r="AC23" s="372">
        <f t="shared" si="0"/>
        <v>24.298866855524079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73117</v>
      </c>
      <c r="E24" s="365">
        <f t="shared" si="2"/>
        <v>46683</v>
      </c>
      <c r="F24" s="366">
        <f t="shared" si="3"/>
        <v>63.846984969295782</v>
      </c>
      <c r="G24" s="365">
        <f t="shared" si="4"/>
        <v>26434</v>
      </c>
      <c r="H24" s="367">
        <f t="shared" si="3"/>
        <v>36.153015030704218</v>
      </c>
      <c r="I24" s="350"/>
      <c r="J24" s="368">
        <f t="shared" si="5"/>
        <v>20949</v>
      </c>
      <c r="K24" s="369">
        <f t="shared" si="6"/>
        <v>28.65133963373771</v>
      </c>
      <c r="L24" s="370">
        <v>9300</v>
      </c>
      <c r="M24" s="371">
        <v>44.393527137333521</v>
      </c>
      <c r="N24" s="370">
        <v>11649</v>
      </c>
      <c r="O24" s="372">
        <v>55.606472862666479</v>
      </c>
      <c r="P24" s="350"/>
      <c r="Q24" s="368">
        <v>12757</v>
      </c>
      <c r="R24" s="369">
        <v>17.447378858541789</v>
      </c>
      <c r="S24" s="370">
        <v>7798</v>
      </c>
      <c r="T24" s="371">
        <v>61.127224269028765</v>
      </c>
      <c r="U24" s="370">
        <v>4959</v>
      </c>
      <c r="V24" s="372">
        <v>38.872775730971235</v>
      </c>
      <c r="W24" s="350"/>
      <c r="X24" s="368">
        <v>39411</v>
      </c>
      <c r="Y24" s="369">
        <v>53.901281507720498</v>
      </c>
      <c r="Z24" s="370">
        <v>29585</v>
      </c>
      <c r="AA24" s="371">
        <v>75.067874451295324</v>
      </c>
      <c r="AB24" s="370">
        <v>9826</v>
      </c>
      <c r="AC24" s="372">
        <f t="shared" si="0"/>
        <v>24.932125548704676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17576</v>
      </c>
      <c r="E25" s="365">
        <f t="shared" si="2"/>
        <v>9643</v>
      </c>
      <c r="F25" s="366">
        <f t="shared" si="3"/>
        <v>54.864588074647244</v>
      </c>
      <c r="G25" s="365">
        <f t="shared" si="4"/>
        <v>7933</v>
      </c>
      <c r="H25" s="367">
        <f t="shared" si="3"/>
        <v>45.135411925352756</v>
      </c>
      <c r="I25" s="350"/>
      <c r="J25" s="368">
        <f t="shared" si="5"/>
        <v>7350</v>
      </c>
      <c r="K25" s="369">
        <f t="shared" si="6"/>
        <v>41.818388711879834</v>
      </c>
      <c r="L25" s="370">
        <v>2707</v>
      </c>
      <c r="M25" s="371">
        <v>36.829931972789112</v>
      </c>
      <c r="N25" s="370">
        <v>4643</v>
      </c>
      <c r="O25" s="372">
        <v>63.170068027210881</v>
      </c>
      <c r="P25" s="350"/>
      <c r="Q25" s="368">
        <v>3225</v>
      </c>
      <c r="R25" s="369">
        <v>18.348884842967685</v>
      </c>
      <c r="S25" s="370">
        <v>1780</v>
      </c>
      <c r="T25" s="371">
        <v>55.193798449612409</v>
      </c>
      <c r="U25" s="370">
        <v>1445</v>
      </c>
      <c r="V25" s="372">
        <v>44.806201550387598</v>
      </c>
      <c r="W25" s="350"/>
      <c r="X25" s="368">
        <v>7001</v>
      </c>
      <c r="Y25" s="369">
        <v>39.832726445152481</v>
      </c>
      <c r="Z25" s="370">
        <v>5156</v>
      </c>
      <c r="AA25" s="371">
        <v>73.646621911155549</v>
      </c>
      <c r="AB25" s="370">
        <v>1845</v>
      </c>
      <c r="AC25" s="372">
        <f t="shared" si="0"/>
        <v>26.353378088844455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6417</v>
      </c>
      <c r="E26" s="380">
        <f t="shared" si="2"/>
        <v>4079</v>
      </c>
      <c r="F26" s="381">
        <f t="shared" si="3"/>
        <v>63.565529063425274</v>
      </c>
      <c r="G26" s="380">
        <f t="shared" si="4"/>
        <v>2338</v>
      </c>
      <c r="H26" s="367">
        <f t="shared" si="3"/>
        <v>36.434470936574726</v>
      </c>
      <c r="I26" s="350"/>
      <c r="J26" s="377">
        <f t="shared" si="5"/>
        <v>1159</v>
      </c>
      <c r="K26" s="378">
        <f t="shared" si="6"/>
        <v>18.061399407822972</v>
      </c>
      <c r="L26" s="375">
        <v>444</v>
      </c>
      <c r="M26" s="376">
        <v>38.30888697152718</v>
      </c>
      <c r="N26" s="375">
        <v>715</v>
      </c>
      <c r="O26" s="372">
        <v>61.69111302847282</v>
      </c>
      <c r="P26" s="350"/>
      <c r="Q26" s="377">
        <v>919</v>
      </c>
      <c r="R26" s="378">
        <v>14.321333956677575</v>
      </c>
      <c r="S26" s="375">
        <v>481</v>
      </c>
      <c r="T26" s="376">
        <v>52.339499455930358</v>
      </c>
      <c r="U26" s="375">
        <v>438</v>
      </c>
      <c r="V26" s="372">
        <v>47.660500544069642</v>
      </c>
      <c r="W26" s="350"/>
      <c r="X26" s="377">
        <v>4339</v>
      </c>
      <c r="Y26" s="378">
        <v>67.617266635499448</v>
      </c>
      <c r="Z26" s="375">
        <v>3154</v>
      </c>
      <c r="AA26" s="376">
        <v>72.689559806407004</v>
      </c>
      <c r="AB26" s="375">
        <v>1185</v>
      </c>
      <c r="AC26" s="372">
        <f t="shared" si="0"/>
        <v>27.310440193592996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23699</v>
      </c>
      <c r="E27" s="380">
        <f t="shared" si="2"/>
        <v>14457</v>
      </c>
      <c r="F27" s="381">
        <f t="shared" si="3"/>
        <v>61.002573948267859</v>
      </c>
      <c r="G27" s="380">
        <f t="shared" si="4"/>
        <v>9242</v>
      </c>
      <c r="H27" s="367">
        <f t="shared" si="3"/>
        <v>38.997426051732141</v>
      </c>
      <c r="I27" s="350"/>
      <c r="J27" s="377">
        <f t="shared" si="5"/>
        <v>5920</v>
      </c>
      <c r="K27" s="378">
        <f t="shared" si="6"/>
        <v>24.979956960209289</v>
      </c>
      <c r="L27" s="375">
        <v>2281</v>
      </c>
      <c r="M27" s="376">
        <v>38.530405405405403</v>
      </c>
      <c r="N27" s="375">
        <v>3639</v>
      </c>
      <c r="O27" s="372">
        <v>61.469594594594589</v>
      </c>
      <c r="P27" s="350"/>
      <c r="Q27" s="377">
        <v>4283</v>
      </c>
      <c r="R27" s="378">
        <v>18.0724925102325</v>
      </c>
      <c r="S27" s="375">
        <v>2295</v>
      </c>
      <c r="T27" s="376">
        <v>53.583936493112304</v>
      </c>
      <c r="U27" s="375">
        <v>1988</v>
      </c>
      <c r="V27" s="372">
        <v>46.416063506887696</v>
      </c>
      <c r="W27" s="350"/>
      <c r="X27" s="377">
        <v>13496</v>
      </c>
      <c r="Y27" s="378">
        <v>56.947550529558214</v>
      </c>
      <c r="Z27" s="375">
        <v>9881</v>
      </c>
      <c r="AA27" s="376">
        <v>73.214285714285708</v>
      </c>
      <c r="AB27" s="375">
        <v>3615</v>
      </c>
      <c r="AC27" s="372">
        <f t="shared" si="0"/>
        <v>26.785714285714285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4108</v>
      </c>
      <c r="E28" s="380">
        <f t="shared" si="2"/>
        <v>2646</v>
      </c>
      <c r="F28" s="381">
        <f t="shared" si="3"/>
        <v>64.410905550146055</v>
      </c>
      <c r="G28" s="380">
        <f t="shared" si="4"/>
        <v>1462</v>
      </c>
      <c r="H28" s="382">
        <f t="shared" si="3"/>
        <v>35.589094449853945</v>
      </c>
      <c r="I28" s="350"/>
      <c r="J28" s="377">
        <f t="shared" si="5"/>
        <v>692</v>
      </c>
      <c r="K28" s="378">
        <f t="shared" si="6"/>
        <v>16.845180136319378</v>
      </c>
      <c r="L28" s="375">
        <v>271</v>
      </c>
      <c r="M28" s="376">
        <v>39.161849710982658</v>
      </c>
      <c r="N28" s="375">
        <v>421</v>
      </c>
      <c r="O28" s="383">
        <v>60.838150289017342</v>
      </c>
      <c r="P28" s="350"/>
      <c r="Q28" s="377">
        <v>705</v>
      </c>
      <c r="R28" s="378">
        <v>17.16163583252191</v>
      </c>
      <c r="S28" s="375">
        <v>391</v>
      </c>
      <c r="T28" s="376">
        <v>55.460992907801419</v>
      </c>
      <c r="U28" s="375">
        <v>314</v>
      </c>
      <c r="V28" s="383">
        <v>44.539007092198581</v>
      </c>
      <c r="W28" s="350"/>
      <c r="X28" s="377">
        <v>2711</v>
      </c>
      <c r="Y28" s="378">
        <v>65.993184031158719</v>
      </c>
      <c r="Z28" s="375">
        <v>1984</v>
      </c>
      <c r="AA28" s="376">
        <v>73.183327185540392</v>
      </c>
      <c r="AB28" s="375">
        <v>727</v>
      </c>
      <c r="AC28" s="383">
        <f t="shared" si="0"/>
        <v>26.816672814459608</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1397</v>
      </c>
      <c r="E29" s="386">
        <f t="shared" si="2"/>
        <v>737</v>
      </c>
      <c r="F29" s="387">
        <f t="shared" si="3"/>
        <v>52.755905511811022</v>
      </c>
      <c r="G29" s="386">
        <f t="shared" si="4"/>
        <v>660</v>
      </c>
      <c r="H29" s="388">
        <f t="shared" si="3"/>
        <v>47.244094488188978</v>
      </c>
      <c r="I29" s="350"/>
      <c r="J29" s="389">
        <f t="shared" si="5"/>
        <v>806</v>
      </c>
      <c r="K29" s="390">
        <f t="shared" si="6"/>
        <v>57.695060844667147</v>
      </c>
      <c r="L29" s="391">
        <v>284</v>
      </c>
      <c r="M29" s="392">
        <v>35.235732009925556</v>
      </c>
      <c r="N29" s="391">
        <v>522</v>
      </c>
      <c r="O29" s="393">
        <v>64.764267990074444</v>
      </c>
      <c r="P29" s="350"/>
      <c r="Q29" s="389">
        <v>203</v>
      </c>
      <c r="R29" s="390">
        <v>14.531138153185397</v>
      </c>
      <c r="S29" s="391">
        <v>148</v>
      </c>
      <c r="T29" s="392">
        <v>72.906403940886705</v>
      </c>
      <c r="U29" s="391">
        <v>55</v>
      </c>
      <c r="V29" s="393">
        <v>27.093596059113302</v>
      </c>
      <c r="W29" s="350"/>
      <c r="X29" s="389">
        <v>388</v>
      </c>
      <c r="Y29" s="390">
        <v>27.773801002147458</v>
      </c>
      <c r="Z29" s="391">
        <v>305</v>
      </c>
      <c r="AA29" s="392">
        <v>78.608247422680407</v>
      </c>
      <c r="AB29" s="391">
        <v>83</v>
      </c>
      <c r="AC29" s="393">
        <f t="shared" si="0"/>
        <v>21.391752577319586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581803</v>
      </c>
      <c r="E31" s="1230">
        <f>L31+S31+Z31</f>
        <v>363097</v>
      </c>
      <c r="F31" s="1231">
        <f>E31/$D31*100</f>
        <v>62.408925357896059</v>
      </c>
      <c r="G31" s="1230">
        <f>N31+U31+AB31</f>
        <v>218706</v>
      </c>
      <c r="H31" s="1232">
        <f>G31/$D31*100</f>
        <v>37.591074642103948</v>
      </c>
      <c r="I31" s="320"/>
      <c r="J31" s="1233">
        <f>SUM(J12:J29)</f>
        <v>160240</v>
      </c>
      <c r="K31" s="1234">
        <f>J31/$D31*100</f>
        <v>27.541968673245066</v>
      </c>
      <c r="L31" s="1230">
        <f>SUM(L12:L29)</f>
        <v>65011</v>
      </c>
      <c r="M31" s="1231">
        <f>L31/$J31*100</f>
        <v>40.571018472291563</v>
      </c>
      <c r="N31" s="1230">
        <f>SUM(N12:N29)</f>
        <v>95229</v>
      </c>
      <c r="O31" s="1235">
        <f>N31/$J31*100</f>
        <v>59.428981527708437</v>
      </c>
      <c r="P31" s="320"/>
      <c r="Q31" s="1233">
        <f>SUM(Q12:Q29)</f>
        <v>109377</v>
      </c>
      <c r="R31" s="1234">
        <f>Q31/$D31*100</f>
        <v>18.799662428691498</v>
      </c>
      <c r="S31" s="1230">
        <f>SUM(S12:S29)</f>
        <v>65025</v>
      </c>
      <c r="T31" s="1231">
        <f>S31/$Q31*100</f>
        <v>59.45034147947009</v>
      </c>
      <c r="U31" s="1230">
        <f>SUM(U12:U29)</f>
        <v>44352</v>
      </c>
      <c r="V31" s="1235">
        <f>U31/$Q31*100</f>
        <v>40.54965852052991</v>
      </c>
      <c r="W31" s="320"/>
      <c r="X31" s="1233">
        <f>SUM(X12:X29)</f>
        <v>312186</v>
      </c>
      <c r="Y31" s="1234">
        <f>X31/$D31*100</f>
        <v>53.658368898063436</v>
      </c>
      <c r="Z31" s="1230">
        <f>SUM(Z12:Z29)</f>
        <v>233061</v>
      </c>
      <c r="AA31" s="1231">
        <f>Z31/$X31*100</f>
        <v>74.654532874632423</v>
      </c>
      <c r="AB31" s="1230">
        <f>SUM(AB12:AB29)</f>
        <v>79125</v>
      </c>
      <c r="AC31" s="1235">
        <f>AB31/$X31*100</f>
        <v>25.34546712536757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1"/>
      <c r="C34" s="1441"/>
      <c r="D34" s="1441"/>
      <c r="E34" s="1441"/>
      <c r="F34" s="1441"/>
      <c r="G34" s="1441"/>
      <c r="H34" s="1441"/>
      <c r="I34" s="1441"/>
      <c r="J34" s="1441"/>
      <c r="K34" s="1441"/>
      <c r="L34" s="1441"/>
      <c r="M34" s="1441"/>
      <c r="N34" s="1441"/>
      <c r="O34" s="1441"/>
    </row>
    <row r="35" spans="2:15" s="329" customFormat="1" ht="29.25" customHeight="1" x14ac:dyDescent="0.25">
      <c r="B35" s="1442"/>
      <c r="C35" s="1442"/>
      <c r="D35" s="1442"/>
      <c r="E35" s="1442"/>
      <c r="F35" s="1442"/>
      <c r="G35" s="1442"/>
      <c r="H35" s="1442"/>
      <c r="I35" s="1442"/>
      <c r="J35" s="1442"/>
      <c r="K35" s="1442"/>
      <c r="L35" s="1442"/>
      <c r="M35" s="1442"/>
    </row>
    <row r="36" spans="2:15" s="329" customFormat="1" ht="4.5" customHeight="1" x14ac:dyDescent="0.25">
      <c r="B36" s="1432"/>
      <c r="C36" s="1432"/>
      <c r="D36" s="143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421</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marzo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262</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263</v>
      </c>
      <c r="K8" s="1457"/>
      <c r="L8" s="1457"/>
      <c r="M8" s="1457"/>
      <c r="N8" s="1457"/>
      <c r="O8" s="1458"/>
      <c r="P8" s="317"/>
      <c r="Q8" s="1456" t="s">
        <v>264</v>
      </c>
      <c r="R8" s="1457"/>
      <c r="S8" s="1457"/>
      <c r="T8" s="1457"/>
      <c r="U8" s="1457"/>
      <c r="V8" s="1458"/>
      <c r="W8" s="317"/>
      <c r="X8" s="1456" t="s">
        <v>265</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0" t="s">
        <v>24</v>
      </c>
      <c r="F9" s="1461"/>
      <c r="G9" s="1460" t="s">
        <v>23</v>
      </c>
      <c r="H9" s="1462"/>
      <c r="I9" s="323"/>
      <c r="J9" s="1439" t="s">
        <v>9</v>
      </c>
      <c r="K9" s="1433" t="s">
        <v>266</v>
      </c>
      <c r="L9" s="1435" t="s">
        <v>24</v>
      </c>
      <c r="M9" s="1436"/>
      <c r="N9" s="1437" t="s">
        <v>23</v>
      </c>
      <c r="O9" s="1438"/>
      <c r="P9" s="317"/>
      <c r="Q9" s="1439" t="s">
        <v>9</v>
      </c>
      <c r="R9" s="1433" t="s">
        <v>266</v>
      </c>
      <c r="S9" s="1435" t="s">
        <v>24</v>
      </c>
      <c r="T9" s="1436"/>
      <c r="U9" s="1437" t="s">
        <v>23</v>
      </c>
      <c r="V9" s="1438"/>
      <c r="W9" s="317"/>
      <c r="X9" s="1439" t="s">
        <v>9</v>
      </c>
      <c r="Y9" s="1433" t="s">
        <v>266</v>
      </c>
      <c r="Z9" s="1435" t="s">
        <v>24</v>
      </c>
      <c r="AA9" s="1436"/>
      <c r="AB9" s="1437" t="s">
        <v>23</v>
      </c>
      <c r="AC9" s="1438"/>
      <c r="AD9" s="319"/>
      <c r="AE9" s="319"/>
      <c r="AF9" s="320"/>
      <c r="AG9" s="320"/>
      <c r="AH9" s="320"/>
      <c r="AI9" s="320"/>
      <c r="AJ9" s="320"/>
      <c r="AK9" s="320"/>
      <c r="AL9" s="321"/>
    </row>
    <row r="10" spans="1:53" s="322" customFormat="1" ht="36.75" customHeight="1" x14ac:dyDescent="0.25">
      <c r="A10" s="316"/>
      <c r="B10" s="1449"/>
      <c r="C10" s="317"/>
      <c r="D10" s="1440"/>
      <c r="E10" s="407" t="s">
        <v>9</v>
      </c>
      <c r="F10" s="403" t="s">
        <v>266</v>
      </c>
      <c r="G10" s="406" t="s">
        <v>9</v>
      </c>
      <c r="H10" s="886" t="s">
        <v>266</v>
      </c>
      <c r="I10" s="346"/>
      <c r="J10" s="1440"/>
      <c r="K10" s="1434"/>
      <c r="L10" s="404" t="s">
        <v>9</v>
      </c>
      <c r="M10" s="403" t="s">
        <v>266</v>
      </c>
      <c r="N10" s="407" t="s">
        <v>9</v>
      </c>
      <c r="O10" s="402" t="s">
        <v>266</v>
      </c>
      <c r="P10" s="347"/>
      <c r="Q10" s="1440"/>
      <c r="R10" s="1434"/>
      <c r="S10" s="404" t="s">
        <v>9</v>
      </c>
      <c r="T10" s="403" t="s">
        <v>266</v>
      </c>
      <c r="U10" s="407" t="s">
        <v>9</v>
      </c>
      <c r="V10" s="402" t="s">
        <v>266</v>
      </c>
      <c r="W10" s="347"/>
      <c r="X10" s="1440"/>
      <c r="Y10" s="1434"/>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93638</v>
      </c>
      <c r="E12" s="352">
        <f>L12+S12+Z12</f>
        <v>61718</v>
      </c>
      <c r="F12" s="353">
        <f>E12/$D12*100</f>
        <v>65.911275336935859</v>
      </c>
      <c r="G12" s="352">
        <f>N12+U12+AB12</f>
        <v>31920</v>
      </c>
      <c r="H12" s="354">
        <f>G12/$D12*100</f>
        <v>34.088724663064141</v>
      </c>
      <c r="I12" s="350"/>
      <c r="J12" s="355">
        <f>L12+N12</f>
        <v>20945</v>
      </c>
      <c r="K12" s="356">
        <f>J12/$D12*100</f>
        <v>22.368055703880906</v>
      </c>
      <c r="L12" s="357">
        <v>9115</v>
      </c>
      <c r="M12" s="353">
        <v>43.518739555979948</v>
      </c>
      <c r="N12" s="357">
        <v>11830</v>
      </c>
      <c r="O12" s="358">
        <v>56.481260444020052</v>
      </c>
      <c r="P12" s="350"/>
      <c r="Q12" s="355">
        <v>23589</v>
      </c>
      <c r="R12" s="356">
        <v>25.191695679104637</v>
      </c>
      <c r="S12" s="357">
        <v>17167</v>
      </c>
      <c r="T12" s="353">
        <v>72.775446182542709</v>
      </c>
      <c r="U12" s="357">
        <v>6422</v>
      </c>
      <c r="V12" s="358">
        <v>27.224553817457291</v>
      </c>
      <c r="W12" s="350"/>
      <c r="X12" s="355">
        <v>49104</v>
      </c>
      <c r="Y12" s="356">
        <v>52.440248617014461</v>
      </c>
      <c r="Z12" s="357">
        <v>35436</v>
      </c>
      <c r="AA12" s="353">
        <v>72.165200391006849</v>
      </c>
      <c r="AB12" s="357">
        <v>13668</v>
      </c>
      <c r="AC12" s="358">
        <f t="shared" ref="AC12:AC29" si="0">AB12/$X12*100</f>
        <v>27.834799608993155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16009</v>
      </c>
      <c r="E13" s="365">
        <f t="shared" ref="E13:E29" si="2">L13+S13+Z13</f>
        <v>10251</v>
      </c>
      <c r="F13" s="366">
        <f t="shared" ref="F13:H29" si="3">E13/$D13*100</f>
        <v>64.032731588481482</v>
      </c>
      <c r="G13" s="365">
        <f t="shared" ref="G13:G29" si="4">N13+U13+AB13</f>
        <v>5758</v>
      </c>
      <c r="H13" s="367">
        <f t="shared" si="3"/>
        <v>35.967268411518525</v>
      </c>
      <c r="I13" s="350"/>
      <c r="J13" s="368">
        <f t="shared" ref="J13:J29" si="5">L13+N13</f>
        <v>3071</v>
      </c>
      <c r="K13" s="369">
        <f t="shared" ref="K13:K29" si="6">J13/$D13*100</f>
        <v>19.182959585233306</v>
      </c>
      <c r="L13" s="370">
        <v>1362</v>
      </c>
      <c r="M13" s="371">
        <v>44.350374470856394</v>
      </c>
      <c r="N13" s="370">
        <v>1709</v>
      </c>
      <c r="O13" s="372">
        <v>55.649625529143599</v>
      </c>
      <c r="P13" s="350"/>
      <c r="Q13" s="368">
        <v>3529</v>
      </c>
      <c r="R13" s="369">
        <v>22.04385033418702</v>
      </c>
      <c r="S13" s="370">
        <v>2240</v>
      </c>
      <c r="T13" s="371">
        <v>63.474071975063765</v>
      </c>
      <c r="U13" s="370">
        <v>1289</v>
      </c>
      <c r="V13" s="372">
        <v>36.525928024936242</v>
      </c>
      <c r="W13" s="350"/>
      <c r="X13" s="368">
        <v>9409</v>
      </c>
      <c r="Y13" s="369">
        <v>58.773190080579674</v>
      </c>
      <c r="Z13" s="370">
        <v>6649</v>
      </c>
      <c r="AA13" s="371">
        <v>70.666383250079718</v>
      </c>
      <c r="AB13" s="370">
        <v>2760</v>
      </c>
      <c r="AC13" s="372">
        <f t="shared" si="0"/>
        <v>29.333616749920289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14962</v>
      </c>
      <c r="E14" s="365">
        <f t="shared" si="2"/>
        <v>9543</v>
      </c>
      <c r="F14" s="366">
        <f t="shared" si="3"/>
        <v>63.781580002673444</v>
      </c>
      <c r="G14" s="365">
        <f t="shared" si="4"/>
        <v>5419</v>
      </c>
      <c r="H14" s="367">
        <f t="shared" si="3"/>
        <v>36.218419997326563</v>
      </c>
      <c r="I14" s="350"/>
      <c r="J14" s="368">
        <f t="shared" si="5"/>
        <v>3488</v>
      </c>
      <c r="K14" s="369">
        <f t="shared" si="6"/>
        <v>23.312391391525196</v>
      </c>
      <c r="L14" s="370">
        <v>1497</v>
      </c>
      <c r="M14" s="371">
        <v>42.918577981651374</v>
      </c>
      <c r="N14" s="370">
        <v>1991</v>
      </c>
      <c r="O14" s="372">
        <v>57.081422018348626</v>
      </c>
      <c r="P14" s="350"/>
      <c r="Q14" s="368">
        <v>3442</v>
      </c>
      <c r="R14" s="369">
        <v>23.004945862852562</v>
      </c>
      <c r="S14" s="370">
        <v>2034</v>
      </c>
      <c r="T14" s="371">
        <v>59.09355026147589</v>
      </c>
      <c r="U14" s="370">
        <v>1408</v>
      </c>
      <c r="V14" s="372">
        <v>40.906449738524117</v>
      </c>
      <c r="W14" s="350"/>
      <c r="X14" s="368">
        <v>8032</v>
      </c>
      <c r="Y14" s="369">
        <v>53.682662745622245</v>
      </c>
      <c r="Z14" s="370">
        <v>6012</v>
      </c>
      <c r="AA14" s="371">
        <v>74.85059760956176</v>
      </c>
      <c r="AB14" s="370">
        <v>2020</v>
      </c>
      <c r="AC14" s="372">
        <f t="shared" si="0"/>
        <v>25.149402390438247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13447</v>
      </c>
      <c r="E15" s="365">
        <f t="shared" si="2"/>
        <v>8379</v>
      </c>
      <c r="F15" s="366">
        <f t="shared" si="3"/>
        <v>62.311296199895885</v>
      </c>
      <c r="G15" s="365">
        <f t="shared" si="4"/>
        <v>5068</v>
      </c>
      <c r="H15" s="367">
        <f t="shared" si="3"/>
        <v>37.688703800104115</v>
      </c>
      <c r="I15" s="350"/>
      <c r="J15" s="368">
        <f t="shared" si="5"/>
        <v>3680</v>
      </c>
      <c r="K15" s="369">
        <f t="shared" si="6"/>
        <v>27.366698891946157</v>
      </c>
      <c r="L15" s="370">
        <v>1690</v>
      </c>
      <c r="M15" s="371">
        <v>45.923913043478258</v>
      </c>
      <c r="N15" s="370">
        <v>1990</v>
      </c>
      <c r="O15" s="372">
        <v>54.076086956521742</v>
      </c>
      <c r="P15" s="350"/>
      <c r="Q15" s="368">
        <v>3368</v>
      </c>
      <c r="R15" s="369">
        <v>25.046478768498549</v>
      </c>
      <c r="S15" s="370">
        <v>2122</v>
      </c>
      <c r="T15" s="371">
        <v>63.004750593824234</v>
      </c>
      <c r="U15" s="370">
        <v>1246</v>
      </c>
      <c r="V15" s="372">
        <v>36.995249406175773</v>
      </c>
      <c r="W15" s="350"/>
      <c r="X15" s="368">
        <v>6399</v>
      </c>
      <c r="Y15" s="369">
        <v>47.58682233955529</v>
      </c>
      <c r="Z15" s="370">
        <v>4567</v>
      </c>
      <c r="AA15" s="371">
        <v>71.370526644788242</v>
      </c>
      <c r="AB15" s="370">
        <v>1832</v>
      </c>
      <c r="AC15" s="372">
        <f t="shared" si="0"/>
        <v>28.629473355211754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13616</v>
      </c>
      <c r="E16" s="365">
        <f t="shared" si="2"/>
        <v>7789</v>
      </c>
      <c r="F16" s="366">
        <f t="shared" si="3"/>
        <v>57.204759106933025</v>
      </c>
      <c r="G16" s="365">
        <f t="shared" si="4"/>
        <v>5827</v>
      </c>
      <c r="H16" s="367">
        <f t="shared" si="3"/>
        <v>42.795240893066982</v>
      </c>
      <c r="I16" s="350"/>
      <c r="J16" s="368">
        <f t="shared" si="5"/>
        <v>5857</v>
      </c>
      <c r="K16" s="369">
        <f t="shared" si="6"/>
        <v>43.015569917743832</v>
      </c>
      <c r="L16" s="370">
        <v>2416</v>
      </c>
      <c r="M16" s="371">
        <v>41.249786580160489</v>
      </c>
      <c r="N16" s="370">
        <v>3441</v>
      </c>
      <c r="O16" s="372">
        <v>58.750213419839504</v>
      </c>
      <c r="P16" s="350"/>
      <c r="Q16" s="368">
        <v>3118</v>
      </c>
      <c r="R16" s="369">
        <v>22.899529964747355</v>
      </c>
      <c r="S16" s="370">
        <v>2007</v>
      </c>
      <c r="T16" s="371">
        <v>64.36818473380373</v>
      </c>
      <c r="U16" s="370">
        <v>1111</v>
      </c>
      <c r="V16" s="372">
        <v>35.631815266196284</v>
      </c>
      <c r="W16" s="350"/>
      <c r="X16" s="368">
        <v>4641</v>
      </c>
      <c r="Y16" s="369">
        <v>34.084900117508816</v>
      </c>
      <c r="Z16" s="370">
        <v>3366</v>
      </c>
      <c r="AA16" s="371">
        <v>72.527472527472526</v>
      </c>
      <c r="AB16" s="370">
        <v>1275</v>
      </c>
      <c r="AC16" s="372">
        <f t="shared" si="0"/>
        <v>27.472527472527474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5029</v>
      </c>
      <c r="E17" s="375">
        <f t="shared" si="2"/>
        <v>3020</v>
      </c>
      <c r="F17" s="376">
        <f t="shared" si="3"/>
        <v>60.05170013919269</v>
      </c>
      <c r="G17" s="375">
        <f t="shared" si="4"/>
        <v>2009</v>
      </c>
      <c r="H17" s="367">
        <f t="shared" si="3"/>
        <v>39.948299860807317</v>
      </c>
      <c r="I17" s="350"/>
      <c r="J17" s="377">
        <f t="shared" si="5"/>
        <v>1451</v>
      </c>
      <c r="K17" s="378">
        <f t="shared" si="6"/>
        <v>28.852654603300852</v>
      </c>
      <c r="L17" s="375">
        <v>648</v>
      </c>
      <c r="M17" s="376">
        <v>44.658855961405926</v>
      </c>
      <c r="N17" s="375">
        <v>803</v>
      </c>
      <c r="O17" s="372">
        <v>55.341144038594067</v>
      </c>
      <c r="P17" s="350"/>
      <c r="Q17" s="377">
        <v>1262</v>
      </c>
      <c r="R17" s="378">
        <v>25.094452177371245</v>
      </c>
      <c r="S17" s="375">
        <v>727</v>
      </c>
      <c r="T17" s="376">
        <v>57.606973058637081</v>
      </c>
      <c r="U17" s="375">
        <v>535</v>
      </c>
      <c r="V17" s="372">
        <v>42.393026941362919</v>
      </c>
      <c r="W17" s="350"/>
      <c r="X17" s="377">
        <v>2316</v>
      </c>
      <c r="Y17" s="378">
        <v>46.052893219327899</v>
      </c>
      <c r="Z17" s="375">
        <v>1645</v>
      </c>
      <c r="AA17" s="376">
        <v>71.027633851468053</v>
      </c>
      <c r="AB17" s="375">
        <v>671</v>
      </c>
      <c r="AC17" s="372">
        <f t="shared" si="0"/>
        <v>28.972366148531954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49936</v>
      </c>
      <c r="E18" s="365">
        <f t="shared" si="2"/>
        <v>31064</v>
      </c>
      <c r="F18" s="366">
        <f t="shared" si="3"/>
        <v>62.207625760974054</v>
      </c>
      <c r="G18" s="365">
        <f t="shared" si="4"/>
        <v>18872</v>
      </c>
      <c r="H18" s="367">
        <f t="shared" si="3"/>
        <v>37.792374239025953</v>
      </c>
      <c r="I18" s="350"/>
      <c r="J18" s="368">
        <f t="shared" si="5"/>
        <v>9877</v>
      </c>
      <c r="K18" s="369">
        <f t="shared" si="6"/>
        <v>19.779317526433836</v>
      </c>
      <c r="L18" s="370">
        <v>4190</v>
      </c>
      <c r="M18" s="371">
        <v>42.421787992305354</v>
      </c>
      <c r="N18" s="370">
        <v>5687</v>
      </c>
      <c r="O18" s="372">
        <v>57.578212007694638</v>
      </c>
      <c r="P18" s="350"/>
      <c r="Q18" s="368">
        <v>9625</v>
      </c>
      <c r="R18" s="369">
        <v>19.274671579621916</v>
      </c>
      <c r="S18" s="370">
        <v>5576</v>
      </c>
      <c r="T18" s="371">
        <v>57.932467532467534</v>
      </c>
      <c r="U18" s="370">
        <v>4049</v>
      </c>
      <c r="V18" s="372">
        <v>42.067532467532473</v>
      </c>
      <c r="W18" s="350"/>
      <c r="X18" s="368">
        <v>30434</v>
      </c>
      <c r="Y18" s="369">
        <v>60.946010893944248</v>
      </c>
      <c r="Z18" s="370">
        <v>21298</v>
      </c>
      <c r="AA18" s="371">
        <v>69.98094236708944</v>
      </c>
      <c r="AB18" s="370">
        <v>9136</v>
      </c>
      <c r="AC18" s="372">
        <f t="shared" si="0"/>
        <v>30.019057632910563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28765</v>
      </c>
      <c r="E19" s="365">
        <f t="shared" si="2"/>
        <v>18656</v>
      </c>
      <c r="F19" s="366">
        <f t="shared" si="3"/>
        <v>64.856596558317406</v>
      </c>
      <c r="G19" s="365">
        <f t="shared" si="4"/>
        <v>10109</v>
      </c>
      <c r="H19" s="367">
        <f t="shared" si="3"/>
        <v>35.143403441682601</v>
      </c>
      <c r="I19" s="350"/>
      <c r="J19" s="368">
        <f t="shared" si="5"/>
        <v>5713</v>
      </c>
      <c r="K19" s="369">
        <f t="shared" si="6"/>
        <v>19.860942117156267</v>
      </c>
      <c r="L19" s="370">
        <v>2455</v>
      </c>
      <c r="M19" s="371">
        <v>42.972168737966044</v>
      </c>
      <c r="N19" s="370">
        <v>3258</v>
      </c>
      <c r="O19" s="372">
        <v>57.027831262033956</v>
      </c>
      <c r="P19" s="350"/>
      <c r="Q19" s="368">
        <v>6020</v>
      </c>
      <c r="R19" s="369">
        <v>20.928211367981923</v>
      </c>
      <c r="S19" s="370">
        <v>3983</v>
      </c>
      <c r="T19" s="371">
        <v>66.162790697674424</v>
      </c>
      <c r="U19" s="370">
        <v>2037</v>
      </c>
      <c r="V19" s="372">
        <v>33.837209302325583</v>
      </c>
      <c r="W19" s="350"/>
      <c r="X19" s="368">
        <v>17032</v>
      </c>
      <c r="Y19" s="369">
        <v>59.210846514861814</v>
      </c>
      <c r="Z19" s="370">
        <v>12218</v>
      </c>
      <c r="AA19" s="371">
        <v>71.735556599342402</v>
      </c>
      <c r="AB19" s="370">
        <v>4814</v>
      </c>
      <c r="AC19" s="372">
        <f t="shared" si="0"/>
        <v>28.264443400657584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95048</v>
      </c>
      <c r="E20" s="365">
        <f t="shared" si="2"/>
        <v>59750</v>
      </c>
      <c r="F20" s="366">
        <f t="shared" si="3"/>
        <v>62.862974497096204</v>
      </c>
      <c r="G20" s="365">
        <f t="shared" si="4"/>
        <v>35298</v>
      </c>
      <c r="H20" s="367">
        <f t="shared" si="3"/>
        <v>37.137025502903796</v>
      </c>
      <c r="I20" s="350"/>
      <c r="J20" s="368">
        <f t="shared" si="5"/>
        <v>26777</v>
      </c>
      <c r="K20" s="369">
        <f t="shared" si="6"/>
        <v>28.172081474623351</v>
      </c>
      <c r="L20" s="370">
        <v>11928</v>
      </c>
      <c r="M20" s="371">
        <v>44.545692198528585</v>
      </c>
      <c r="N20" s="370">
        <v>14849</v>
      </c>
      <c r="O20" s="372">
        <v>55.454307801471415</v>
      </c>
      <c r="P20" s="350"/>
      <c r="Q20" s="368">
        <v>21962</v>
      </c>
      <c r="R20" s="369">
        <v>23.106220015150239</v>
      </c>
      <c r="S20" s="370">
        <v>14245</v>
      </c>
      <c r="T20" s="371">
        <v>64.862034423094443</v>
      </c>
      <c r="U20" s="370">
        <v>7717</v>
      </c>
      <c r="V20" s="372">
        <v>35.137965576905565</v>
      </c>
      <c r="W20" s="350"/>
      <c r="X20" s="368">
        <v>46309</v>
      </c>
      <c r="Y20" s="369">
        <v>48.72169851022641</v>
      </c>
      <c r="Z20" s="370">
        <v>33577</v>
      </c>
      <c r="AA20" s="371">
        <v>72.506424237189322</v>
      </c>
      <c r="AB20" s="370">
        <v>12732</v>
      </c>
      <c r="AC20" s="372">
        <f t="shared" si="0"/>
        <v>27.493575762810686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58482</v>
      </c>
      <c r="E21" s="365">
        <f t="shared" si="2"/>
        <v>35540</v>
      </c>
      <c r="F21" s="366">
        <f t="shared" si="3"/>
        <v>60.770835470743137</v>
      </c>
      <c r="G21" s="365">
        <f t="shared" si="4"/>
        <v>22942</v>
      </c>
      <c r="H21" s="367">
        <f t="shared" si="3"/>
        <v>39.229164529256863</v>
      </c>
      <c r="I21" s="350"/>
      <c r="J21" s="368">
        <f t="shared" si="5"/>
        <v>17755</v>
      </c>
      <c r="K21" s="369">
        <f t="shared" si="6"/>
        <v>30.359768817755889</v>
      </c>
      <c r="L21" s="370">
        <v>6967</v>
      </c>
      <c r="M21" s="371">
        <v>39.239650802590816</v>
      </c>
      <c r="N21" s="370">
        <v>10788</v>
      </c>
      <c r="O21" s="372">
        <v>60.760349197409184</v>
      </c>
      <c r="P21" s="350"/>
      <c r="Q21" s="368">
        <v>13255</v>
      </c>
      <c r="R21" s="369">
        <v>22.665093533052904</v>
      </c>
      <c r="S21" s="370">
        <v>8661</v>
      </c>
      <c r="T21" s="371">
        <v>65.341380611090145</v>
      </c>
      <c r="U21" s="370">
        <v>4594</v>
      </c>
      <c r="V21" s="372">
        <v>34.658619388909848</v>
      </c>
      <c r="W21" s="350"/>
      <c r="X21" s="368">
        <v>27472</v>
      </c>
      <c r="Y21" s="369">
        <v>46.975137649191204</v>
      </c>
      <c r="Z21" s="370">
        <v>19912</v>
      </c>
      <c r="AA21" s="371">
        <v>72.481071636575422</v>
      </c>
      <c r="AB21" s="370">
        <v>7560</v>
      </c>
      <c r="AC21" s="372">
        <f t="shared" si="0"/>
        <v>27.518928363424578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11799</v>
      </c>
      <c r="E22" s="365">
        <f t="shared" si="2"/>
        <v>7479</v>
      </c>
      <c r="F22" s="366">
        <f t="shared" si="3"/>
        <v>63.386727688787182</v>
      </c>
      <c r="G22" s="365">
        <f t="shared" si="4"/>
        <v>4320</v>
      </c>
      <c r="H22" s="367">
        <f t="shared" si="3"/>
        <v>36.61327231121281</v>
      </c>
      <c r="I22" s="350"/>
      <c r="J22" s="368">
        <f t="shared" si="5"/>
        <v>3149</v>
      </c>
      <c r="K22" s="369">
        <f t="shared" si="6"/>
        <v>26.688702432409528</v>
      </c>
      <c r="L22" s="370">
        <v>1366</v>
      </c>
      <c r="M22" s="371">
        <v>43.37885042870753</v>
      </c>
      <c r="N22" s="370">
        <v>1783</v>
      </c>
      <c r="O22" s="372">
        <v>56.62114957129247</v>
      </c>
      <c r="P22" s="350"/>
      <c r="Q22" s="368">
        <v>2503</v>
      </c>
      <c r="R22" s="369">
        <v>21.213662174760572</v>
      </c>
      <c r="S22" s="370">
        <v>1656</v>
      </c>
      <c r="T22" s="371">
        <v>66.160607271274472</v>
      </c>
      <c r="U22" s="370">
        <v>847</v>
      </c>
      <c r="V22" s="372">
        <v>33.839392728725528</v>
      </c>
      <c r="W22" s="350"/>
      <c r="X22" s="368">
        <v>6147</v>
      </c>
      <c r="Y22" s="369">
        <v>52.097635392829901</v>
      </c>
      <c r="Z22" s="370">
        <v>4457</v>
      </c>
      <c r="AA22" s="371">
        <v>72.506913941760203</v>
      </c>
      <c r="AB22" s="370">
        <v>1690</v>
      </c>
      <c r="AC22" s="372">
        <f t="shared" si="0"/>
        <v>27.49308605823979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25392</v>
      </c>
      <c r="E23" s="365">
        <f t="shared" si="2"/>
        <v>14509</v>
      </c>
      <c r="F23" s="366">
        <f t="shared" si="3"/>
        <v>57.140044108380593</v>
      </c>
      <c r="G23" s="365">
        <f t="shared" si="4"/>
        <v>10883</v>
      </c>
      <c r="H23" s="367">
        <f t="shared" si="3"/>
        <v>42.859955891619407</v>
      </c>
      <c r="I23" s="350"/>
      <c r="J23" s="368">
        <f t="shared" si="5"/>
        <v>9274</v>
      </c>
      <c r="K23" s="369">
        <f t="shared" si="6"/>
        <v>36.523314429741646</v>
      </c>
      <c r="L23" s="370">
        <v>3351</v>
      </c>
      <c r="M23" s="371">
        <v>36.13327582488678</v>
      </c>
      <c r="N23" s="370">
        <v>5923</v>
      </c>
      <c r="O23" s="372">
        <v>63.86672417511322</v>
      </c>
      <c r="P23" s="350"/>
      <c r="Q23" s="368">
        <v>4567</v>
      </c>
      <c r="R23" s="369">
        <v>17.985979836168873</v>
      </c>
      <c r="S23" s="370">
        <v>2697</v>
      </c>
      <c r="T23" s="371">
        <v>59.054083643529665</v>
      </c>
      <c r="U23" s="370">
        <v>1870</v>
      </c>
      <c r="V23" s="372">
        <v>40.945916356470327</v>
      </c>
      <c r="W23" s="350"/>
      <c r="X23" s="368">
        <v>11551</v>
      </c>
      <c r="Y23" s="369">
        <v>45.490705734089474</v>
      </c>
      <c r="Z23" s="370">
        <v>8461</v>
      </c>
      <c r="AA23" s="371">
        <v>73.249069344645491</v>
      </c>
      <c r="AB23" s="370">
        <v>3090</v>
      </c>
      <c r="AC23" s="372">
        <f t="shared" si="0"/>
        <v>26.750930655354516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57029</v>
      </c>
      <c r="E24" s="365">
        <f t="shared" si="2"/>
        <v>37568</v>
      </c>
      <c r="F24" s="366">
        <f t="shared" si="3"/>
        <v>65.875256448473579</v>
      </c>
      <c r="G24" s="365">
        <f t="shared" si="4"/>
        <v>19461</v>
      </c>
      <c r="H24" s="367">
        <f t="shared" si="3"/>
        <v>34.124743551526414</v>
      </c>
      <c r="I24" s="350"/>
      <c r="J24" s="368">
        <f t="shared" si="5"/>
        <v>13931</v>
      </c>
      <c r="K24" s="369">
        <f t="shared" si="6"/>
        <v>24.427922635851935</v>
      </c>
      <c r="L24" s="370">
        <v>6395</v>
      </c>
      <c r="M24" s="371">
        <v>45.904816596080686</v>
      </c>
      <c r="N24" s="370">
        <v>7536</v>
      </c>
      <c r="O24" s="372">
        <v>54.095183403919314</v>
      </c>
      <c r="P24" s="350"/>
      <c r="Q24" s="368">
        <v>12051</v>
      </c>
      <c r="R24" s="369">
        <v>21.131354223289904</v>
      </c>
      <c r="S24" s="370">
        <v>8288</v>
      </c>
      <c r="T24" s="371">
        <v>68.774375570492069</v>
      </c>
      <c r="U24" s="370">
        <v>3763</v>
      </c>
      <c r="V24" s="372">
        <v>31.225624429507924</v>
      </c>
      <c r="W24" s="350"/>
      <c r="X24" s="368">
        <v>31047</v>
      </c>
      <c r="Y24" s="369">
        <v>54.440723140858161</v>
      </c>
      <c r="Z24" s="370">
        <v>22885</v>
      </c>
      <c r="AA24" s="371">
        <v>73.710825522594774</v>
      </c>
      <c r="AB24" s="370">
        <v>8162</v>
      </c>
      <c r="AC24" s="372">
        <f t="shared" si="0"/>
        <v>26.289174477405226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14320</v>
      </c>
      <c r="E25" s="365">
        <f t="shared" si="2"/>
        <v>9058</v>
      </c>
      <c r="F25" s="366">
        <f t="shared" si="3"/>
        <v>63.254189944134076</v>
      </c>
      <c r="G25" s="365">
        <f t="shared" si="4"/>
        <v>5262</v>
      </c>
      <c r="H25" s="367">
        <f t="shared" si="3"/>
        <v>36.745810055865924</v>
      </c>
      <c r="I25" s="350"/>
      <c r="J25" s="368">
        <f t="shared" si="5"/>
        <v>3909</v>
      </c>
      <c r="K25" s="369">
        <f t="shared" si="6"/>
        <v>27.297486033519551</v>
      </c>
      <c r="L25" s="370">
        <v>1551</v>
      </c>
      <c r="M25" s="371">
        <v>39.677666922486573</v>
      </c>
      <c r="N25" s="370">
        <v>2358</v>
      </c>
      <c r="O25" s="372">
        <v>60.322333077513434</v>
      </c>
      <c r="P25" s="350"/>
      <c r="Q25" s="368">
        <v>3701</v>
      </c>
      <c r="R25" s="369">
        <v>25.844972067039109</v>
      </c>
      <c r="S25" s="370">
        <v>2622</v>
      </c>
      <c r="T25" s="371">
        <v>70.845717373682788</v>
      </c>
      <c r="U25" s="370">
        <v>1079</v>
      </c>
      <c r="V25" s="372">
        <v>29.154282626317212</v>
      </c>
      <c r="W25" s="350"/>
      <c r="X25" s="368">
        <v>6710</v>
      </c>
      <c r="Y25" s="369">
        <v>46.857541899441344</v>
      </c>
      <c r="Z25" s="370">
        <v>4885</v>
      </c>
      <c r="AA25" s="371">
        <v>72.801788375558857</v>
      </c>
      <c r="AB25" s="370">
        <v>1825</v>
      </c>
      <c r="AC25" s="372">
        <f t="shared" si="0"/>
        <v>27.198211624441132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6235</v>
      </c>
      <c r="E26" s="380">
        <f t="shared" si="2"/>
        <v>3825</v>
      </c>
      <c r="F26" s="381">
        <f t="shared" si="3"/>
        <v>61.347233360064159</v>
      </c>
      <c r="G26" s="380">
        <f t="shared" si="4"/>
        <v>2410</v>
      </c>
      <c r="H26" s="367">
        <f t="shared" si="3"/>
        <v>38.652766639935848</v>
      </c>
      <c r="I26" s="350"/>
      <c r="J26" s="377">
        <f t="shared" si="5"/>
        <v>1608</v>
      </c>
      <c r="K26" s="378">
        <f t="shared" si="6"/>
        <v>25.78989574979952</v>
      </c>
      <c r="L26" s="375">
        <v>661</v>
      </c>
      <c r="M26" s="376">
        <v>41.10696517412935</v>
      </c>
      <c r="N26" s="375">
        <v>947</v>
      </c>
      <c r="O26" s="372">
        <v>58.89303482587065</v>
      </c>
      <c r="P26" s="350"/>
      <c r="Q26" s="377">
        <v>1233</v>
      </c>
      <c r="R26" s="378">
        <v>19.775461106655975</v>
      </c>
      <c r="S26" s="375">
        <v>707</v>
      </c>
      <c r="T26" s="376">
        <v>57.339821573398218</v>
      </c>
      <c r="U26" s="375">
        <v>526</v>
      </c>
      <c r="V26" s="372">
        <v>42.660178426601789</v>
      </c>
      <c r="W26" s="350"/>
      <c r="X26" s="377">
        <v>3394</v>
      </c>
      <c r="Y26" s="378">
        <v>54.434643143544506</v>
      </c>
      <c r="Z26" s="375">
        <v>2457</v>
      </c>
      <c r="AA26" s="376">
        <v>72.392457277548615</v>
      </c>
      <c r="AB26" s="375">
        <v>937</v>
      </c>
      <c r="AC26" s="372">
        <f t="shared" si="0"/>
        <v>27.607542722451385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29922</v>
      </c>
      <c r="E27" s="380">
        <f t="shared" si="2"/>
        <v>17702</v>
      </c>
      <c r="F27" s="381">
        <f t="shared" si="3"/>
        <v>59.160483924871329</v>
      </c>
      <c r="G27" s="380">
        <f t="shared" si="4"/>
        <v>12220</v>
      </c>
      <c r="H27" s="367">
        <f t="shared" si="3"/>
        <v>40.839516075128671</v>
      </c>
      <c r="I27" s="350"/>
      <c r="J27" s="377">
        <f t="shared" si="5"/>
        <v>8632</v>
      </c>
      <c r="K27" s="378">
        <f t="shared" si="6"/>
        <v>28.848339014771739</v>
      </c>
      <c r="L27" s="375">
        <v>3386</v>
      </c>
      <c r="M27" s="376">
        <v>39.226135310472657</v>
      </c>
      <c r="N27" s="375">
        <v>5246</v>
      </c>
      <c r="O27" s="372">
        <v>60.773864689527336</v>
      </c>
      <c r="P27" s="350"/>
      <c r="Q27" s="377">
        <v>6124</v>
      </c>
      <c r="R27" s="378">
        <v>20.466546353853353</v>
      </c>
      <c r="S27" s="375">
        <v>3491</v>
      </c>
      <c r="T27" s="376">
        <v>57.005225342913121</v>
      </c>
      <c r="U27" s="375">
        <v>2633</v>
      </c>
      <c r="V27" s="372">
        <v>42.994774657086872</v>
      </c>
      <c r="W27" s="350"/>
      <c r="X27" s="377">
        <v>15166</v>
      </c>
      <c r="Y27" s="378">
        <v>50.685114631374908</v>
      </c>
      <c r="Z27" s="375">
        <v>10825</v>
      </c>
      <c r="AA27" s="376">
        <v>71.376763813794014</v>
      </c>
      <c r="AB27" s="375">
        <v>4341</v>
      </c>
      <c r="AC27" s="372">
        <f t="shared" si="0"/>
        <v>28.623236186205986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2947</v>
      </c>
      <c r="E28" s="380">
        <f t="shared" si="2"/>
        <v>1990</v>
      </c>
      <c r="F28" s="381">
        <f t="shared" si="3"/>
        <v>67.526297930098394</v>
      </c>
      <c r="G28" s="380">
        <f t="shared" si="4"/>
        <v>957</v>
      </c>
      <c r="H28" s="382">
        <f t="shared" si="3"/>
        <v>32.473702069901591</v>
      </c>
      <c r="I28" s="350"/>
      <c r="J28" s="377">
        <f t="shared" si="5"/>
        <v>363</v>
      </c>
      <c r="K28" s="378">
        <f t="shared" si="6"/>
        <v>12.317611129962675</v>
      </c>
      <c r="L28" s="375">
        <v>162</v>
      </c>
      <c r="M28" s="376">
        <v>44.628099173553721</v>
      </c>
      <c r="N28" s="375">
        <v>201</v>
      </c>
      <c r="O28" s="383">
        <v>55.371900826446286</v>
      </c>
      <c r="P28" s="350"/>
      <c r="Q28" s="377">
        <v>631</v>
      </c>
      <c r="R28" s="378">
        <v>21.411605022056328</v>
      </c>
      <c r="S28" s="375">
        <v>398</v>
      </c>
      <c r="T28" s="376">
        <v>63.074484944532486</v>
      </c>
      <c r="U28" s="375">
        <v>233</v>
      </c>
      <c r="V28" s="383">
        <v>36.925515055467514</v>
      </c>
      <c r="W28" s="350"/>
      <c r="X28" s="377">
        <v>1953</v>
      </c>
      <c r="Y28" s="378">
        <v>66.270783847980994</v>
      </c>
      <c r="Z28" s="375">
        <v>1430</v>
      </c>
      <c r="AA28" s="376">
        <v>73.220686123911932</v>
      </c>
      <c r="AB28" s="375">
        <v>523</v>
      </c>
      <c r="AC28" s="383">
        <f t="shared" si="0"/>
        <v>26.779313876088068</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1157</v>
      </c>
      <c r="E29" s="386">
        <f t="shared" si="2"/>
        <v>630</v>
      </c>
      <c r="F29" s="387">
        <f t="shared" si="3"/>
        <v>54.451166810717375</v>
      </c>
      <c r="G29" s="386">
        <f t="shared" si="4"/>
        <v>527</v>
      </c>
      <c r="H29" s="388">
        <f t="shared" si="3"/>
        <v>45.548833189282625</v>
      </c>
      <c r="I29" s="350"/>
      <c r="J29" s="389">
        <f t="shared" si="5"/>
        <v>638</v>
      </c>
      <c r="K29" s="390">
        <f t="shared" si="6"/>
        <v>55.142610198789974</v>
      </c>
      <c r="L29" s="391">
        <v>233</v>
      </c>
      <c r="M29" s="392">
        <v>36.520376175548591</v>
      </c>
      <c r="N29" s="391">
        <v>405</v>
      </c>
      <c r="O29" s="393">
        <v>63.479623824451416</v>
      </c>
      <c r="P29" s="350"/>
      <c r="Q29" s="389">
        <v>207</v>
      </c>
      <c r="R29" s="390">
        <v>17.891097666378567</v>
      </c>
      <c r="S29" s="391">
        <v>150</v>
      </c>
      <c r="T29" s="392">
        <v>72.463768115942031</v>
      </c>
      <c r="U29" s="391">
        <v>57</v>
      </c>
      <c r="V29" s="393">
        <v>27.536231884057973</v>
      </c>
      <c r="W29" s="350"/>
      <c r="X29" s="389">
        <v>312</v>
      </c>
      <c r="Y29" s="390">
        <v>26.966292134831459</v>
      </c>
      <c r="Z29" s="391">
        <v>247</v>
      </c>
      <c r="AA29" s="392">
        <v>79.166666666666657</v>
      </c>
      <c r="AB29" s="391">
        <v>65</v>
      </c>
      <c r="AC29" s="393">
        <f t="shared" si="0"/>
        <v>20.833333333333336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537733</v>
      </c>
      <c r="E31" s="1230">
        <f>L31+S31+Z31</f>
        <v>338471</v>
      </c>
      <c r="F31" s="1231">
        <f>E31/$D31*100</f>
        <v>62.944063317668807</v>
      </c>
      <c r="G31" s="1230">
        <f>N31+U31+AB31</f>
        <v>199262</v>
      </c>
      <c r="H31" s="1232">
        <f>G31/$D31*100</f>
        <v>37.055936682331193</v>
      </c>
      <c r="I31" s="320"/>
      <c r="J31" s="1233">
        <f>SUM(J12:J29)</f>
        <v>140118</v>
      </c>
      <c r="K31" s="1234">
        <f>J31/$D31*100</f>
        <v>26.057169636232107</v>
      </c>
      <c r="L31" s="1230">
        <f>SUM(L12:L29)</f>
        <v>59373</v>
      </c>
      <c r="M31" s="1231">
        <f>L31/$J31*100</f>
        <v>42.373570847428596</v>
      </c>
      <c r="N31" s="1230">
        <f>SUM(N12:N29)</f>
        <v>80745</v>
      </c>
      <c r="O31" s="1235">
        <f>N31/$J31*100</f>
        <v>57.626429152571404</v>
      </c>
      <c r="P31" s="320"/>
      <c r="Q31" s="1233">
        <f>SUM(Q12:Q29)</f>
        <v>120187</v>
      </c>
      <c r="R31" s="1234">
        <f>Q31/$D31*100</f>
        <v>22.350683331690636</v>
      </c>
      <c r="S31" s="1230">
        <f>SUM(S12:S29)</f>
        <v>78771</v>
      </c>
      <c r="T31" s="1231">
        <f>S31/$Q31*100</f>
        <v>65.540366262574153</v>
      </c>
      <c r="U31" s="1230">
        <f>SUM(U12:U29)</f>
        <v>41416</v>
      </c>
      <c r="V31" s="1235">
        <f>U31/$Q31*100</f>
        <v>34.459633737425847</v>
      </c>
      <c r="W31" s="320"/>
      <c r="X31" s="1233">
        <f>SUM(X12:X29)</f>
        <v>277428</v>
      </c>
      <c r="Y31" s="1234">
        <f>X31/$D31*100</f>
        <v>51.592147032077264</v>
      </c>
      <c r="Z31" s="1230">
        <f>SUM(Z12:Z29)</f>
        <v>200327</v>
      </c>
      <c r="AA31" s="1231">
        <f>Z31/$X31*100</f>
        <v>72.208645125942581</v>
      </c>
      <c r="AB31" s="1230">
        <f>SUM(AB12:AB29)</f>
        <v>77101</v>
      </c>
      <c r="AC31" s="1235">
        <f>AB31/$X31*100</f>
        <v>27.791354874057411</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1"/>
      <c r="C34" s="1441"/>
      <c r="D34" s="1441"/>
      <c r="E34" s="1441"/>
      <c r="F34" s="1441"/>
      <c r="G34" s="1441"/>
      <c r="H34" s="1441"/>
      <c r="I34" s="1441"/>
      <c r="J34" s="1441"/>
      <c r="K34" s="1441"/>
      <c r="L34" s="1441"/>
      <c r="M34" s="1441"/>
      <c r="N34" s="1441"/>
      <c r="O34" s="1441"/>
    </row>
    <row r="35" spans="2:15" s="329" customFormat="1" ht="29.25" customHeight="1" x14ac:dyDescent="0.25">
      <c r="B35" s="1442"/>
      <c r="C35" s="1442"/>
      <c r="D35" s="1442"/>
      <c r="E35" s="1442"/>
      <c r="F35" s="1442"/>
      <c r="G35" s="1442"/>
      <c r="H35" s="1442"/>
      <c r="I35" s="1442"/>
      <c r="J35" s="1442"/>
      <c r="K35" s="1442"/>
      <c r="L35" s="1442"/>
      <c r="M35" s="1442"/>
    </row>
    <row r="36" spans="2:15" s="329" customFormat="1" ht="4.5" customHeight="1" x14ac:dyDescent="0.25">
      <c r="B36" s="1432"/>
      <c r="C36" s="1432"/>
      <c r="D36" s="1432"/>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43"/>
      <c r="C2" s="1443"/>
    </row>
    <row r="3" spans="1:38" s="345" customFormat="1" ht="4.5" customHeight="1" x14ac:dyDescent="0.25">
      <c r="B3" s="1444"/>
      <c r="C3" s="1444"/>
    </row>
    <row r="4" spans="1:38" s="492" customFormat="1" ht="17.25" customHeight="1" x14ac:dyDescent="0.25">
      <c r="A4" s="1470" t="s">
        <v>426</v>
      </c>
      <c r="B4" s="1470"/>
      <c r="C4" s="1470"/>
      <c r="D4" s="1470"/>
      <c r="E4" s="1470"/>
      <c r="F4" s="1470"/>
      <c r="G4" s="1470"/>
      <c r="H4" s="1470"/>
      <c r="I4" s="1470"/>
      <c r="J4" s="1470"/>
      <c r="K4" s="1470"/>
      <c r="L4" s="1470"/>
      <c r="M4" s="1470"/>
      <c r="N4" s="1470"/>
    </row>
    <row r="5" spans="1:38" s="492" customFormat="1" ht="17.25" customHeight="1" x14ac:dyDescent="0.25">
      <c r="B5" s="1471" t="str">
        <f>porsaad!$B$6</f>
        <v>Situación a 31 de marzo de 2025</v>
      </c>
      <c r="C5" s="1471"/>
      <c r="D5" s="1471"/>
      <c r="E5" s="1471"/>
      <c r="F5" s="1471"/>
      <c r="G5" s="1471"/>
      <c r="H5" s="1471"/>
      <c r="I5" s="1471"/>
      <c r="J5" s="1471"/>
      <c r="K5" s="1471"/>
      <c r="L5" s="1471"/>
      <c r="M5" s="1471"/>
      <c r="N5" s="1471"/>
    </row>
    <row r="6" spans="1:38" s="492" customFormat="1" ht="6" customHeight="1" x14ac:dyDescent="0.25"/>
    <row r="7" spans="1:38" s="437" customFormat="1" ht="12.75" customHeight="1" x14ac:dyDescent="0.25">
      <c r="A7" s="488"/>
      <c r="B7" s="1447" t="s">
        <v>12</v>
      </c>
      <c r="D7" s="1450" t="s">
        <v>250</v>
      </c>
      <c r="E7" s="1451"/>
      <c r="F7" s="489"/>
      <c r="G7" s="1481"/>
      <c r="H7" s="1481"/>
      <c r="I7" s="489"/>
      <c r="J7" s="1481"/>
      <c r="K7" s="1481"/>
      <c r="L7" s="489"/>
      <c r="M7" s="1481"/>
      <c r="N7" s="1482"/>
      <c r="O7" s="488"/>
      <c r="P7" s="488"/>
      <c r="W7" s="490"/>
    </row>
    <row r="8" spans="1:38" s="437" customFormat="1" ht="45.75" customHeight="1" x14ac:dyDescent="0.25">
      <c r="A8" s="488"/>
      <c r="B8" s="1448"/>
      <c r="D8" s="1479"/>
      <c r="E8" s="1480"/>
      <c r="F8" s="491"/>
      <c r="G8" s="1603" t="s">
        <v>267</v>
      </c>
      <c r="H8" s="1604"/>
      <c r="I8" s="744"/>
      <c r="J8" s="1603" t="s">
        <v>268</v>
      </c>
      <c r="K8" s="1604"/>
      <c r="L8" s="744"/>
      <c r="M8" s="1603" t="s">
        <v>269</v>
      </c>
      <c r="N8" s="1604"/>
      <c r="O8" s="488"/>
      <c r="P8" s="488"/>
      <c r="W8" s="490"/>
    </row>
    <row r="9" spans="1:38" s="437" customFormat="1" ht="6" customHeight="1" x14ac:dyDescent="0.25">
      <c r="A9" s="488"/>
      <c r="B9" s="1448"/>
      <c r="D9" s="1483" t="s">
        <v>9</v>
      </c>
      <c r="E9" s="1490" t="s">
        <v>217</v>
      </c>
      <c r="G9" s="1485" t="s">
        <v>9</v>
      </c>
      <c r="H9" s="1487" t="s">
        <v>217</v>
      </c>
      <c r="J9" s="1485" t="s">
        <v>9</v>
      </c>
      <c r="K9" s="1487" t="s">
        <v>217</v>
      </c>
      <c r="M9" s="1485" t="s">
        <v>9</v>
      </c>
      <c r="N9" s="1487" t="s">
        <v>217</v>
      </c>
      <c r="O9" s="488"/>
      <c r="P9" s="488"/>
      <c r="W9" s="490"/>
    </row>
    <row r="10" spans="1:38" s="437" customFormat="1" ht="27.75" customHeight="1" x14ac:dyDescent="0.25">
      <c r="A10" s="488"/>
      <c r="B10" s="1449"/>
      <c r="D10" s="1484"/>
      <c r="E10" s="1491"/>
      <c r="F10" s="493"/>
      <c r="G10" s="1486"/>
      <c r="H10" s="1488"/>
      <c r="I10" s="494"/>
      <c r="J10" s="1486"/>
      <c r="K10" s="1488"/>
      <c r="L10" s="494"/>
      <c r="M10" s="1486"/>
      <c r="N10" s="1488"/>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299148</v>
      </c>
      <c r="E12" s="498">
        <f>D12/'20pobl'!D12*100</f>
        <v>3.4656253772361048</v>
      </c>
      <c r="F12" s="350"/>
      <c r="G12" s="355">
        <v>89737</v>
      </c>
      <c r="H12" s="498">
        <v>1.2785509006077951</v>
      </c>
      <c r="I12" s="350"/>
      <c r="J12" s="355">
        <v>62526</v>
      </c>
      <c r="K12" s="498">
        <v>5.3150876369766076</v>
      </c>
      <c r="L12" s="350"/>
      <c r="M12" s="355">
        <v>146885</v>
      </c>
      <c r="N12" s="498">
        <f>M12/'20pobl'!X12*100</f>
        <v>33.625516796161406</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45732</v>
      </c>
      <c r="E13" s="500">
        <f>D13/'20pobl'!D13*100</f>
        <v>3.3835679580583178</v>
      </c>
      <c r="F13" s="350"/>
      <c r="G13" s="368">
        <v>8995</v>
      </c>
      <c r="H13" s="501">
        <v>0.85751928584230419</v>
      </c>
      <c r="I13" s="350"/>
      <c r="J13" s="368">
        <v>8412</v>
      </c>
      <c r="K13" s="501">
        <v>4.0963409526963197</v>
      </c>
      <c r="L13" s="350"/>
      <c r="M13" s="368">
        <v>28325</v>
      </c>
      <c r="N13" s="501">
        <f>M13/'20pobl'!X13*100</f>
        <v>29.116682599891035</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34418</v>
      </c>
      <c r="E14" s="500">
        <f>D14/'20pobl'!D14*100</f>
        <v>3.4090762768188161</v>
      </c>
      <c r="F14" s="350"/>
      <c r="G14" s="368">
        <v>8104</v>
      </c>
      <c r="H14" s="501">
        <v>1.1145739065375315</v>
      </c>
      <c r="I14" s="350"/>
      <c r="J14" s="368">
        <v>7233</v>
      </c>
      <c r="K14" s="501">
        <v>3.6639666884488546</v>
      </c>
      <c r="L14" s="350"/>
      <c r="M14" s="368">
        <v>19081</v>
      </c>
      <c r="N14" s="501">
        <f>M14/'20pobl'!X14*100</f>
        <v>22.422910595092603</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31794</v>
      </c>
      <c r="E15" s="500">
        <f>D15/'20pobl'!D15*100</f>
        <v>2.5811678822635429</v>
      </c>
      <c r="F15" s="350"/>
      <c r="G15" s="368">
        <v>8715</v>
      </c>
      <c r="H15" s="501">
        <v>0.8490213117501042</v>
      </c>
      <c r="I15" s="350"/>
      <c r="J15" s="368">
        <v>6868</v>
      </c>
      <c r="K15" s="501">
        <v>4.5539236813314323</v>
      </c>
      <c r="L15" s="350"/>
      <c r="M15" s="368">
        <v>16211</v>
      </c>
      <c r="N15" s="501">
        <f>M15/'20pobl'!X15*100</f>
        <v>29.757512344659215</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46130</v>
      </c>
      <c r="E16" s="500">
        <f>D16/'20pobl'!D16*100</f>
        <v>2.0605211648979749</v>
      </c>
      <c r="F16" s="350"/>
      <c r="G16" s="368">
        <v>18392</v>
      </c>
      <c r="H16" s="501">
        <v>0.99939249629683569</v>
      </c>
      <c r="I16" s="350"/>
      <c r="J16" s="368">
        <v>9218</v>
      </c>
      <c r="K16" s="501">
        <v>3.1049373151622528</v>
      </c>
      <c r="L16" s="350"/>
      <c r="M16" s="368">
        <v>18520</v>
      </c>
      <c r="N16" s="501">
        <f>M16/'20pobl'!X16*100</f>
        <v>18.236603186482071</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18114</v>
      </c>
      <c r="E17" s="502">
        <f>D17/'20pobl'!D17*100</f>
        <v>3.0657475404120498</v>
      </c>
      <c r="F17" s="350"/>
      <c r="G17" s="377">
        <v>4663</v>
      </c>
      <c r="H17" s="502">
        <v>1.0386920009801082</v>
      </c>
      <c r="I17" s="350"/>
      <c r="J17" s="377">
        <v>3877</v>
      </c>
      <c r="K17" s="502">
        <v>3.8535319901798051</v>
      </c>
      <c r="L17" s="350"/>
      <c r="M17" s="377">
        <v>9574</v>
      </c>
      <c r="N17" s="502">
        <f>M17/'20pobl'!X17*100</f>
        <v>23.174864446165763</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126450</v>
      </c>
      <c r="E18" s="500">
        <f>D18/'20pobl'!D18*100</f>
        <v>5.2870741177129732</v>
      </c>
      <c r="F18" s="350"/>
      <c r="G18" s="368">
        <v>26341</v>
      </c>
      <c r="H18" s="501">
        <v>1.506215619674981</v>
      </c>
      <c r="I18" s="350"/>
      <c r="J18" s="368">
        <v>21740</v>
      </c>
      <c r="K18" s="501">
        <v>5.1523669129880414</v>
      </c>
      <c r="L18" s="350"/>
      <c r="M18" s="368">
        <v>78369</v>
      </c>
      <c r="N18" s="501">
        <f>M18/'20pobl'!X18*100</f>
        <v>35.473927213470944</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77506</v>
      </c>
      <c r="E19" s="500">
        <f>D19/'20pobl'!D19*100</f>
        <v>3.6829872939646928</v>
      </c>
      <c r="F19" s="350"/>
      <c r="G19" s="368">
        <v>17716</v>
      </c>
      <c r="H19" s="501">
        <v>1.0488220880179357</v>
      </c>
      <c r="I19" s="350"/>
      <c r="J19" s="368">
        <v>13815</v>
      </c>
      <c r="K19" s="501">
        <v>4.8948918092498044</v>
      </c>
      <c r="L19" s="350"/>
      <c r="M19" s="368">
        <v>45975</v>
      </c>
      <c r="N19" s="501">
        <f>M19/'20pobl'!X19*100</f>
        <v>34.550264152644914</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232521</v>
      </c>
      <c r="E20" s="500">
        <f>D20/'20pobl'!D20*100</f>
        <v>2.9020755891835868</v>
      </c>
      <c r="F20" s="350"/>
      <c r="G20" s="368">
        <v>60737</v>
      </c>
      <c r="H20" s="501">
        <v>0.94213611762733152</v>
      </c>
      <c r="I20" s="350"/>
      <c r="J20" s="368">
        <v>46535</v>
      </c>
      <c r="K20" s="501">
        <v>4.2300892195674011</v>
      </c>
      <c r="L20" s="350"/>
      <c r="M20" s="368">
        <v>125249</v>
      </c>
      <c r="N20" s="501">
        <f>M20/'20pobl'!X20*100</f>
        <v>26.911945131423732</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167279</v>
      </c>
      <c r="E21" s="500">
        <f>D21/'20pobl'!D21*100</f>
        <v>3.1447647569175183</v>
      </c>
      <c r="F21" s="350"/>
      <c r="G21" s="368">
        <v>43896</v>
      </c>
      <c r="H21" s="501">
        <v>1.034003683178784</v>
      </c>
      <c r="I21" s="350"/>
      <c r="J21" s="368">
        <v>34239</v>
      </c>
      <c r="K21" s="501">
        <v>4.4282891095050623</v>
      </c>
      <c r="L21" s="350"/>
      <c r="M21" s="368">
        <v>89144</v>
      </c>
      <c r="N21" s="501">
        <f>M21/'20pobl'!X21*100</f>
        <v>29.630614490229384</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36400</v>
      </c>
      <c r="E22" s="500">
        <f>D22/'20pobl'!D22*100</f>
        <v>3.4512805293733364</v>
      </c>
      <c r="F22" s="350"/>
      <c r="G22" s="368">
        <v>9019</v>
      </c>
      <c r="H22" s="501">
        <v>1.1015868517993765</v>
      </c>
      <c r="I22" s="350"/>
      <c r="J22" s="368">
        <v>6625</v>
      </c>
      <c r="K22" s="501">
        <v>4.1076610203119968</v>
      </c>
      <c r="L22" s="350"/>
      <c r="M22" s="368">
        <v>20756</v>
      </c>
      <c r="N22" s="501">
        <f>M22/'20pobl'!X22*100</f>
        <v>27.797345618663705</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78066</v>
      </c>
      <c r="E23" s="500">
        <f>D23/'20pobl'!D23*100</f>
        <v>2.8851004478103417</v>
      </c>
      <c r="F23" s="350"/>
      <c r="G23" s="368">
        <v>22441</v>
      </c>
      <c r="H23" s="501">
        <v>1.12999271882059</v>
      </c>
      <c r="I23" s="350"/>
      <c r="J23" s="368">
        <v>13509</v>
      </c>
      <c r="K23" s="501">
        <v>2.8222478956923585</v>
      </c>
      <c r="L23" s="350"/>
      <c r="M23" s="368">
        <v>42116</v>
      </c>
      <c r="N23" s="501">
        <f>M23/'20pobl'!X23*100</f>
        <v>17.45885669278282</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194321</v>
      </c>
      <c r="E24" s="500">
        <f>D24/'20pobl'!D24*100</f>
        <v>2.7723437026519746</v>
      </c>
      <c r="F24" s="350"/>
      <c r="G24" s="368">
        <v>50639</v>
      </c>
      <c r="H24" s="501">
        <v>0.8877386392542147</v>
      </c>
      <c r="I24" s="350"/>
      <c r="J24" s="368">
        <v>34443</v>
      </c>
      <c r="K24" s="501">
        <v>3.7734670803533867</v>
      </c>
      <c r="L24" s="350"/>
      <c r="M24" s="368">
        <v>109239</v>
      </c>
      <c r="N24" s="501">
        <f>M24/'20pobl'!X24*100</f>
        <v>27.850679828978329</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45626</v>
      </c>
      <c r="E25" s="500">
        <f>D25/'20pobl'!D25*100</f>
        <v>2.9089086842648864</v>
      </c>
      <c r="F25" s="350"/>
      <c r="G25" s="368">
        <v>16525</v>
      </c>
      <c r="H25" s="501">
        <v>1.2643419606979016</v>
      </c>
      <c r="I25" s="350"/>
      <c r="J25" s="368">
        <v>8969</v>
      </c>
      <c r="K25" s="501">
        <v>4.7436453452087548</v>
      </c>
      <c r="L25" s="350"/>
      <c r="M25" s="368">
        <v>20132</v>
      </c>
      <c r="N25" s="501">
        <f>M25/'20pobl'!X25*100</f>
        <v>27.801253901179329</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15929</v>
      </c>
      <c r="E26" s="504">
        <f>D26/'20pobl'!D26*100</f>
        <v>2.3482566821900157</v>
      </c>
      <c r="F26" s="350"/>
      <c r="G26" s="377">
        <v>3412</v>
      </c>
      <c r="H26" s="502">
        <v>0.6344979432745449</v>
      </c>
      <c r="I26" s="350"/>
      <c r="J26" s="377">
        <v>2653</v>
      </c>
      <c r="K26" s="502">
        <v>2.7152609331982358</v>
      </c>
      <c r="L26" s="350"/>
      <c r="M26" s="377">
        <v>9864</v>
      </c>
      <c r="N26" s="502">
        <f>M26/'20pobl'!X26*100</f>
        <v>23.004804328560098</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70696</v>
      </c>
      <c r="E27" s="504">
        <f>D27/'20pobl'!D27*100</f>
        <v>3.1735201222435498</v>
      </c>
      <c r="F27" s="350"/>
      <c r="G27" s="377">
        <v>17896</v>
      </c>
      <c r="H27" s="502">
        <v>1.0544836176754457</v>
      </c>
      <c r="I27" s="350"/>
      <c r="J27" s="377">
        <v>12979</v>
      </c>
      <c r="K27" s="502">
        <v>3.5292614084415126</v>
      </c>
      <c r="L27" s="350"/>
      <c r="M27" s="377">
        <v>39821</v>
      </c>
      <c r="N27" s="502">
        <f>M27/'20pobl'!X27*100</f>
        <v>24.46067470945232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9318</v>
      </c>
      <c r="E28" s="504">
        <f>D28/'20pobl'!D28*100</f>
        <v>2.874293611035708</v>
      </c>
      <c r="F28" s="350"/>
      <c r="G28" s="377">
        <v>1557</v>
      </c>
      <c r="H28" s="502">
        <v>0.61666297012135229</v>
      </c>
      <c r="I28" s="350"/>
      <c r="J28" s="377">
        <v>1678</v>
      </c>
      <c r="K28" s="502">
        <v>3.4120948391557202</v>
      </c>
      <c r="L28" s="350"/>
      <c r="M28" s="377">
        <v>6083</v>
      </c>
      <c r="N28" s="502">
        <f>M28/'20pobl'!X28*100</f>
        <v>27.013944400035527</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3725</v>
      </c>
      <c r="E29" s="506">
        <f>D29/'20pobl'!D29*100</f>
        <v>2.2020051547610602</v>
      </c>
      <c r="F29" s="350"/>
      <c r="G29" s="389">
        <v>2082</v>
      </c>
      <c r="H29" s="507">
        <v>1.4100054856121198</v>
      </c>
      <c r="I29" s="350"/>
      <c r="J29" s="389">
        <v>572</v>
      </c>
      <c r="K29" s="507">
        <v>3.4470290466433648</v>
      </c>
      <c r="L29" s="350"/>
      <c r="M29" s="389">
        <v>1071</v>
      </c>
      <c r="N29" s="507">
        <f>M29/'20pobl'!X29*100</f>
        <v>21.808185705558948</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1533173</v>
      </c>
      <c r="E31" s="1243">
        <f>D31/'20pobl'!D31*100</f>
        <v>3.1533990495004134</v>
      </c>
      <c r="F31" s="320"/>
      <c r="G31" s="1242">
        <f>SUM(G12:G29)</f>
        <v>410867</v>
      </c>
      <c r="H31" s="1243">
        <f>G31/'20pobl'!J31*100</f>
        <v>1.061909817670508</v>
      </c>
      <c r="I31" s="320"/>
      <c r="J31" s="1242">
        <f>SUM(J12:J29)</f>
        <v>295891</v>
      </c>
      <c r="K31" s="1243">
        <f>J31/'20pobl'!Q31*100</f>
        <v>4.2403811787271133</v>
      </c>
      <c r="L31" s="320"/>
      <c r="M31" s="1242">
        <f>SUM(M12:M29)</f>
        <v>826415</v>
      </c>
      <c r="N31" s="1243">
        <f>M31/'20pobl'!X31*100</f>
        <v>28.009947011185471</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75" t="str">
        <f>'24solcasaad_pobl'!B34:N34</f>
        <v xml:space="preserve">(1) Cifras INE de población referidas al 01/01/2024. Publicado Censo de Población Anual el 19/12/2024 </v>
      </c>
      <c r="C34" s="1492"/>
      <c r="D34" s="1492"/>
      <c r="E34" s="1492"/>
      <c r="F34" s="1492"/>
      <c r="G34" s="1492"/>
      <c r="H34" s="1492"/>
      <c r="I34" s="1492"/>
      <c r="J34" s="1492"/>
      <c r="K34" s="1492"/>
      <c r="L34" s="1492"/>
      <c r="M34" s="1492"/>
      <c r="N34" s="1492"/>
    </row>
    <row r="35" spans="2:14" ht="29.25" customHeight="1" x14ac:dyDescent="0.25">
      <c r="B35" s="1489"/>
      <c r="C35" s="1489"/>
      <c r="D35" s="1489"/>
      <c r="E35" s="510"/>
    </row>
    <row r="36" spans="2:14" ht="4.5" customHeight="1" x14ac:dyDescent="0.25">
      <c r="B36" s="1469"/>
      <c r="C36" s="1469"/>
      <c r="D36" s="1469"/>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2"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4" width="8.54296875" style="220" customWidth="1"/>
    <col min="25" max="25" width="7.7265625" style="220" customWidth="1"/>
    <col min="26" max="26" width="8.54296875" style="220" customWidth="1"/>
    <col min="27"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15" t="s">
        <v>364</v>
      </c>
      <c r="C3" s="1415"/>
      <c r="D3" s="1415"/>
      <c r="E3" s="1415"/>
      <c r="F3" s="1415"/>
      <c r="G3" s="1415"/>
      <c r="H3" s="1415"/>
      <c r="I3" s="1415"/>
      <c r="J3" s="1415"/>
      <c r="K3" s="1415"/>
      <c r="L3" s="1415"/>
      <c r="M3" s="1415"/>
      <c r="N3" s="1415"/>
      <c r="O3" s="1415"/>
      <c r="P3" s="1415"/>
      <c r="Q3" s="1415"/>
      <c r="R3" s="1415"/>
      <c r="S3" s="1415"/>
      <c r="T3" s="1415"/>
      <c r="U3" s="1415"/>
      <c r="V3" s="1415"/>
      <c r="W3" s="1415"/>
      <c r="X3" s="1415"/>
    </row>
    <row r="5" spans="1:29" x14ac:dyDescent="0.35">
      <c r="B5" s="219"/>
      <c r="C5" s="219"/>
      <c r="D5" s="1416" t="s">
        <v>365</v>
      </c>
      <c r="E5" s="1416"/>
      <c r="F5" s="1416"/>
      <c r="G5" s="1416"/>
      <c r="H5" s="1416"/>
      <c r="I5" s="1416"/>
      <c r="J5" s="1416"/>
      <c r="K5" s="1416"/>
      <c r="L5" s="1416"/>
      <c r="M5" s="219"/>
      <c r="N5" s="1413" t="s">
        <v>339</v>
      </c>
      <c r="O5" s="1414"/>
      <c r="P5" s="1414"/>
      <c r="Q5" s="1414"/>
      <c r="R5" s="1414"/>
      <c r="S5" s="1414"/>
      <c r="T5" s="1414"/>
      <c r="U5" s="1414"/>
      <c r="V5" s="1414"/>
      <c r="W5" s="1414"/>
      <c r="X5" s="1414"/>
      <c r="Y5" s="1414"/>
      <c r="Z5" s="1414"/>
      <c r="AA5" s="1414"/>
    </row>
    <row r="6" spans="1:29" ht="21" customHeight="1" x14ac:dyDescent="0.35">
      <c r="B6" s="219"/>
      <c r="C6" s="219"/>
      <c r="D6" s="1417"/>
      <c r="E6" s="1417"/>
      <c r="F6" s="1417"/>
      <c r="G6" s="1417"/>
      <c r="H6" s="1417"/>
      <c r="I6" s="1417"/>
      <c r="J6" s="1417"/>
      <c r="K6" s="1417"/>
      <c r="L6" s="1417"/>
      <c r="M6" s="219"/>
      <c r="N6" s="1418">
        <v>43830</v>
      </c>
      <c r="O6" s="1419"/>
      <c r="P6" s="1420">
        <v>44196</v>
      </c>
      <c r="Q6" s="1421"/>
      <c r="R6" s="1420">
        <v>44561</v>
      </c>
      <c r="S6" s="1421"/>
      <c r="T6" s="1424">
        <v>44926</v>
      </c>
      <c r="U6" s="1425"/>
      <c r="V6" s="1422">
        <v>45291</v>
      </c>
      <c r="W6" s="1423"/>
      <c r="X6" s="1422">
        <v>45657</v>
      </c>
      <c r="Y6" s="1423"/>
      <c r="Z6" s="1422">
        <v>45747</v>
      </c>
      <c r="AA6" s="1426"/>
    </row>
    <row r="7" spans="1:29" x14ac:dyDescent="0.35">
      <c r="B7" s="225"/>
      <c r="C7" s="219"/>
      <c r="D7" s="226">
        <v>43465</v>
      </c>
      <c r="E7" s="227">
        <v>43830</v>
      </c>
      <c r="F7" s="228">
        <v>44196</v>
      </c>
      <c r="G7" s="228">
        <v>44561</v>
      </c>
      <c r="H7" s="228">
        <v>44926</v>
      </c>
      <c r="I7" s="228">
        <v>45291</v>
      </c>
      <c r="J7" s="228">
        <v>45657</v>
      </c>
      <c r="K7" s="228">
        <v>45747</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388846</v>
      </c>
      <c r="E9" s="300">
        <v>410355</v>
      </c>
      <c r="F9" s="300">
        <v>396745</v>
      </c>
      <c r="G9" s="254">
        <v>402114</v>
      </c>
      <c r="H9" s="254">
        <v>422621</v>
      </c>
      <c r="I9" s="254">
        <v>420976</v>
      </c>
      <c r="J9" s="276">
        <v>423377</v>
      </c>
      <c r="K9" s="279">
        <v>424082</v>
      </c>
      <c r="L9" s="302"/>
      <c r="M9" s="222"/>
      <c r="N9" s="278">
        <v>5.5314957592465852E-2</v>
      </c>
      <c r="O9" s="279">
        <v>21509</v>
      </c>
      <c r="P9" s="280">
        <v>-3.3166404698370955E-2</v>
      </c>
      <c r="Q9" s="279">
        <v>-13610</v>
      </c>
      <c r="R9" s="280">
        <v>1.3532621709158255E-2</v>
      </c>
      <c r="S9" s="279">
        <v>5369</v>
      </c>
      <c r="T9" s="280">
        <v>5.0997975698433784E-2</v>
      </c>
      <c r="U9" s="279">
        <v>20507</v>
      </c>
      <c r="V9" s="280">
        <v>-3.8923763845147841E-3</v>
      </c>
      <c r="W9" s="279">
        <v>-1645</v>
      </c>
      <c r="X9" s="280">
        <v>5.7034130211699452E-3</v>
      </c>
      <c r="Y9" s="279">
        <v>2401</v>
      </c>
      <c r="Z9" s="280">
        <v>1.765921247447344E-2</v>
      </c>
      <c r="AA9" s="279">
        <v>7359</v>
      </c>
    </row>
    <row r="10" spans="1:29" x14ac:dyDescent="0.35">
      <c r="B10" s="303" t="s">
        <v>7</v>
      </c>
      <c r="C10" s="219"/>
      <c r="D10" s="253">
        <v>49707</v>
      </c>
      <c r="E10" s="254">
        <v>51252</v>
      </c>
      <c r="F10" s="254">
        <v>47953</v>
      </c>
      <c r="G10" s="254">
        <v>48669</v>
      </c>
      <c r="H10" s="254">
        <v>51170</v>
      </c>
      <c r="I10" s="254">
        <v>54128</v>
      </c>
      <c r="J10" s="254">
        <v>57909</v>
      </c>
      <c r="K10" s="257">
        <v>58385</v>
      </c>
      <c r="M10" s="222"/>
      <c r="N10" s="256">
        <v>3.1082141348301118E-2</v>
      </c>
      <c r="O10" s="257">
        <v>1545</v>
      </c>
      <c r="P10" s="258">
        <v>-6.4368219776789193E-2</v>
      </c>
      <c r="Q10" s="257">
        <v>-3299</v>
      </c>
      <c r="R10" s="258">
        <v>1.4931286885075057E-2</v>
      </c>
      <c r="S10" s="257">
        <v>716</v>
      </c>
      <c r="T10" s="258">
        <v>5.1387947153218594E-2</v>
      </c>
      <c r="U10" s="257">
        <v>2501</v>
      </c>
      <c r="V10" s="258">
        <v>5.7807308970099669E-2</v>
      </c>
      <c r="W10" s="257">
        <v>2958</v>
      </c>
      <c r="X10" s="258">
        <v>6.9852941176470562E-2</v>
      </c>
      <c r="Y10" s="257">
        <v>3781</v>
      </c>
      <c r="Z10" s="258">
        <v>6.5400266418496056E-2</v>
      </c>
      <c r="AA10" s="257">
        <v>3584</v>
      </c>
    </row>
    <row r="11" spans="1:29" x14ac:dyDescent="0.35">
      <c r="B11" s="303" t="s">
        <v>37</v>
      </c>
      <c r="C11" s="219"/>
      <c r="D11" s="253">
        <v>38844</v>
      </c>
      <c r="E11" s="254">
        <v>40697</v>
      </c>
      <c r="F11" s="254">
        <v>39355</v>
      </c>
      <c r="G11" s="254">
        <v>41002</v>
      </c>
      <c r="H11" s="254">
        <v>43882</v>
      </c>
      <c r="I11" s="254">
        <v>46871</v>
      </c>
      <c r="J11" s="254">
        <v>51282</v>
      </c>
      <c r="K11" s="257">
        <v>51790</v>
      </c>
      <c r="M11" s="222"/>
      <c r="N11" s="256">
        <v>4.7703635053032656E-2</v>
      </c>
      <c r="O11" s="257">
        <v>1853</v>
      </c>
      <c r="P11" s="258">
        <v>-3.2975403592402364E-2</v>
      </c>
      <c r="Q11" s="257">
        <v>-1342</v>
      </c>
      <c r="R11" s="258">
        <v>4.1849828484309404E-2</v>
      </c>
      <c r="S11" s="257">
        <v>1647</v>
      </c>
      <c r="T11" s="258">
        <v>7.024047607433781E-2</v>
      </c>
      <c r="U11" s="257">
        <v>2880</v>
      </c>
      <c r="V11" s="258">
        <v>6.8114488856478639E-2</v>
      </c>
      <c r="W11" s="257">
        <v>2989</v>
      </c>
      <c r="X11" s="258">
        <v>9.4109363999061335E-2</v>
      </c>
      <c r="Y11" s="257">
        <v>4411</v>
      </c>
      <c r="Z11" s="258">
        <v>9.9622064631194496E-2</v>
      </c>
      <c r="AA11" s="257">
        <v>4692</v>
      </c>
    </row>
    <row r="12" spans="1:29" x14ac:dyDescent="0.35">
      <c r="B12" s="303" t="s">
        <v>38</v>
      </c>
      <c r="C12" s="219"/>
      <c r="D12" s="253">
        <v>27993</v>
      </c>
      <c r="E12" s="254">
        <v>32479</v>
      </c>
      <c r="F12" s="254">
        <v>32836</v>
      </c>
      <c r="G12" s="254">
        <v>35355</v>
      </c>
      <c r="H12" s="254">
        <v>39461</v>
      </c>
      <c r="I12" s="254">
        <v>43584</v>
      </c>
      <c r="J12" s="254">
        <v>46233</v>
      </c>
      <c r="K12" s="257">
        <v>46932</v>
      </c>
      <c r="M12" s="222"/>
      <c r="N12" s="256">
        <v>0.16025434930161109</v>
      </c>
      <c r="O12" s="257">
        <v>4486</v>
      </c>
      <c r="P12" s="258">
        <v>1.0991717725299388E-2</v>
      </c>
      <c r="Q12" s="257">
        <v>357</v>
      </c>
      <c r="R12" s="258">
        <v>7.6714581556827977E-2</v>
      </c>
      <c r="S12" s="257">
        <v>2519</v>
      </c>
      <c r="T12" s="258">
        <v>0.11613633149483804</v>
      </c>
      <c r="U12" s="257">
        <v>4106</v>
      </c>
      <c r="V12" s="258">
        <v>0.10448290717417197</v>
      </c>
      <c r="W12" s="257">
        <v>4123</v>
      </c>
      <c r="X12" s="258">
        <v>6.0779185022026505E-2</v>
      </c>
      <c r="Y12" s="257">
        <v>2649</v>
      </c>
      <c r="Z12" s="258">
        <v>6.3470123042759008E-2</v>
      </c>
      <c r="AA12" s="257">
        <v>2801</v>
      </c>
    </row>
    <row r="13" spans="1:29" x14ac:dyDescent="0.35">
      <c r="B13" s="303" t="s">
        <v>6</v>
      </c>
      <c r="C13" s="219"/>
      <c r="D13" s="253">
        <v>48834</v>
      </c>
      <c r="E13" s="254">
        <v>53168</v>
      </c>
      <c r="F13" s="254">
        <v>54714</v>
      </c>
      <c r="G13" s="254">
        <v>58012</v>
      </c>
      <c r="H13" s="254">
        <v>57712</v>
      </c>
      <c r="I13" s="254">
        <v>63120</v>
      </c>
      <c r="J13" s="254">
        <v>75761</v>
      </c>
      <c r="K13" s="257">
        <v>76190</v>
      </c>
      <c r="L13" s="304"/>
      <c r="M13" s="219"/>
      <c r="N13" s="256">
        <v>8.8749641643117494E-2</v>
      </c>
      <c r="O13" s="257">
        <v>4334</v>
      </c>
      <c r="P13" s="258">
        <v>2.907764068612706E-2</v>
      </c>
      <c r="Q13" s="257">
        <v>1546</v>
      </c>
      <c r="R13" s="258">
        <v>6.0277077164893722E-2</v>
      </c>
      <c r="S13" s="257">
        <v>3298</v>
      </c>
      <c r="T13" s="258">
        <v>-5.1713438598910422E-3</v>
      </c>
      <c r="U13" s="257">
        <v>-300</v>
      </c>
      <c r="V13" s="258">
        <v>9.3706681452730756E-2</v>
      </c>
      <c r="W13" s="257">
        <v>5408</v>
      </c>
      <c r="X13" s="258">
        <v>0.20026932826362476</v>
      </c>
      <c r="Y13" s="257">
        <v>12641</v>
      </c>
      <c r="Z13" s="258">
        <v>0.17707947101717969</v>
      </c>
      <c r="AA13" s="257">
        <v>11462</v>
      </c>
      <c r="AC13" s="224"/>
    </row>
    <row r="14" spans="1:29" x14ac:dyDescent="0.35">
      <c r="B14" s="303" t="s">
        <v>5</v>
      </c>
      <c r="C14" s="219"/>
      <c r="D14" s="253">
        <v>24752</v>
      </c>
      <c r="E14" s="254">
        <v>25483</v>
      </c>
      <c r="F14" s="254">
        <v>25356</v>
      </c>
      <c r="G14" s="254">
        <v>23258</v>
      </c>
      <c r="H14" s="254">
        <v>23164</v>
      </c>
      <c r="I14" s="254">
        <v>23876</v>
      </c>
      <c r="J14" s="254">
        <v>23556</v>
      </c>
      <c r="K14" s="257">
        <v>23289</v>
      </c>
      <c r="L14" s="304"/>
      <c r="M14" s="219"/>
      <c r="N14" s="256">
        <v>2.9532967032966928E-2</v>
      </c>
      <c r="O14" s="257">
        <v>731</v>
      </c>
      <c r="P14" s="258">
        <v>-4.9837146332849525E-3</v>
      </c>
      <c r="Q14" s="257">
        <v>-127</v>
      </c>
      <c r="R14" s="258">
        <v>-8.274175737498024E-2</v>
      </c>
      <c r="S14" s="257">
        <v>-2098</v>
      </c>
      <c r="T14" s="258">
        <v>-4.0416200877118058E-3</v>
      </c>
      <c r="U14" s="257">
        <v>-94</v>
      </c>
      <c r="V14" s="258">
        <v>3.0737351061992824E-2</v>
      </c>
      <c r="W14" s="257">
        <v>712</v>
      </c>
      <c r="X14" s="258">
        <v>-1.34025799966494E-2</v>
      </c>
      <c r="Y14" s="257">
        <v>-320</v>
      </c>
      <c r="Z14" s="258">
        <v>-2.5727911646586388E-2</v>
      </c>
      <c r="AA14" s="257">
        <v>-615</v>
      </c>
      <c r="AC14" s="224"/>
    </row>
    <row r="15" spans="1:29" x14ac:dyDescent="0.35">
      <c r="B15" s="303" t="s">
        <v>4</v>
      </c>
      <c r="C15" s="219"/>
      <c r="D15" s="253">
        <v>129374</v>
      </c>
      <c r="E15" s="254">
        <v>146192</v>
      </c>
      <c r="F15" s="254">
        <v>140933</v>
      </c>
      <c r="G15" s="254">
        <v>142154</v>
      </c>
      <c r="H15" s="254">
        <v>146929</v>
      </c>
      <c r="I15" s="254">
        <v>156550</v>
      </c>
      <c r="J15" s="254">
        <v>160725</v>
      </c>
      <c r="K15" s="257">
        <v>160539</v>
      </c>
      <c r="L15" s="304"/>
      <c r="M15" s="219"/>
      <c r="N15" s="256">
        <v>0.12999520769242667</v>
      </c>
      <c r="O15" s="257">
        <v>16818</v>
      </c>
      <c r="P15" s="258">
        <v>-3.5973240669804118E-2</v>
      </c>
      <c r="Q15" s="257">
        <v>-5259</v>
      </c>
      <c r="R15" s="258">
        <v>8.6636912575479563E-3</v>
      </c>
      <c r="S15" s="257">
        <v>1221</v>
      </c>
      <c r="T15" s="258">
        <v>3.3590331612195268E-2</v>
      </c>
      <c r="U15" s="257">
        <v>4775</v>
      </c>
      <c r="V15" s="258">
        <v>6.5480606279223252E-2</v>
      </c>
      <c r="W15" s="257">
        <v>9621</v>
      </c>
      <c r="X15" s="258">
        <v>2.666879591184923E-2</v>
      </c>
      <c r="Y15" s="257">
        <v>4175</v>
      </c>
      <c r="Z15" s="258">
        <v>1.099544690257126E-2</v>
      </c>
      <c r="AA15" s="257">
        <v>1746</v>
      </c>
      <c r="AC15" s="224"/>
    </row>
    <row r="16" spans="1:29" x14ac:dyDescent="0.35">
      <c r="B16" s="303" t="s">
        <v>40</v>
      </c>
      <c r="C16" s="219"/>
      <c r="D16" s="253">
        <v>86579</v>
      </c>
      <c r="E16" s="254">
        <v>89837</v>
      </c>
      <c r="F16" s="254">
        <v>84968</v>
      </c>
      <c r="G16" s="254">
        <v>87354</v>
      </c>
      <c r="H16" s="254">
        <v>89947</v>
      </c>
      <c r="I16" s="254">
        <v>94676</v>
      </c>
      <c r="J16" s="254">
        <v>98880</v>
      </c>
      <c r="K16" s="257">
        <v>101607</v>
      </c>
      <c r="M16" s="222"/>
      <c r="N16" s="256">
        <v>3.763037226117194E-2</v>
      </c>
      <c r="O16" s="257">
        <v>3258</v>
      </c>
      <c r="P16" s="258">
        <v>-5.4198158887763359E-2</v>
      </c>
      <c r="Q16" s="257">
        <v>-4869</v>
      </c>
      <c r="R16" s="258">
        <v>2.8081159966104829E-2</v>
      </c>
      <c r="S16" s="257">
        <v>2386</v>
      </c>
      <c r="T16" s="258">
        <v>2.9683815280353576E-2</v>
      </c>
      <c r="U16" s="257">
        <v>2593</v>
      </c>
      <c r="V16" s="258">
        <v>5.2575405516581908E-2</v>
      </c>
      <c r="W16" s="257">
        <v>4729</v>
      </c>
      <c r="X16" s="258">
        <v>4.4404072837889164E-2</v>
      </c>
      <c r="Y16" s="257">
        <v>4204</v>
      </c>
      <c r="Z16" s="258">
        <v>5.1027163456565328E-2</v>
      </c>
      <c r="AA16" s="257">
        <v>4933</v>
      </c>
      <c r="AC16" s="224"/>
    </row>
    <row r="17" spans="2:31" x14ac:dyDescent="0.35">
      <c r="B17" s="303" t="s">
        <v>41</v>
      </c>
      <c r="C17" s="219"/>
      <c r="D17" s="253">
        <v>318602</v>
      </c>
      <c r="E17" s="254">
        <v>334206</v>
      </c>
      <c r="F17" s="254">
        <v>321411</v>
      </c>
      <c r="G17" s="254">
        <v>337967</v>
      </c>
      <c r="H17" s="254">
        <v>354754</v>
      </c>
      <c r="I17" s="254">
        <v>352939</v>
      </c>
      <c r="J17" s="254">
        <v>382242</v>
      </c>
      <c r="K17" s="257">
        <v>392480</v>
      </c>
      <c r="M17" s="222"/>
      <c r="N17" s="256">
        <v>4.8976465935556046E-2</v>
      </c>
      <c r="O17" s="257">
        <v>15604</v>
      </c>
      <c r="P17" s="258">
        <v>-3.828477047090717E-2</v>
      </c>
      <c r="Q17" s="257">
        <v>-12795</v>
      </c>
      <c r="R17" s="258">
        <v>5.1510371455861792E-2</v>
      </c>
      <c r="S17" s="257">
        <v>16556</v>
      </c>
      <c r="T17" s="258">
        <v>4.9670529962984489E-2</v>
      </c>
      <c r="U17" s="257">
        <v>16787</v>
      </c>
      <c r="V17" s="258">
        <v>-5.1162213815770796E-3</v>
      </c>
      <c r="W17" s="257">
        <v>-1815</v>
      </c>
      <c r="X17" s="258">
        <v>8.3025678658351643E-2</v>
      </c>
      <c r="Y17" s="257">
        <v>29303</v>
      </c>
      <c r="Z17" s="258">
        <v>8.7358843933198038E-2</v>
      </c>
      <c r="AA17" s="257">
        <v>31532</v>
      </c>
      <c r="AC17" s="224"/>
    </row>
    <row r="18" spans="2:31" x14ac:dyDescent="0.35">
      <c r="B18" s="303" t="s">
        <v>3</v>
      </c>
      <c r="C18" s="219"/>
      <c r="D18" s="253">
        <v>116879</v>
      </c>
      <c r="E18" s="254">
        <v>144556</v>
      </c>
      <c r="F18" s="254">
        <v>155768</v>
      </c>
      <c r="G18" s="254">
        <v>166723</v>
      </c>
      <c r="H18" s="254">
        <v>185933</v>
      </c>
      <c r="I18" s="254">
        <v>205653</v>
      </c>
      <c r="J18" s="254">
        <v>218328</v>
      </c>
      <c r="K18" s="257">
        <v>220547</v>
      </c>
      <c r="M18" s="222"/>
      <c r="N18" s="256">
        <v>0.23680045174924502</v>
      </c>
      <c r="O18" s="257">
        <v>27677</v>
      </c>
      <c r="P18" s="258">
        <v>7.7561637012645512E-2</v>
      </c>
      <c r="Q18" s="257">
        <v>11212</v>
      </c>
      <c r="R18" s="258">
        <v>7.0328950747265084E-2</v>
      </c>
      <c r="S18" s="257">
        <v>10955</v>
      </c>
      <c r="T18" s="258">
        <v>0.11522105528331417</v>
      </c>
      <c r="U18" s="257">
        <v>19210</v>
      </c>
      <c r="V18" s="258">
        <v>0.10605970968036882</v>
      </c>
      <c r="W18" s="257">
        <v>19720</v>
      </c>
      <c r="X18" s="258">
        <v>6.1632944814809409E-2</v>
      </c>
      <c r="Y18" s="257">
        <v>12675</v>
      </c>
      <c r="Z18" s="258">
        <v>7.4052429860573366E-2</v>
      </c>
      <c r="AA18" s="257">
        <v>15206</v>
      </c>
      <c r="AC18" s="224"/>
    </row>
    <row r="19" spans="2:31" x14ac:dyDescent="0.35">
      <c r="B19" s="303" t="s">
        <v>2</v>
      </c>
      <c r="C19" s="219"/>
      <c r="D19" s="253">
        <v>54680</v>
      </c>
      <c r="E19" s="254">
        <v>56883</v>
      </c>
      <c r="F19" s="254">
        <v>52977</v>
      </c>
      <c r="G19" s="254">
        <v>54286</v>
      </c>
      <c r="H19" s="254">
        <v>56834</v>
      </c>
      <c r="I19" s="254">
        <v>58876</v>
      </c>
      <c r="J19" s="254">
        <v>59450</v>
      </c>
      <c r="K19" s="257">
        <v>60140</v>
      </c>
      <c r="M19" s="222"/>
      <c r="N19" s="256">
        <v>4.0288953913679482E-2</v>
      </c>
      <c r="O19" s="257">
        <v>2203</v>
      </c>
      <c r="P19" s="258">
        <v>-6.8667264384789872E-2</v>
      </c>
      <c r="Q19" s="257">
        <v>-3906</v>
      </c>
      <c r="R19" s="258">
        <v>2.4708835909923232E-2</v>
      </c>
      <c r="S19" s="257">
        <v>1309</v>
      </c>
      <c r="T19" s="258">
        <v>4.6936595070552256E-2</v>
      </c>
      <c r="U19" s="257">
        <v>2548</v>
      </c>
      <c r="V19" s="258">
        <v>3.5929197311468597E-2</v>
      </c>
      <c r="W19" s="257">
        <v>2042</v>
      </c>
      <c r="X19" s="258">
        <v>9.7493036211699913E-3</v>
      </c>
      <c r="Y19" s="257">
        <v>574</v>
      </c>
      <c r="Z19" s="258">
        <v>2.178123619558936E-2</v>
      </c>
      <c r="AA19" s="257">
        <v>1282</v>
      </c>
      <c r="AC19" s="224"/>
    </row>
    <row r="20" spans="2:31" x14ac:dyDescent="0.35">
      <c r="B20" s="303" t="s">
        <v>35</v>
      </c>
      <c r="C20" s="219"/>
      <c r="D20" s="253">
        <v>80184</v>
      </c>
      <c r="E20" s="254">
        <v>80673</v>
      </c>
      <c r="F20" s="254">
        <v>77385</v>
      </c>
      <c r="G20" s="254">
        <v>77804</v>
      </c>
      <c r="H20" s="254">
        <v>79633</v>
      </c>
      <c r="I20" s="254">
        <v>83919</v>
      </c>
      <c r="J20" s="254">
        <v>85251</v>
      </c>
      <c r="K20" s="257">
        <v>85856</v>
      </c>
      <c r="M20" s="222"/>
      <c r="N20" s="256">
        <v>6.0984735109248511E-3</v>
      </c>
      <c r="O20" s="257">
        <v>489</v>
      </c>
      <c r="P20" s="258">
        <v>-4.0757130638503614E-2</v>
      </c>
      <c r="Q20" s="257">
        <v>-3288</v>
      </c>
      <c r="R20" s="258">
        <v>5.414486011500852E-3</v>
      </c>
      <c r="S20" s="257">
        <v>419</v>
      </c>
      <c r="T20" s="258">
        <v>2.3507788802632268E-2</v>
      </c>
      <c r="U20" s="257">
        <v>1829</v>
      </c>
      <c r="V20" s="258">
        <v>5.3821908002963603E-2</v>
      </c>
      <c r="W20" s="257">
        <v>4286</v>
      </c>
      <c r="X20" s="258">
        <v>1.5872448432416864E-2</v>
      </c>
      <c r="Y20" s="257">
        <v>1332</v>
      </c>
      <c r="Z20" s="258">
        <v>2.9695370592468295E-2</v>
      </c>
      <c r="AA20" s="257">
        <v>2476</v>
      </c>
      <c r="AC20" s="224"/>
    </row>
    <row r="21" spans="2:31" x14ac:dyDescent="0.35">
      <c r="B21" s="303" t="s">
        <v>42</v>
      </c>
      <c r="C21" s="219"/>
      <c r="D21" s="253">
        <v>215222</v>
      </c>
      <c r="E21" s="254">
        <v>228990</v>
      </c>
      <c r="F21" s="254">
        <v>223671</v>
      </c>
      <c r="G21" s="254">
        <v>216089</v>
      </c>
      <c r="H21" s="254">
        <v>224953</v>
      </c>
      <c r="I21" s="254">
        <v>237216</v>
      </c>
      <c r="J21" s="254">
        <v>256424</v>
      </c>
      <c r="K21" s="257">
        <v>265363</v>
      </c>
      <c r="M21" s="222"/>
      <c r="N21" s="256">
        <v>6.397115536515785E-2</v>
      </c>
      <c r="O21" s="257">
        <v>13768</v>
      </c>
      <c r="P21" s="258">
        <v>-2.3228088562819327E-2</v>
      </c>
      <c r="Q21" s="257">
        <v>-5319</v>
      </c>
      <c r="R21" s="258">
        <v>-3.3898001976116698E-2</v>
      </c>
      <c r="S21" s="257">
        <v>-7582</v>
      </c>
      <c r="T21" s="258">
        <v>4.1020135222061382E-2</v>
      </c>
      <c r="U21" s="257">
        <v>8864</v>
      </c>
      <c r="V21" s="258">
        <v>5.4513609509541983E-2</v>
      </c>
      <c r="W21" s="257">
        <v>12263</v>
      </c>
      <c r="X21" s="258">
        <v>8.0972615675165338E-2</v>
      </c>
      <c r="Y21" s="257">
        <v>19208</v>
      </c>
      <c r="Z21" s="258">
        <v>7.4026704658137543E-2</v>
      </c>
      <c r="AA21" s="257">
        <v>18290</v>
      </c>
      <c r="AC21" s="224"/>
    </row>
    <row r="22" spans="2:31" x14ac:dyDescent="0.35">
      <c r="B22" s="303" t="s">
        <v>43</v>
      </c>
      <c r="C22" s="219"/>
      <c r="D22" s="253">
        <v>44249</v>
      </c>
      <c r="E22" s="254">
        <v>53719</v>
      </c>
      <c r="F22" s="254">
        <v>52094</v>
      </c>
      <c r="G22" s="254">
        <v>54205</v>
      </c>
      <c r="H22" s="254">
        <v>55440</v>
      </c>
      <c r="I22" s="254">
        <v>62760</v>
      </c>
      <c r="J22" s="254">
        <v>66811</v>
      </c>
      <c r="K22" s="257">
        <v>68449</v>
      </c>
      <c r="M22" s="222"/>
      <c r="N22" s="256">
        <v>0.21401613595787472</v>
      </c>
      <c r="O22" s="257">
        <v>9470</v>
      </c>
      <c r="P22" s="258">
        <v>-3.0250004653846863E-2</v>
      </c>
      <c r="Q22" s="257">
        <v>-1625</v>
      </c>
      <c r="R22" s="258">
        <v>4.0522900909893744E-2</v>
      </c>
      <c r="S22" s="257">
        <v>2111</v>
      </c>
      <c r="T22" s="258">
        <v>2.2783876026196914E-2</v>
      </c>
      <c r="U22" s="257">
        <v>1235</v>
      </c>
      <c r="V22" s="258">
        <v>0.13203463203463195</v>
      </c>
      <c r="W22" s="257">
        <v>7320</v>
      </c>
      <c r="X22" s="258">
        <v>6.4547482472912643E-2</v>
      </c>
      <c r="Y22" s="257">
        <v>4051</v>
      </c>
      <c r="Z22" s="258">
        <v>6.5287764185887331E-2</v>
      </c>
      <c r="AA22" s="257">
        <v>4195</v>
      </c>
      <c r="AC22" s="224"/>
    </row>
    <row r="23" spans="2:31" x14ac:dyDescent="0.35">
      <c r="B23" s="303" t="s">
        <v>44</v>
      </c>
      <c r="C23" s="219"/>
      <c r="D23" s="253">
        <v>20012</v>
      </c>
      <c r="E23" s="254">
        <v>20052</v>
      </c>
      <c r="F23" s="254">
        <v>19700</v>
      </c>
      <c r="G23" s="254">
        <v>20426</v>
      </c>
      <c r="H23" s="254">
        <v>21291</v>
      </c>
      <c r="I23" s="254">
        <v>22108</v>
      </c>
      <c r="J23" s="254">
        <v>21514</v>
      </c>
      <c r="K23" s="257">
        <v>20777</v>
      </c>
      <c r="L23" s="304"/>
      <c r="M23" s="219"/>
      <c r="N23" s="256">
        <v>1.9988007195681501E-3</v>
      </c>
      <c r="O23" s="257">
        <v>40</v>
      </c>
      <c r="P23" s="258">
        <v>-1.7554358667464576E-2</v>
      </c>
      <c r="Q23" s="257">
        <v>-352</v>
      </c>
      <c r="R23" s="258">
        <v>3.6852791878172697E-2</v>
      </c>
      <c r="S23" s="257">
        <v>726</v>
      </c>
      <c r="T23" s="258">
        <v>4.2347987858611491E-2</v>
      </c>
      <c r="U23" s="257">
        <v>865</v>
      </c>
      <c r="V23" s="258">
        <v>3.8373021464468637E-2</v>
      </c>
      <c r="W23" s="257">
        <v>817</v>
      </c>
      <c r="X23" s="258">
        <v>-2.6868102044508735E-2</v>
      </c>
      <c r="Y23" s="257">
        <v>-594</v>
      </c>
      <c r="Z23" s="258">
        <v>-5.3267110179531563E-2</v>
      </c>
      <c r="AA23" s="257">
        <v>-1169</v>
      </c>
      <c r="AC23" s="224"/>
    </row>
    <row r="24" spans="2:31" x14ac:dyDescent="0.35">
      <c r="B24" s="303" t="s">
        <v>45</v>
      </c>
      <c r="C24" s="219"/>
      <c r="D24" s="253">
        <v>102813</v>
      </c>
      <c r="E24" s="254">
        <v>106366</v>
      </c>
      <c r="F24" s="254">
        <v>105906</v>
      </c>
      <c r="G24" s="254">
        <v>107110</v>
      </c>
      <c r="H24" s="254">
        <v>108983</v>
      </c>
      <c r="I24" s="254">
        <v>114252</v>
      </c>
      <c r="J24" s="254">
        <v>117575</v>
      </c>
      <c r="K24" s="257">
        <v>118146</v>
      </c>
      <c r="L24" s="304"/>
      <c r="M24" s="219"/>
      <c r="N24" s="256">
        <v>3.455788664857562E-2</v>
      </c>
      <c r="O24" s="257">
        <v>3553</v>
      </c>
      <c r="P24" s="258">
        <v>-4.3246902205591464E-3</v>
      </c>
      <c r="Q24" s="257">
        <v>-460</v>
      </c>
      <c r="R24" s="258">
        <v>1.1368572130002086E-2</v>
      </c>
      <c r="S24" s="257">
        <v>1204</v>
      </c>
      <c r="T24" s="258">
        <v>1.7486695920082118E-2</v>
      </c>
      <c r="U24" s="257">
        <v>1873</v>
      </c>
      <c r="V24" s="258">
        <v>4.8346989897506853E-2</v>
      </c>
      <c r="W24" s="257">
        <v>5269</v>
      </c>
      <c r="X24" s="258">
        <v>2.90848300248574E-2</v>
      </c>
      <c r="Y24" s="257">
        <v>3323</v>
      </c>
      <c r="Z24" s="258">
        <v>3.1347387717690189E-2</v>
      </c>
      <c r="AA24" s="257">
        <v>3591</v>
      </c>
      <c r="AC24" s="224"/>
    </row>
    <row r="25" spans="2:31" x14ac:dyDescent="0.35">
      <c r="B25" s="303" t="s">
        <v>46</v>
      </c>
      <c r="C25" s="219"/>
      <c r="D25" s="253">
        <v>15257</v>
      </c>
      <c r="E25" s="254">
        <v>15375</v>
      </c>
      <c r="F25" s="254">
        <v>14687</v>
      </c>
      <c r="G25" s="254">
        <v>15454</v>
      </c>
      <c r="H25" s="254">
        <v>14358</v>
      </c>
      <c r="I25" s="254">
        <v>14631</v>
      </c>
      <c r="J25" s="254">
        <v>14722</v>
      </c>
      <c r="K25" s="257">
        <v>14811</v>
      </c>
      <c r="M25" s="222"/>
      <c r="N25" s="256">
        <v>7.7341548141836025E-3</v>
      </c>
      <c r="O25" s="257">
        <v>118</v>
      </c>
      <c r="P25" s="258">
        <v>-4.4747967479674799E-2</v>
      </c>
      <c r="Q25" s="257">
        <v>-688</v>
      </c>
      <c r="R25" s="258">
        <v>5.2223054401852043E-2</v>
      </c>
      <c r="S25" s="257">
        <v>767</v>
      </c>
      <c r="T25" s="258">
        <v>-7.0920150122945502E-2</v>
      </c>
      <c r="U25" s="257">
        <v>-1096</v>
      </c>
      <c r="V25" s="258">
        <v>1.901379022147931E-2</v>
      </c>
      <c r="W25" s="257">
        <v>273</v>
      </c>
      <c r="X25" s="258">
        <v>6.2196705625041648E-3</v>
      </c>
      <c r="Y25" s="257">
        <v>91</v>
      </c>
      <c r="Z25" s="258">
        <v>2.2223755952791802E-2</v>
      </c>
      <c r="AA25" s="257">
        <v>322</v>
      </c>
      <c r="AC25" s="224"/>
    </row>
    <row r="26" spans="2:31" x14ac:dyDescent="0.35">
      <c r="B26" s="305" t="s">
        <v>1</v>
      </c>
      <c r="C26" s="219"/>
      <c r="D26" s="260">
        <v>4359</v>
      </c>
      <c r="E26" s="261">
        <v>4461</v>
      </c>
      <c r="F26" s="261">
        <v>4491</v>
      </c>
      <c r="G26" s="261">
        <v>4622</v>
      </c>
      <c r="H26" s="261">
        <v>4953</v>
      </c>
      <c r="I26" s="261">
        <v>5237</v>
      </c>
      <c r="J26" s="261">
        <v>5608</v>
      </c>
      <c r="K26" s="265">
        <v>5712</v>
      </c>
      <c r="M26" s="222"/>
      <c r="N26" s="264">
        <v>2.33998623537508E-2</v>
      </c>
      <c r="O26" s="265">
        <v>102</v>
      </c>
      <c r="P26" s="266">
        <v>6.7249495628782796E-3</v>
      </c>
      <c r="Q26" s="265">
        <v>30</v>
      </c>
      <c r="R26" s="266">
        <v>2.9169450011133469E-2</v>
      </c>
      <c r="S26" s="265">
        <v>131</v>
      </c>
      <c r="T26" s="266">
        <v>7.1614019904803206E-2</v>
      </c>
      <c r="U26" s="265">
        <v>331</v>
      </c>
      <c r="V26" s="266">
        <v>5.7338986472844633E-2</v>
      </c>
      <c r="W26" s="265">
        <v>284</v>
      </c>
      <c r="X26" s="266">
        <v>7.0842085163261403E-2</v>
      </c>
      <c r="Y26" s="265">
        <v>371</v>
      </c>
      <c r="Z26" s="266">
        <v>6.3093243997766502E-2</v>
      </c>
      <c r="AA26" s="265">
        <v>339</v>
      </c>
      <c r="AC26" s="224"/>
      <c r="AD26" s="224"/>
      <c r="AE26" s="286"/>
    </row>
    <row r="27" spans="2:31" x14ac:dyDescent="0.35">
      <c r="B27" s="235" t="s">
        <v>0</v>
      </c>
      <c r="C27" s="219"/>
      <c r="D27" s="1222">
        <f>SUM(D9:D26)</f>
        <v>1767186</v>
      </c>
      <c r="E27" s="306">
        <f>SUM(E9:E26)</f>
        <v>1894744</v>
      </c>
      <c r="F27" s="307">
        <f>SUM(F9:F26)</f>
        <v>1850950</v>
      </c>
      <c r="G27" s="306">
        <v>1892604</v>
      </c>
      <c r="H27" s="307">
        <v>1982018</v>
      </c>
      <c r="I27" s="306">
        <v>2061372</v>
      </c>
      <c r="J27" s="306">
        <v>2165648</v>
      </c>
      <c r="K27" s="1348">
        <f>SUM(K9:K26)</f>
        <v>2195095</v>
      </c>
      <c r="L27" s="308"/>
      <c r="M27" s="222"/>
      <c r="N27" s="240">
        <f>E27/D27-1</f>
        <v>7.2181422894930236E-2</v>
      </c>
      <c r="O27" s="241">
        <f>E27-D27</f>
        <v>127558</v>
      </c>
      <c r="P27" s="242">
        <f>F27/E27-1</f>
        <v>-2.3113412682663204E-2</v>
      </c>
      <c r="Q27" s="243">
        <f>F27-E27</f>
        <v>-43794</v>
      </c>
      <c r="R27" s="242">
        <f t="shared" ref="R27" si="0">G27/F27-1</f>
        <v>2.250411950619946E-2</v>
      </c>
      <c r="S27" s="237">
        <f t="shared" ref="S27" si="1">G27-F27</f>
        <v>41654</v>
      </c>
      <c r="T27" s="242">
        <f>H27/G27-1</f>
        <v>4.7243903109155383E-2</v>
      </c>
      <c r="U27" s="243">
        <f>H27-G27</f>
        <v>89414</v>
      </c>
      <c r="V27" s="309">
        <f t="shared" ref="V27" si="2">I27/H27-1</f>
        <v>4.003697241901949E-2</v>
      </c>
      <c r="W27" s="237">
        <f t="shared" ref="W27" si="3">I27-H27</f>
        <v>79354</v>
      </c>
      <c r="X27" s="242">
        <v>5.0585726399698938E-2</v>
      </c>
      <c r="Y27" s="243">
        <v>104276</v>
      </c>
      <c r="Z27" s="242">
        <v>5.3779303518030286E-2</v>
      </c>
      <c r="AA27" s="243">
        <v>112026</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L9</xm:sqref>
            </x14:sparkline>
            <x14:sparkline>
              <xm:f>EVO_sol!D10:J10</xm:f>
              <xm:sqref>L10</xm:sqref>
            </x14:sparkline>
            <x14:sparkline>
              <xm:f>EVO_sol!D11:J11</xm:f>
              <xm:sqref>L11</xm:sqref>
            </x14:sparkline>
            <x14:sparkline>
              <xm:f>EVO_sol!D12:J12</xm:f>
              <xm:sqref>L12</xm:sqref>
            </x14:sparkline>
            <x14:sparkline>
              <xm:f>EVO_sol!D13:J13</xm:f>
              <xm:sqref>L13</xm:sqref>
            </x14:sparkline>
            <x14:sparkline>
              <xm:f>EVO_sol!D14:J14</xm:f>
              <xm:sqref>L14</xm:sqref>
            </x14:sparkline>
            <x14:sparkline>
              <xm:f>EVO_sol!D15:J15</xm:f>
              <xm:sqref>L15</xm:sqref>
            </x14:sparkline>
            <x14:sparkline>
              <xm:f>EVO_sol!D16:J16</xm:f>
              <xm:sqref>L16</xm:sqref>
            </x14:sparkline>
            <x14:sparkline>
              <xm:f>EVO_sol!D17:J17</xm:f>
              <xm:sqref>L17</xm:sqref>
            </x14:sparkline>
            <x14:sparkline>
              <xm:f>EVO_sol!D18:J18</xm:f>
              <xm:sqref>L18</xm:sqref>
            </x14:sparkline>
            <x14:sparkline>
              <xm:f>EVO_sol!D19:J19</xm:f>
              <xm:sqref>L19</xm:sqref>
            </x14:sparkline>
            <x14:sparkline>
              <xm:f>EVO_sol!D20:J20</xm:f>
              <xm:sqref>L20</xm:sqref>
            </x14:sparkline>
            <x14:sparkline>
              <xm:f>EVO_sol!D21:J21</xm:f>
              <xm:sqref>L21</xm:sqref>
            </x14:sparkline>
            <x14:sparkline>
              <xm:f>EVO_sol!D22:J22</xm:f>
              <xm:sqref>L22</xm:sqref>
            </x14:sparkline>
            <x14:sparkline>
              <xm:f>EVO_sol!D23:J23</xm:f>
              <xm:sqref>L23</xm:sqref>
            </x14:sparkline>
            <x14:sparkline>
              <xm:f>EVO_sol!D24:J24</xm:f>
              <xm:sqref>L24</xm:sqref>
            </x14:sparkline>
            <x14:sparkline>
              <xm:f>EVO_sol!D25:J25</xm:f>
              <xm:sqref>L25</xm:sqref>
            </x14:sparkline>
            <x14:sparkline>
              <xm:f>EVO_sol!D26:J26</xm:f>
              <xm:sqref>L26</xm:sqref>
            </x14:sparkline>
            <x14:sparkline>
              <xm:f>EVO_sol!D27:J27</xm:f>
              <xm:sqref>L27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1" zoomScale="84" zoomScaleNormal="84" workbookViewId="0">
      <selection activeCell="AK38" sqref="AK38"/>
    </sheetView>
  </sheetViews>
  <sheetFormatPr baseColWidth="10" defaultColWidth="11.453125" defaultRowHeight="15.5" x14ac:dyDescent="0.25"/>
  <cols>
    <col min="1" max="1" width="1.1796875" style="339" customWidth="1"/>
    <col min="2" max="2" width="28.7265625" style="339" customWidth="1"/>
    <col min="3" max="3" width="0.54296875" style="339" customWidth="1"/>
    <col min="4" max="4" width="11.81640625" style="339" customWidth="1"/>
    <col min="5" max="5" width="7.7265625" style="339" customWidth="1"/>
    <col min="6" max="6" width="0.453125" style="339" customWidth="1"/>
    <col min="7" max="7" width="12.453125" style="339" customWidth="1"/>
    <col min="8" max="8" width="6.26953125" style="339" customWidth="1"/>
    <col min="9" max="9" width="0.453125" style="339" customWidth="1"/>
    <col min="10" max="10" width="10.81640625" style="339" customWidth="1"/>
    <col min="11" max="11" width="6.26953125" style="339" customWidth="1"/>
    <col min="12" max="12" width="0.453125" style="339" customWidth="1"/>
    <col min="13" max="13" width="11.81640625" style="339" customWidth="1"/>
    <col min="14" max="14" width="6.26953125" style="339" customWidth="1"/>
    <col min="15" max="15" width="0.7265625" style="442" customWidth="1"/>
    <col min="16" max="16" width="10.1796875" style="339" bestFit="1" customWidth="1"/>
    <col min="17" max="17" width="8.54296875" style="339" customWidth="1"/>
    <col min="18" max="18" width="0.453125" style="339" customWidth="1"/>
    <col min="19" max="19" width="8.453125" style="339" bestFit="1" customWidth="1"/>
    <col min="20" max="20" width="7.81640625" style="339" bestFit="1" customWidth="1"/>
    <col min="21" max="21" width="0.453125" style="339" customWidth="1"/>
    <col min="22" max="22" width="8.453125" style="339" bestFit="1" customWidth="1"/>
    <col min="23" max="23" width="7.7265625" style="339" bestFit="1" customWidth="1"/>
    <col min="24" max="24" width="0.453125" style="339" customWidth="1"/>
    <col min="25" max="25" width="8.453125" style="339" bestFit="1" customWidth="1"/>
    <col min="26" max="26" width="7.7265625" style="337" bestFit="1" customWidth="1"/>
    <col min="27" max="27" width="11.453125" style="337"/>
    <col min="28" max="30" width="2.453125" style="337" bestFit="1" customWidth="1"/>
    <col min="31" max="31" width="13" style="337" bestFit="1" customWidth="1"/>
    <col min="32" max="32" width="3.453125" style="337" bestFit="1" customWidth="1"/>
    <col min="33" max="33" width="3.81640625" style="337" customWidth="1"/>
    <col min="34" max="36" width="2.453125" style="337" bestFit="1" customWidth="1"/>
    <col min="37" max="37" width="8.453125" style="337" bestFit="1" customWidth="1"/>
    <col min="38" max="38" width="3.453125" style="337" bestFit="1" customWidth="1"/>
    <col min="39" max="39" width="3.54296875" style="337" customWidth="1"/>
    <col min="40" max="42" width="2.453125" style="337" bestFit="1" customWidth="1"/>
    <col min="43" max="43" width="8.453125" style="337" bestFit="1" customWidth="1"/>
    <col min="44" max="44" width="4.1796875" style="337" bestFit="1" customWidth="1"/>
    <col min="45" max="45" width="3.26953125" style="337" customWidth="1"/>
    <col min="46" max="46" width="4.26953125" style="337" bestFit="1" customWidth="1"/>
    <col min="47" max="47" width="2.453125" style="337" bestFit="1" customWidth="1"/>
    <col min="48" max="48" width="4.26953125" style="337" bestFit="1" customWidth="1"/>
    <col min="49" max="49" width="8.453125" style="337" bestFit="1" customWidth="1"/>
    <col min="50" max="50" width="4.26953125" style="337" bestFit="1" customWidth="1"/>
    <col min="51" max="16384" width="11.453125" style="339"/>
  </cols>
  <sheetData>
    <row r="1" spans="1:50" s="310" customFormat="1" ht="15" customHeight="1" x14ac:dyDescent="0.25">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3">
      <c r="B2" s="1609"/>
      <c r="C2" s="1609"/>
      <c r="D2" s="1609"/>
      <c r="E2" s="1609"/>
      <c r="F2" s="1609"/>
      <c r="G2" s="1609"/>
      <c r="H2" s="1609"/>
      <c r="I2" s="1609"/>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5">
      <c r="B3" s="1610"/>
      <c r="C3" s="1610"/>
      <c r="D3" s="1610"/>
      <c r="E3" s="1610"/>
      <c r="F3" s="1610"/>
      <c r="G3" s="1610"/>
      <c r="H3" s="1610"/>
      <c r="I3" s="1610"/>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5">
      <c r="A4" s="1515" t="s">
        <v>425</v>
      </c>
      <c r="B4" s="1515"/>
      <c r="C4" s="1515"/>
      <c r="D4" s="1515"/>
      <c r="E4" s="1515"/>
      <c r="F4" s="1515"/>
      <c r="G4" s="1515"/>
      <c r="H4" s="1515"/>
      <c r="I4" s="1515"/>
      <c r="J4" s="1515"/>
      <c r="K4" s="1515"/>
      <c r="L4" s="1515"/>
      <c r="M4" s="1515"/>
      <c r="N4" s="1515"/>
      <c r="O4" s="1515"/>
      <c r="P4" s="1515"/>
      <c r="Q4" s="1515"/>
      <c r="R4" s="1515"/>
      <c r="S4" s="1515"/>
      <c r="T4" s="1515"/>
      <c r="U4" s="1515"/>
      <c r="V4" s="1515"/>
      <c r="W4" s="1515"/>
      <c r="X4" s="1515"/>
      <c r="Y4" s="1515"/>
      <c r="Z4" s="1515"/>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1471"/>
      <c r="V5" s="1471"/>
      <c r="W5" s="1471"/>
      <c r="X5" s="1471"/>
      <c r="Y5" s="1471"/>
      <c r="Z5" s="1471"/>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5"/>
    <row r="7" spans="1:50" s="513" customFormat="1" ht="12.75" customHeight="1" x14ac:dyDescent="0.25">
      <c r="A7" s="512"/>
      <c r="B7" s="1611" t="s">
        <v>12</v>
      </c>
      <c r="D7" s="1605" t="s">
        <v>475</v>
      </c>
      <c r="E7" s="1605"/>
      <c r="G7" s="1605"/>
      <c r="H7" s="1605"/>
      <c r="J7" s="1605"/>
      <c r="K7" s="1605"/>
      <c r="M7" s="1605"/>
      <c r="N7" s="1605"/>
      <c r="P7" s="1605" t="s">
        <v>178</v>
      </c>
      <c r="Q7" s="1605"/>
      <c r="S7" s="1605"/>
      <c r="T7" s="1605"/>
      <c r="V7" s="1605"/>
      <c r="W7" s="1605"/>
      <c r="Y7" s="1605"/>
      <c r="Z7" s="1605"/>
      <c r="AA7" s="512"/>
      <c r="AB7" s="512"/>
      <c r="AI7" s="514"/>
    </row>
    <row r="8" spans="1:50" s="513" customFormat="1" ht="37.5" customHeight="1" x14ac:dyDescent="0.25">
      <c r="A8" s="512"/>
      <c r="B8" s="1611"/>
      <c r="D8" s="1605"/>
      <c r="E8" s="1605"/>
      <c r="G8" s="1605" t="s">
        <v>168</v>
      </c>
      <c r="H8" s="1605"/>
      <c r="J8" s="1605" t="s">
        <v>174</v>
      </c>
      <c r="K8" s="1605"/>
      <c r="M8" s="1605" t="s">
        <v>169</v>
      </c>
      <c r="N8" s="1605"/>
      <c r="P8" s="1605"/>
      <c r="Q8" s="1605"/>
      <c r="S8" s="1605" t="s">
        <v>179</v>
      </c>
      <c r="T8" s="1605"/>
      <c r="V8" s="1605" t="s">
        <v>180</v>
      </c>
      <c r="W8" s="1605"/>
      <c r="Y8" s="1605" t="s">
        <v>181</v>
      </c>
      <c r="Z8" s="1605"/>
      <c r="AA8" s="512"/>
      <c r="AB8" s="512"/>
      <c r="AI8" s="514"/>
    </row>
    <row r="9" spans="1:50" s="325" customFormat="1" ht="36.75" customHeight="1" x14ac:dyDescent="0.25">
      <c r="A9" s="887"/>
      <c r="B9" s="1611"/>
      <c r="D9" s="887" t="s">
        <v>9</v>
      </c>
      <c r="E9" s="887" t="s">
        <v>10</v>
      </c>
      <c r="G9" s="887" t="s">
        <v>9</v>
      </c>
      <c r="H9" s="324" t="s">
        <v>10</v>
      </c>
      <c r="J9" s="887" t="s">
        <v>9</v>
      </c>
      <c r="K9" s="324" t="s">
        <v>10</v>
      </c>
      <c r="M9" s="887" t="s">
        <v>9</v>
      </c>
      <c r="N9" s="324" t="s">
        <v>10</v>
      </c>
      <c r="P9" s="887" t="s">
        <v>9</v>
      </c>
      <c r="Q9" s="887" t="s">
        <v>111</v>
      </c>
      <c r="S9" s="887" t="s">
        <v>9</v>
      </c>
      <c r="T9" s="324" t="s">
        <v>111</v>
      </c>
      <c r="V9" s="887" t="s">
        <v>9</v>
      </c>
      <c r="W9" s="324" t="s">
        <v>10</v>
      </c>
      <c r="Y9" s="887"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5">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25">
      <c r="A11" s="348"/>
      <c r="B11" s="526" t="s">
        <v>8</v>
      </c>
      <c r="C11" s="527"/>
      <c r="D11" s="528">
        <f>G11+J11+M11</f>
        <v>8631862</v>
      </c>
      <c r="E11" s="529">
        <f t="shared" ref="E11:E28" si="0">D11*100/$D$30</f>
        <v>17.753838233662304</v>
      </c>
      <c r="F11" s="527"/>
      <c r="G11" s="530">
        <f>'20pobl'!J12</f>
        <v>7018649</v>
      </c>
      <c r="H11" s="531">
        <f>G11*100/$G$30</f>
        <v>18.140109280821513</v>
      </c>
      <c r="I11" s="527"/>
      <c r="J11" s="530">
        <f>'20pobl'!Q12</f>
        <v>1176387</v>
      </c>
      <c r="K11" s="531">
        <f>J11*100/$J$30</f>
        <v>16.858671922090405</v>
      </c>
      <c r="L11" s="527"/>
      <c r="M11" s="530">
        <f>'20pobl'!X12</f>
        <v>436826</v>
      </c>
      <c r="N11" s="531">
        <f t="shared" ref="N11:N28" si="1">M11*100/$M$30</f>
        <v>14.805482854386845</v>
      </c>
      <c r="O11" s="527"/>
      <c r="P11" s="532">
        <f>S11+V11+Y11</f>
        <v>299148</v>
      </c>
      <c r="Q11" s="533">
        <f>P11*100/D11</f>
        <v>3.4656253772361052</v>
      </c>
      <c r="R11" s="527"/>
      <c r="S11" s="530">
        <f>'44apbpcasaad'!G12</f>
        <v>89737</v>
      </c>
      <c r="T11" s="534">
        <f>S11*100/G11</f>
        <v>1.2785509006077951</v>
      </c>
      <c r="U11" s="527"/>
      <c r="V11" s="530">
        <f>'44apbpcasaad'!J12</f>
        <v>62526</v>
      </c>
      <c r="W11" s="534">
        <f>V11*100/J11</f>
        <v>5.3150876369766076</v>
      </c>
      <c r="X11" s="527"/>
      <c r="Y11" s="530">
        <f>'44apbpcasaad'!M12</f>
        <v>146885</v>
      </c>
      <c r="Z11" s="520">
        <f>Y11*100/M11</f>
        <v>33.625516796161399</v>
      </c>
      <c r="AA11" s="521"/>
      <c r="AB11" s="522">
        <f t="shared" ref="AB11:AB28" si="2">_xlfn.RANK.EQ(Q11,Q$11:Q$30,0)</f>
        <v>3</v>
      </c>
      <c r="AC11" s="522">
        <v>1</v>
      </c>
      <c r="AD11" s="522">
        <f>MATCH(AC11,AB$11:AB$30,0)</f>
        <v>7</v>
      </c>
      <c r="AE11" s="523" t="str">
        <f t="shared" ref="AE11:AE29" si="3">INDEX(B$11:B$30,AD11,1)</f>
        <v>Castilla y León</v>
      </c>
      <c r="AF11" s="524">
        <f t="shared" ref="AF11:AF29" si="4">INDEX(Q$11:Q$30,AD11,1)</f>
        <v>5.2870741177129732</v>
      </c>
      <c r="AG11" s="396"/>
      <c r="AH11" s="522">
        <f>_xlfn.RANK.EQ(T11,T$11:T$30,0)</f>
        <v>3</v>
      </c>
      <c r="AI11" s="522">
        <v>1</v>
      </c>
      <c r="AJ11" s="522">
        <f>MATCH(AI11,AH$11:AH$30,0)</f>
        <v>7</v>
      </c>
      <c r="AK11" s="523" t="str">
        <f>INDEX(B$11:B$30,AJ11,1)</f>
        <v>Castilla y León</v>
      </c>
      <c r="AL11" s="524">
        <f>INDEX(T$11:T$30,AJ11,1)</f>
        <v>1.5062156196749807</v>
      </c>
      <c r="AM11" s="396"/>
      <c r="AN11" s="522">
        <f>_xlfn.RANK.EQ(W11,W$11:W$30,0)</f>
        <v>1</v>
      </c>
      <c r="AO11" s="522">
        <v>1</v>
      </c>
      <c r="AP11" s="522">
        <f>MATCH(AO11,AN$11:AN$30,0)</f>
        <v>1</v>
      </c>
      <c r="AQ11" s="523" t="str">
        <f>INDEX(B$11:B$30,AP11,1)</f>
        <v>Andalucía</v>
      </c>
      <c r="AR11" s="524">
        <f>INDEX(W$11:W$30,AP11,1)</f>
        <v>5.3150876369766076</v>
      </c>
      <c r="AS11" s="396"/>
      <c r="AT11" s="522">
        <f>_xlfn.RANK.EQ(Z11,Z$11:Z$30,0)</f>
        <v>3</v>
      </c>
      <c r="AU11" s="522">
        <v>1</v>
      </c>
      <c r="AV11" s="522">
        <f>MATCH(AU11,AT$11:AT$30,0)</f>
        <v>7</v>
      </c>
      <c r="AW11" s="523" t="str">
        <f>INDEX(B$11:B$30,AV11,1)</f>
        <v>Castilla y León</v>
      </c>
      <c r="AX11" s="524">
        <f>INDEX(Z$11:Z$30,AV11,1)</f>
        <v>35.473927213470937</v>
      </c>
    </row>
    <row r="12" spans="1:50" s="329" customFormat="1" ht="18" customHeight="1" x14ac:dyDescent="0.25">
      <c r="A12" s="348"/>
      <c r="B12" s="526" t="s">
        <v>7</v>
      </c>
      <c r="C12" s="527"/>
      <c r="D12" s="528">
        <f t="shared" ref="D12:D28" si="5">G12+J12+M12</f>
        <v>1351591</v>
      </c>
      <c r="E12" s="529">
        <f t="shared" si="0"/>
        <v>2.7799248843498505</v>
      </c>
      <c r="F12" s="527"/>
      <c r="G12" s="530">
        <f>'20pobl'!J13</f>
        <v>1048956</v>
      </c>
      <c r="H12" s="531">
        <f t="shared" ref="H12:H28" si="6">G12*100/$G$30</f>
        <v>2.7110881981380479</v>
      </c>
      <c r="I12" s="527"/>
      <c r="J12" s="530">
        <f>'20pobl'!Q13</f>
        <v>205354</v>
      </c>
      <c r="K12" s="531">
        <f t="shared" ref="K12:K28" si="7">J12*100/$J$30</f>
        <v>2.9429054502378498</v>
      </c>
      <c r="L12" s="527"/>
      <c r="M12" s="530">
        <f>'20pobl'!X13</f>
        <v>97281</v>
      </c>
      <c r="N12" s="531">
        <f t="shared" si="1"/>
        <v>3.2971759408954751</v>
      </c>
      <c r="O12" s="527"/>
      <c r="P12" s="532">
        <f t="shared" ref="P12:P28" si="8">S12+V12+Y12</f>
        <v>45732</v>
      </c>
      <c r="Q12" s="533">
        <f t="shared" ref="Q12:Q28" si="9">P12*100/D12</f>
        <v>3.3835679580583178</v>
      </c>
      <c r="R12" s="527"/>
      <c r="S12" s="530">
        <f>'44apbpcasaad'!G13</f>
        <v>8995</v>
      </c>
      <c r="T12" s="534">
        <f t="shared" ref="T12:T28" si="10">S12*100/G12</f>
        <v>0.85751928584230419</v>
      </c>
      <c r="U12" s="527"/>
      <c r="V12" s="530">
        <f>'44apbpcasaad'!J13</f>
        <v>8412</v>
      </c>
      <c r="W12" s="534">
        <f t="shared" ref="W12:W28" si="11">V12*100/J12</f>
        <v>4.0963409526963197</v>
      </c>
      <c r="X12" s="527"/>
      <c r="Y12" s="530">
        <f>'44apbpcasaad'!M13</f>
        <v>28325</v>
      </c>
      <c r="Z12" s="520">
        <f t="shared" ref="Z12:Z28" si="12">Y12*100/M12</f>
        <v>29.116682599891039</v>
      </c>
      <c r="AA12" s="521"/>
      <c r="AB12" s="522">
        <f t="shared" si="2"/>
        <v>6</v>
      </c>
      <c r="AC12" s="522">
        <v>2</v>
      </c>
      <c r="AD12" s="522">
        <f t="shared" ref="AD12:AD28" si="13">MATCH(AC12,AB$11:AB$30,0)</f>
        <v>8</v>
      </c>
      <c r="AE12" s="523" t="str">
        <f t="shared" si="3"/>
        <v>Castilla - La Mancha</v>
      </c>
      <c r="AF12" s="524">
        <f t="shared" si="4"/>
        <v>3.6829872939646928</v>
      </c>
      <c r="AG12" s="396"/>
      <c r="AH12" s="522">
        <f t="shared" ref="AH12:AH30" si="14">_xlfn.RANK.EQ(T12,T$11:T$30,0)</f>
        <v>16</v>
      </c>
      <c r="AI12" s="522">
        <v>2</v>
      </c>
      <c r="AJ12" s="522">
        <f t="shared" ref="AJ12:AJ28" si="15">MATCH(AI12,AH$11:AH$30,0)</f>
        <v>18</v>
      </c>
      <c r="AK12" s="523" t="str">
        <f t="shared" ref="AK12:AK29" si="16">INDEX(B$11:B$30,AJ12,1)</f>
        <v>Ceuta y Melilla</v>
      </c>
      <c r="AL12" s="524">
        <f t="shared" ref="AL12:AL29" si="17">INDEX(T$11:T$30,AJ12,1)</f>
        <v>1.4100054856121198</v>
      </c>
      <c r="AM12" s="396"/>
      <c r="AN12" s="522">
        <f t="shared" ref="AN12:AN30" si="18">_xlfn.RANK.EQ(W12,W$11:W$30,0)</f>
        <v>10</v>
      </c>
      <c r="AO12" s="522">
        <v>2</v>
      </c>
      <c r="AP12" s="522">
        <f t="shared" ref="AP12:AP28" si="19">MATCH(AO12,AN$11:AN$30,0)</f>
        <v>7</v>
      </c>
      <c r="AQ12" s="523" t="str">
        <f t="shared" ref="AQ12:AQ29" si="20">INDEX(B$11:B$30,AP12,1)</f>
        <v>Castilla y León</v>
      </c>
      <c r="AR12" s="524">
        <f t="shared" ref="AR12:AR28" si="21">INDEX(W$11:W$30,AP12,1)</f>
        <v>5.1523669129880414</v>
      </c>
      <c r="AS12" s="396"/>
      <c r="AT12" s="522">
        <f t="shared" ref="AT12:AT30" si="22">_xlfn.RANK.EQ(Z12,Z$11:Z$30,0)</f>
        <v>6</v>
      </c>
      <c r="AU12" s="522">
        <v>2</v>
      </c>
      <c r="AV12" s="522">
        <f t="shared" ref="AV12:AV28" si="23">MATCH(AU12,AT$11:AT$30,0)</f>
        <v>8</v>
      </c>
      <c r="AW12" s="523" t="str">
        <f t="shared" ref="AW12:AW29" si="24">INDEX(B$11:B$30,AV12,1)</f>
        <v>Castilla - La Mancha</v>
      </c>
      <c r="AX12" s="524">
        <f t="shared" ref="AX12:AX29" si="25">INDEX(Z$11:Z$30,AV12,1)</f>
        <v>34.550264152644907</v>
      </c>
    </row>
    <row r="13" spans="1:50" s="329" customFormat="1" ht="18" customHeight="1" x14ac:dyDescent="0.25">
      <c r="A13" s="348"/>
      <c r="B13" s="526" t="s">
        <v>37</v>
      </c>
      <c r="C13" s="527"/>
      <c r="D13" s="528">
        <f t="shared" si="5"/>
        <v>1009599</v>
      </c>
      <c r="E13" s="529">
        <f t="shared" si="0"/>
        <v>2.0765226931184988</v>
      </c>
      <c r="F13" s="527"/>
      <c r="G13" s="530">
        <f>'20pobl'!J14</f>
        <v>727094</v>
      </c>
      <c r="H13" s="531">
        <f t="shared" si="6"/>
        <v>1.8792170141902862</v>
      </c>
      <c r="I13" s="527"/>
      <c r="J13" s="530">
        <f>'20pobl'!Q14</f>
        <v>197409</v>
      </c>
      <c r="K13" s="531">
        <f t="shared" si="7"/>
        <v>2.8290465344040228</v>
      </c>
      <c r="L13" s="527"/>
      <c r="M13" s="530">
        <f>'20pobl'!X14</f>
        <v>85096</v>
      </c>
      <c r="N13" s="531">
        <f t="shared" si="1"/>
        <v>2.8841858519797428</v>
      </c>
      <c r="O13" s="527"/>
      <c r="P13" s="532">
        <f t="shared" si="8"/>
        <v>34418</v>
      </c>
      <c r="Q13" s="533">
        <f t="shared" si="9"/>
        <v>3.4090762768188161</v>
      </c>
      <c r="R13" s="527"/>
      <c r="S13" s="530">
        <f>'44apbpcasaad'!G14</f>
        <v>8104</v>
      </c>
      <c r="T13" s="534">
        <f t="shared" si="10"/>
        <v>1.1145739065375315</v>
      </c>
      <c r="U13" s="527"/>
      <c r="V13" s="530">
        <f>'44apbpcasaad'!J14</f>
        <v>7233</v>
      </c>
      <c r="W13" s="534">
        <f t="shared" si="11"/>
        <v>3.6639666884488551</v>
      </c>
      <c r="X13" s="527"/>
      <c r="Y13" s="530">
        <f>'44apbpcasaad'!M14</f>
        <v>19081</v>
      </c>
      <c r="Z13" s="520">
        <f t="shared" si="12"/>
        <v>22.422910595092603</v>
      </c>
      <c r="AA13" s="521">
        <f ca="1">_xlfn.SHEETS()</f>
        <v>96</v>
      </c>
      <c r="AB13" s="522">
        <f t="shared" si="2"/>
        <v>5</v>
      </c>
      <c r="AC13" s="522">
        <v>3</v>
      </c>
      <c r="AD13" s="522">
        <f t="shared" si="13"/>
        <v>1</v>
      </c>
      <c r="AE13" s="523" t="str">
        <f t="shared" si="3"/>
        <v>Andalucía</v>
      </c>
      <c r="AF13" s="525">
        <f t="shared" si="4"/>
        <v>3.4656253772361052</v>
      </c>
      <c r="AG13" s="396"/>
      <c r="AH13" s="522">
        <f t="shared" si="14"/>
        <v>6</v>
      </c>
      <c r="AI13" s="522">
        <v>3</v>
      </c>
      <c r="AJ13" s="522">
        <f t="shared" si="15"/>
        <v>1</v>
      </c>
      <c r="AK13" s="523" t="str">
        <f t="shared" si="16"/>
        <v>Andalucía</v>
      </c>
      <c r="AL13" s="524">
        <f t="shared" si="17"/>
        <v>1.2785509006077951</v>
      </c>
      <c r="AM13" s="396"/>
      <c r="AN13" s="522">
        <f t="shared" si="18"/>
        <v>13</v>
      </c>
      <c r="AO13" s="522">
        <v>3</v>
      </c>
      <c r="AP13" s="522">
        <f t="shared" si="19"/>
        <v>8</v>
      </c>
      <c r="AQ13" s="523" t="str">
        <f t="shared" si="20"/>
        <v>Castilla - La Mancha</v>
      </c>
      <c r="AR13" s="524">
        <f t="shared" si="21"/>
        <v>4.8948918092498044</v>
      </c>
      <c r="AS13" s="396"/>
      <c r="AT13" s="522">
        <f t="shared" si="22"/>
        <v>16</v>
      </c>
      <c r="AU13" s="522">
        <v>3</v>
      </c>
      <c r="AV13" s="522">
        <f t="shared" si="23"/>
        <v>1</v>
      </c>
      <c r="AW13" s="523" t="str">
        <f t="shared" si="24"/>
        <v>Andalucía</v>
      </c>
      <c r="AX13" s="524">
        <f t="shared" si="25"/>
        <v>33.625516796161399</v>
      </c>
    </row>
    <row r="14" spans="1:50" s="329" customFormat="1" ht="18" customHeight="1" x14ac:dyDescent="0.25">
      <c r="A14" s="348"/>
      <c r="B14" s="526" t="s">
        <v>38</v>
      </c>
      <c r="C14" s="527"/>
      <c r="D14" s="528">
        <f t="shared" si="5"/>
        <v>1231768</v>
      </c>
      <c r="E14" s="529">
        <f t="shared" si="0"/>
        <v>2.533475374537006</v>
      </c>
      <c r="F14" s="527"/>
      <c r="G14" s="530">
        <f>'20pobl'!J15</f>
        <v>1026476</v>
      </c>
      <c r="H14" s="531">
        <f t="shared" si="6"/>
        <v>2.6529873219391003</v>
      </c>
      <c r="I14" s="527"/>
      <c r="J14" s="530">
        <f>'20pobl'!Q15</f>
        <v>150815</v>
      </c>
      <c r="K14" s="531">
        <f t="shared" si="7"/>
        <v>2.1613130763346287</v>
      </c>
      <c r="L14" s="527"/>
      <c r="M14" s="530">
        <f>'20pobl'!X15</f>
        <v>54477</v>
      </c>
      <c r="N14" s="531">
        <f t="shared" si="1"/>
        <v>1.8464063253067176</v>
      </c>
      <c r="O14" s="527"/>
      <c r="P14" s="532">
        <f t="shared" si="8"/>
        <v>31794</v>
      </c>
      <c r="Q14" s="533">
        <f t="shared" si="9"/>
        <v>2.5811678822635433</v>
      </c>
      <c r="R14" s="527"/>
      <c r="S14" s="530">
        <f>'44apbpcasaad'!G15</f>
        <v>8715</v>
      </c>
      <c r="T14" s="534">
        <f t="shared" si="10"/>
        <v>0.8490213117501042</v>
      </c>
      <c r="U14" s="527"/>
      <c r="V14" s="530">
        <f>'44apbpcasaad'!J15</f>
        <v>6868</v>
      </c>
      <c r="W14" s="534">
        <f t="shared" si="11"/>
        <v>4.5539236813314323</v>
      </c>
      <c r="X14" s="527"/>
      <c r="Y14" s="530">
        <f>'44apbpcasaad'!M15</f>
        <v>16211</v>
      </c>
      <c r="Z14" s="520">
        <f t="shared" si="12"/>
        <v>29.757512344659215</v>
      </c>
      <c r="AA14" s="1320"/>
      <c r="AB14" s="522">
        <f t="shared" si="2"/>
        <v>16</v>
      </c>
      <c r="AC14" s="522">
        <v>4</v>
      </c>
      <c r="AD14" s="522">
        <f t="shared" si="13"/>
        <v>11</v>
      </c>
      <c r="AE14" s="523" t="str">
        <f t="shared" si="3"/>
        <v>Extremadura</v>
      </c>
      <c r="AF14" s="524">
        <f t="shared" si="4"/>
        <v>3.4512805293733364</v>
      </c>
      <c r="AG14" s="396"/>
      <c r="AH14" s="522">
        <f t="shared" si="14"/>
        <v>17</v>
      </c>
      <c r="AI14" s="522">
        <v>4</v>
      </c>
      <c r="AJ14" s="522">
        <f t="shared" si="15"/>
        <v>14</v>
      </c>
      <c r="AK14" s="523" t="str">
        <f t="shared" si="16"/>
        <v>Murcia, Región de</v>
      </c>
      <c r="AL14" s="524">
        <f t="shared" si="17"/>
        <v>1.2643419606979014</v>
      </c>
      <c r="AM14" s="396"/>
      <c r="AN14" s="522">
        <f t="shared" si="18"/>
        <v>5</v>
      </c>
      <c r="AO14" s="522">
        <v>4</v>
      </c>
      <c r="AP14" s="522">
        <f t="shared" si="19"/>
        <v>14</v>
      </c>
      <c r="AQ14" s="523" t="str">
        <f t="shared" si="20"/>
        <v>Murcia, Región de</v>
      </c>
      <c r="AR14" s="524">
        <f t="shared" si="21"/>
        <v>4.7436453452087539</v>
      </c>
      <c r="AS14" s="396"/>
      <c r="AT14" s="522">
        <f t="shared" si="22"/>
        <v>4</v>
      </c>
      <c r="AU14" s="522">
        <v>4</v>
      </c>
      <c r="AV14" s="522">
        <f t="shared" si="23"/>
        <v>4</v>
      </c>
      <c r="AW14" s="523" t="str">
        <f t="shared" si="24"/>
        <v>Balears, Illes</v>
      </c>
      <c r="AX14" s="524">
        <f t="shared" si="25"/>
        <v>29.757512344659215</v>
      </c>
    </row>
    <row r="15" spans="1:50" s="329" customFormat="1" ht="18" customHeight="1" x14ac:dyDescent="0.25">
      <c r="A15" s="348"/>
      <c r="B15" s="526" t="s">
        <v>6</v>
      </c>
      <c r="C15" s="527"/>
      <c r="D15" s="528">
        <f t="shared" si="5"/>
        <v>2238754</v>
      </c>
      <c r="E15" s="529">
        <f t="shared" si="0"/>
        <v>4.6046237023905645</v>
      </c>
      <c r="F15" s="527"/>
      <c r="G15" s="530">
        <f>'20pobl'!J16</f>
        <v>1840318</v>
      </c>
      <c r="H15" s="531">
        <f t="shared" si="6"/>
        <v>4.7564096212052895</v>
      </c>
      <c r="I15" s="527"/>
      <c r="J15" s="530">
        <f>'20pobl'!Q16</f>
        <v>296882</v>
      </c>
      <c r="K15" s="531">
        <f t="shared" si="7"/>
        <v>4.2545830900664869</v>
      </c>
      <c r="L15" s="527"/>
      <c r="M15" s="530">
        <f>'20pobl'!X16</f>
        <v>101554</v>
      </c>
      <c r="N15" s="531">
        <f t="shared" si="1"/>
        <v>3.4420020918956329</v>
      </c>
      <c r="O15" s="527"/>
      <c r="P15" s="532">
        <f t="shared" si="8"/>
        <v>46130</v>
      </c>
      <c r="Q15" s="533">
        <f t="shared" si="9"/>
        <v>2.0605211648979744</v>
      </c>
      <c r="R15" s="527"/>
      <c r="S15" s="530">
        <f>'44apbpcasaad'!G16</f>
        <v>18392</v>
      </c>
      <c r="T15" s="534">
        <f t="shared" si="10"/>
        <v>0.99939249629683569</v>
      </c>
      <c r="U15" s="527"/>
      <c r="V15" s="530">
        <f>'44apbpcasaad'!J16</f>
        <v>9218</v>
      </c>
      <c r="W15" s="534">
        <f t="shared" si="11"/>
        <v>3.1049373151622528</v>
      </c>
      <c r="X15" s="527"/>
      <c r="Y15" s="530">
        <f>'44apbpcasaad'!M16</f>
        <v>18520</v>
      </c>
      <c r="Z15" s="520">
        <f t="shared" si="12"/>
        <v>18.236603186482068</v>
      </c>
      <c r="AA15" s="521"/>
      <c r="AB15" s="522">
        <f t="shared" si="2"/>
        <v>19</v>
      </c>
      <c r="AC15" s="522">
        <v>5</v>
      </c>
      <c r="AD15" s="522">
        <f t="shared" si="13"/>
        <v>3</v>
      </c>
      <c r="AE15" s="523" t="str">
        <f t="shared" si="3"/>
        <v>Asturias, Principado de</v>
      </c>
      <c r="AF15" s="524">
        <f t="shared" si="4"/>
        <v>3.4090762768188161</v>
      </c>
      <c r="AG15" s="396"/>
      <c r="AH15" s="522">
        <f t="shared" si="14"/>
        <v>13</v>
      </c>
      <c r="AI15" s="522">
        <v>5</v>
      </c>
      <c r="AJ15" s="522">
        <f t="shared" si="15"/>
        <v>12</v>
      </c>
      <c r="AK15" s="523" t="str">
        <f t="shared" si="16"/>
        <v>Galicia</v>
      </c>
      <c r="AL15" s="524">
        <f t="shared" si="17"/>
        <v>1.1299927188205898</v>
      </c>
      <c r="AM15" s="396"/>
      <c r="AN15" s="522">
        <f t="shared" si="18"/>
        <v>17</v>
      </c>
      <c r="AO15" s="522">
        <v>5</v>
      </c>
      <c r="AP15" s="522">
        <f t="shared" si="19"/>
        <v>4</v>
      </c>
      <c r="AQ15" s="523" t="str">
        <f t="shared" si="20"/>
        <v>Balears, Illes</v>
      </c>
      <c r="AR15" s="524">
        <f t="shared" si="21"/>
        <v>4.5539236813314323</v>
      </c>
      <c r="AS15" s="396"/>
      <c r="AT15" s="522">
        <f t="shared" si="22"/>
        <v>18</v>
      </c>
      <c r="AU15" s="522">
        <v>5</v>
      </c>
      <c r="AV15" s="522">
        <f t="shared" si="23"/>
        <v>10</v>
      </c>
      <c r="AW15" s="523" t="str">
        <f t="shared" si="24"/>
        <v>Comunitat Valenciana</v>
      </c>
      <c r="AX15" s="524">
        <f t="shared" si="25"/>
        <v>29.630614490229384</v>
      </c>
    </row>
    <row r="16" spans="1:50" s="329" customFormat="1" ht="18" customHeight="1" x14ac:dyDescent="0.25">
      <c r="A16" s="348"/>
      <c r="B16" s="526" t="s">
        <v>5</v>
      </c>
      <c r="C16" s="527"/>
      <c r="D16" s="535">
        <f t="shared" si="5"/>
        <v>590851</v>
      </c>
      <c r="E16" s="529">
        <f t="shared" si="0"/>
        <v>1.2152503219117274</v>
      </c>
      <c r="F16" s="527"/>
      <c r="G16" s="536">
        <f>'20pobl'!J17</f>
        <v>448930</v>
      </c>
      <c r="H16" s="531">
        <f t="shared" si="6"/>
        <v>1.1602858697506033</v>
      </c>
      <c r="I16" s="527"/>
      <c r="J16" s="536">
        <f>'20pobl'!Q17</f>
        <v>100609</v>
      </c>
      <c r="K16" s="531">
        <f t="shared" si="7"/>
        <v>1.4418164459566398</v>
      </c>
      <c r="L16" s="527"/>
      <c r="M16" s="536">
        <f>'20pobl'!X17</f>
        <v>41312</v>
      </c>
      <c r="N16" s="531">
        <f t="shared" si="1"/>
        <v>1.4002007840202493</v>
      </c>
      <c r="O16" s="527"/>
      <c r="P16" s="536">
        <f t="shared" si="8"/>
        <v>18114</v>
      </c>
      <c r="Q16" s="533">
        <f t="shared" si="9"/>
        <v>3.0657475404120498</v>
      </c>
      <c r="R16" s="527"/>
      <c r="S16" s="536">
        <f>'44apbpcasaad'!G17</f>
        <v>4663</v>
      </c>
      <c r="T16" s="534">
        <f t="shared" si="10"/>
        <v>1.0386920009801082</v>
      </c>
      <c r="U16" s="527"/>
      <c r="V16" s="536">
        <f>'44apbpcasaad'!J17</f>
        <v>3877</v>
      </c>
      <c r="W16" s="534">
        <f t="shared" si="11"/>
        <v>3.8535319901798051</v>
      </c>
      <c r="X16" s="527"/>
      <c r="Y16" s="536">
        <f>'44apbpcasaad'!M17</f>
        <v>9574</v>
      </c>
      <c r="Z16" s="520">
        <f t="shared" si="12"/>
        <v>23.174864446165763</v>
      </c>
      <c r="AA16" s="521"/>
      <c r="AB16" s="522">
        <f t="shared" si="2"/>
        <v>10</v>
      </c>
      <c r="AC16" s="522">
        <v>6</v>
      </c>
      <c r="AD16" s="522">
        <f t="shared" si="13"/>
        <v>2</v>
      </c>
      <c r="AE16" s="523" t="str">
        <f t="shared" si="3"/>
        <v>Aragón</v>
      </c>
      <c r="AF16" s="524">
        <f t="shared" si="4"/>
        <v>3.3835679580583178</v>
      </c>
      <c r="AG16" s="396"/>
      <c r="AH16" s="522">
        <f t="shared" si="14"/>
        <v>11</v>
      </c>
      <c r="AI16" s="522">
        <v>6</v>
      </c>
      <c r="AJ16" s="522">
        <f t="shared" si="15"/>
        <v>3</v>
      </c>
      <c r="AK16" s="523" t="str">
        <f t="shared" si="16"/>
        <v>Asturias, Principado de</v>
      </c>
      <c r="AL16" s="524">
        <f t="shared" si="17"/>
        <v>1.1145739065375315</v>
      </c>
      <c r="AM16" s="396"/>
      <c r="AN16" s="522">
        <f t="shared" si="18"/>
        <v>11</v>
      </c>
      <c r="AO16" s="522">
        <v>6</v>
      </c>
      <c r="AP16" s="522">
        <f t="shared" si="19"/>
        <v>10</v>
      </c>
      <c r="AQ16" s="523" t="str">
        <f t="shared" si="20"/>
        <v>Comunitat Valenciana</v>
      </c>
      <c r="AR16" s="524">
        <f t="shared" si="21"/>
        <v>4.4282891095050623</v>
      </c>
      <c r="AS16" s="396"/>
      <c r="AT16" s="522">
        <f t="shared" si="22"/>
        <v>14</v>
      </c>
      <c r="AU16" s="522">
        <v>6</v>
      </c>
      <c r="AV16" s="522">
        <f t="shared" si="23"/>
        <v>2</v>
      </c>
      <c r="AW16" s="523" t="str">
        <f t="shared" si="24"/>
        <v>Aragón</v>
      </c>
      <c r="AX16" s="524">
        <f t="shared" si="25"/>
        <v>29.116682599891039</v>
      </c>
    </row>
    <row r="17" spans="1:50" s="329" customFormat="1" ht="18" customHeight="1" x14ac:dyDescent="0.25">
      <c r="A17" s="348"/>
      <c r="B17" s="526" t="s">
        <v>4</v>
      </c>
      <c r="C17" s="527"/>
      <c r="D17" s="528">
        <f t="shared" si="5"/>
        <v>2391682</v>
      </c>
      <c r="E17" s="529">
        <f t="shared" si="0"/>
        <v>4.9191629030169768</v>
      </c>
      <c r="F17" s="527"/>
      <c r="G17" s="530">
        <f>'20pobl'!J18</f>
        <v>1748820</v>
      </c>
      <c r="H17" s="531">
        <f t="shared" si="6"/>
        <v>4.5199276830179542</v>
      </c>
      <c r="I17" s="527"/>
      <c r="J17" s="530">
        <f>'20pobl'!Q18</f>
        <v>421942</v>
      </c>
      <c r="K17" s="531">
        <f t="shared" si="7"/>
        <v>6.0468041113601823</v>
      </c>
      <c r="L17" s="527"/>
      <c r="M17" s="530">
        <f>'20pobl'!X18</f>
        <v>220920</v>
      </c>
      <c r="N17" s="531">
        <f t="shared" si="1"/>
        <v>7.4877119772887646</v>
      </c>
      <c r="O17" s="527"/>
      <c r="P17" s="532">
        <f t="shared" si="8"/>
        <v>126450</v>
      </c>
      <c r="Q17" s="533">
        <f>P17*100/D17</f>
        <v>5.2870741177129732</v>
      </c>
      <c r="R17" s="527"/>
      <c r="S17" s="530">
        <f>'44apbpcasaad'!G18</f>
        <v>26341</v>
      </c>
      <c r="T17" s="534">
        <f>S17*100/G17</f>
        <v>1.5062156196749807</v>
      </c>
      <c r="U17" s="527"/>
      <c r="V17" s="530">
        <f>'44apbpcasaad'!J18</f>
        <v>21740</v>
      </c>
      <c r="W17" s="534">
        <f>V17*100/J17</f>
        <v>5.1523669129880414</v>
      </c>
      <c r="X17" s="527"/>
      <c r="Y17" s="530">
        <f>'44apbpcasaad'!M18</f>
        <v>78369</v>
      </c>
      <c r="Z17" s="520">
        <f>Y17*100/M17</f>
        <v>35.473927213470937</v>
      </c>
      <c r="AA17" s="521"/>
      <c r="AB17" s="522">
        <f t="shared" si="2"/>
        <v>1</v>
      </c>
      <c r="AC17" s="522">
        <v>7</v>
      </c>
      <c r="AD17" s="522">
        <f t="shared" si="13"/>
        <v>16</v>
      </c>
      <c r="AE17" s="523" t="str">
        <f t="shared" si="3"/>
        <v>País Vasco</v>
      </c>
      <c r="AF17" s="524">
        <f t="shared" si="4"/>
        <v>3.1735201222435498</v>
      </c>
      <c r="AG17" s="396"/>
      <c r="AH17" s="522">
        <f t="shared" si="14"/>
        <v>1</v>
      </c>
      <c r="AI17" s="522">
        <v>7</v>
      </c>
      <c r="AJ17" s="522">
        <f t="shared" si="15"/>
        <v>11</v>
      </c>
      <c r="AK17" s="523" t="str">
        <f t="shared" si="16"/>
        <v>Extremadura</v>
      </c>
      <c r="AL17" s="524">
        <f t="shared" si="17"/>
        <v>1.1015868517993765</v>
      </c>
      <c r="AM17" s="396"/>
      <c r="AN17" s="522">
        <f t="shared" si="18"/>
        <v>2</v>
      </c>
      <c r="AO17" s="522">
        <v>7</v>
      </c>
      <c r="AP17" s="522">
        <f t="shared" si="19"/>
        <v>20</v>
      </c>
      <c r="AQ17" s="523" t="str">
        <f t="shared" si="20"/>
        <v>TOTAL</v>
      </c>
      <c r="AR17" s="524">
        <f t="shared" si="21"/>
        <v>4.2403811787271133</v>
      </c>
      <c r="AS17" s="396"/>
      <c r="AT17" s="522">
        <f t="shared" si="22"/>
        <v>1</v>
      </c>
      <c r="AU17" s="522">
        <v>7</v>
      </c>
      <c r="AV17" s="522">
        <f t="shared" si="23"/>
        <v>20</v>
      </c>
      <c r="AW17" s="523" t="str">
        <f t="shared" si="24"/>
        <v>TOTAL</v>
      </c>
      <c r="AX17" s="524">
        <f t="shared" si="25"/>
        <v>28.009947011185474</v>
      </c>
    </row>
    <row r="18" spans="1:50" s="329" customFormat="1" ht="18" customHeight="1" x14ac:dyDescent="0.25">
      <c r="A18" s="348"/>
      <c r="B18" s="526" t="s">
        <v>40</v>
      </c>
      <c r="C18" s="527"/>
      <c r="D18" s="528">
        <f t="shared" si="5"/>
        <v>2104433</v>
      </c>
      <c r="E18" s="529">
        <f t="shared" si="0"/>
        <v>4.3283550009929108</v>
      </c>
      <c r="F18" s="527"/>
      <c r="G18" s="530">
        <f>'20pobl'!J19</f>
        <v>1689133</v>
      </c>
      <c r="H18" s="531">
        <f t="shared" si="6"/>
        <v>4.3656631368575187</v>
      </c>
      <c r="I18" s="527"/>
      <c r="J18" s="530">
        <f>'20pobl'!Q19</f>
        <v>282233</v>
      </c>
      <c r="K18" s="531">
        <f t="shared" si="7"/>
        <v>4.0446498920740721</v>
      </c>
      <c r="L18" s="527"/>
      <c r="M18" s="530">
        <f>'20pobl'!X19</f>
        <v>133067</v>
      </c>
      <c r="N18" s="531">
        <f t="shared" si="1"/>
        <v>4.5100822455272684</v>
      </c>
      <c r="O18" s="527"/>
      <c r="P18" s="532">
        <f t="shared" si="8"/>
        <v>77506</v>
      </c>
      <c r="Q18" s="533">
        <f t="shared" si="9"/>
        <v>3.6829872939646928</v>
      </c>
      <c r="R18" s="527"/>
      <c r="S18" s="530">
        <f>'44apbpcasaad'!G19</f>
        <v>17716</v>
      </c>
      <c r="T18" s="534">
        <f t="shared" si="10"/>
        <v>1.0488220880179357</v>
      </c>
      <c r="U18" s="527"/>
      <c r="V18" s="530">
        <f>'44apbpcasaad'!J19</f>
        <v>13815</v>
      </c>
      <c r="W18" s="534">
        <f t="shared" si="11"/>
        <v>4.8948918092498044</v>
      </c>
      <c r="X18" s="527"/>
      <c r="Y18" s="530">
        <f>'44apbpcasaad'!M19</f>
        <v>45975</v>
      </c>
      <c r="Z18" s="520">
        <f t="shared" si="12"/>
        <v>34.550264152644907</v>
      </c>
      <c r="AA18" s="521"/>
      <c r="AB18" s="522">
        <f t="shared" si="2"/>
        <v>2</v>
      </c>
      <c r="AC18" s="522">
        <v>8</v>
      </c>
      <c r="AD18" s="522">
        <f t="shared" si="13"/>
        <v>20</v>
      </c>
      <c r="AE18" s="523" t="str">
        <f t="shared" si="3"/>
        <v>TOTAL</v>
      </c>
      <c r="AF18" s="524">
        <f t="shared" si="4"/>
        <v>3.1533990495004134</v>
      </c>
      <c r="AG18" s="396"/>
      <c r="AH18" s="522">
        <f t="shared" si="14"/>
        <v>10</v>
      </c>
      <c r="AI18" s="522">
        <v>8</v>
      </c>
      <c r="AJ18" s="522">
        <f t="shared" si="15"/>
        <v>20</v>
      </c>
      <c r="AK18" s="523" t="str">
        <f t="shared" si="16"/>
        <v>TOTAL</v>
      </c>
      <c r="AL18" s="524">
        <f t="shared" si="17"/>
        <v>1.061909817670508</v>
      </c>
      <c r="AM18" s="396"/>
      <c r="AN18" s="522">
        <f t="shared" si="18"/>
        <v>3</v>
      </c>
      <c r="AO18" s="522">
        <v>8</v>
      </c>
      <c r="AP18" s="522">
        <f t="shared" si="19"/>
        <v>9</v>
      </c>
      <c r="AQ18" s="523" t="str">
        <f t="shared" si="20"/>
        <v>Cataluña</v>
      </c>
      <c r="AR18" s="524">
        <f t="shared" si="21"/>
        <v>4.2300892195674011</v>
      </c>
      <c r="AS18" s="396"/>
      <c r="AT18" s="522">
        <f t="shared" si="22"/>
        <v>2</v>
      </c>
      <c r="AU18" s="522">
        <v>8</v>
      </c>
      <c r="AV18" s="522">
        <f t="shared" si="23"/>
        <v>13</v>
      </c>
      <c r="AW18" s="523" t="str">
        <f t="shared" si="24"/>
        <v>Madrid, Comunidad de</v>
      </c>
      <c r="AX18" s="524">
        <f t="shared" si="25"/>
        <v>27.850679828978333</v>
      </c>
    </row>
    <row r="19" spans="1:50" s="329" customFormat="1" ht="18" customHeight="1" x14ac:dyDescent="0.25">
      <c r="A19" s="348"/>
      <c r="B19" s="526" t="s">
        <v>41</v>
      </c>
      <c r="C19" s="527"/>
      <c r="D19" s="528">
        <f t="shared" si="5"/>
        <v>8012231</v>
      </c>
      <c r="E19" s="529">
        <f t="shared" si="0"/>
        <v>16.479393792988624</v>
      </c>
      <c r="F19" s="527"/>
      <c r="G19" s="530">
        <f>'20pobl'!J20</f>
        <v>6446733</v>
      </c>
      <c r="H19" s="531">
        <f t="shared" si="6"/>
        <v>16.661958893268253</v>
      </c>
      <c r="I19" s="527"/>
      <c r="J19" s="530">
        <f>'20pobl'!Q20</f>
        <v>1100095</v>
      </c>
      <c r="K19" s="531">
        <f t="shared" si="7"/>
        <v>15.765339712298799</v>
      </c>
      <c r="L19" s="527"/>
      <c r="M19" s="530">
        <f>'20pobl'!X20</f>
        <v>465403</v>
      </c>
      <c r="N19" s="531">
        <f t="shared" si="1"/>
        <v>15.774052224181256</v>
      </c>
      <c r="O19" s="527"/>
      <c r="P19" s="532">
        <f t="shared" si="8"/>
        <v>232521</v>
      </c>
      <c r="Q19" s="533">
        <f t="shared" si="9"/>
        <v>2.9020755891835868</v>
      </c>
      <c r="R19" s="527"/>
      <c r="S19" s="530">
        <f>'44apbpcasaad'!G20</f>
        <v>60737</v>
      </c>
      <c r="T19" s="534">
        <f t="shared" si="10"/>
        <v>0.94213611762733152</v>
      </c>
      <c r="U19" s="527"/>
      <c r="V19" s="530">
        <f>'44apbpcasaad'!J20</f>
        <v>46535</v>
      </c>
      <c r="W19" s="534">
        <f t="shared" si="11"/>
        <v>4.2300892195674011</v>
      </c>
      <c r="X19" s="527"/>
      <c r="Y19" s="530">
        <f>'44apbpcasaad'!M20</f>
        <v>125249</v>
      </c>
      <c r="Z19" s="520">
        <f t="shared" si="12"/>
        <v>26.911945131423735</v>
      </c>
      <c r="AA19" s="521"/>
      <c r="AB19" s="522">
        <f t="shared" si="2"/>
        <v>12</v>
      </c>
      <c r="AC19" s="522">
        <v>9</v>
      </c>
      <c r="AD19" s="522">
        <f t="shared" si="13"/>
        <v>10</v>
      </c>
      <c r="AE19" s="523" t="str">
        <f t="shared" si="3"/>
        <v>Comunitat Valenciana</v>
      </c>
      <c r="AF19" s="524">
        <f t="shared" si="4"/>
        <v>3.1447647569175179</v>
      </c>
      <c r="AG19" s="396"/>
      <c r="AH19" s="522">
        <f t="shared" si="14"/>
        <v>14</v>
      </c>
      <c r="AI19" s="522">
        <v>9</v>
      </c>
      <c r="AJ19" s="522">
        <f t="shared" si="15"/>
        <v>16</v>
      </c>
      <c r="AK19" s="523" t="str">
        <f t="shared" si="16"/>
        <v>País Vasco</v>
      </c>
      <c r="AL19" s="524">
        <f t="shared" si="17"/>
        <v>1.0544836176754457</v>
      </c>
      <c r="AM19" s="396"/>
      <c r="AN19" s="522">
        <f t="shared" si="18"/>
        <v>8</v>
      </c>
      <c r="AO19" s="522">
        <v>9</v>
      </c>
      <c r="AP19" s="522">
        <f t="shared" si="19"/>
        <v>11</v>
      </c>
      <c r="AQ19" s="523" t="str">
        <f t="shared" si="20"/>
        <v>Extremadura</v>
      </c>
      <c r="AR19" s="524">
        <f t="shared" si="21"/>
        <v>4.1076610203119959</v>
      </c>
      <c r="AS19" s="396"/>
      <c r="AT19" s="522">
        <f t="shared" si="22"/>
        <v>12</v>
      </c>
      <c r="AU19" s="522">
        <v>9</v>
      </c>
      <c r="AV19" s="522">
        <f t="shared" si="23"/>
        <v>14</v>
      </c>
      <c r="AW19" s="523" t="str">
        <f t="shared" si="24"/>
        <v>Murcia, Región de</v>
      </c>
      <c r="AX19" s="524">
        <f t="shared" si="25"/>
        <v>27.801253901179329</v>
      </c>
    </row>
    <row r="20" spans="1:50" s="329" customFormat="1" ht="18" customHeight="1" x14ac:dyDescent="0.25">
      <c r="A20" s="348"/>
      <c r="B20" s="526" t="s">
        <v>3</v>
      </c>
      <c r="C20" s="527"/>
      <c r="D20" s="528">
        <f t="shared" si="5"/>
        <v>5319285</v>
      </c>
      <c r="E20" s="529">
        <f t="shared" si="0"/>
        <v>10.94059722094102</v>
      </c>
      <c r="F20" s="527"/>
      <c r="G20" s="530">
        <f>'20pobl'!J21</f>
        <v>4245246</v>
      </c>
      <c r="H20" s="531">
        <f t="shared" si="6"/>
        <v>10.972086845199184</v>
      </c>
      <c r="I20" s="527"/>
      <c r="J20" s="530">
        <f>'20pobl'!Q21</f>
        <v>773188</v>
      </c>
      <c r="K20" s="531">
        <f t="shared" si="7"/>
        <v>11.080471669694784</v>
      </c>
      <c r="L20" s="527"/>
      <c r="M20" s="530">
        <f>'20pobl'!X21</f>
        <v>300851</v>
      </c>
      <c r="N20" s="531">
        <f t="shared" si="1"/>
        <v>10.196838837947231</v>
      </c>
      <c r="O20" s="527"/>
      <c r="P20" s="532">
        <f t="shared" si="8"/>
        <v>167279</v>
      </c>
      <c r="Q20" s="533">
        <f t="shared" si="9"/>
        <v>3.1447647569175179</v>
      </c>
      <c r="R20" s="527"/>
      <c r="S20" s="530">
        <f>'44apbpcasaad'!G21</f>
        <v>43896</v>
      </c>
      <c r="T20" s="534">
        <f t="shared" si="10"/>
        <v>1.034003683178784</v>
      </c>
      <c r="U20" s="527"/>
      <c r="V20" s="530">
        <f>'44apbpcasaad'!J21</f>
        <v>34239</v>
      </c>
      <c r="W20" s="534">
        <f t="shared" si="11"/>
        <v>4.4282891095050623</v>
      </c>
      <c r="X20" s="527"/>
      <c r="Y20" s="530">
        <f>'44apbpcasaad'!M21</f>
        <v>89144</v>
      </c>
      <c r="Z20" s="520">
        <f t="shared" si="12"/>
        <v>29.630614490229384</v>
      </c>
      <c r="AA20" s="521"/>
      <c r="AB20" s="522">
        <f t="shared" si="2"/>
        <v>9</v>
      </c>
      <c r="AC20" s="522">
        <v>10</v>
      </c>
      <c r="AD20" s="522">
        <f t="shared" si="13"/>
        <v>6</v>
      </c>
      <c r="AE20" s="523" t="str">
        <f t="shared" si="3"/>
        <v>Cantabria</v>
      </c>
      <c r="AF20" s="525">
        <f t="shared" si="4"/>
        <v>3.0657475404120498</v>
      </c>
      <c r="AG20" s="396"/>
      <c r="AH20" s="522">
        <f t="shared" si="14"/>
        <v>12</v>
      </c>
      <c r="AI20" s="522">
        <v>10</v>
      </c>
      <c r="AJ20" s="522">
        <f t="shared" si="15"/>
        <v>8</v>
      </c>
      <c r="AK20" s="523" t="str">
        <f t="shared" si="16"/>
        <v>Castilla - La Mancha</v>
      </c>
      <c r="AL20" s="524">
        <f t="shared" si="17"/>
        <v>1.0488220880179357</v>
      </c>
      <c r="AM20" s="396"/>
      <c r="AN20" s="522">
        <f t="shared" si="18"/>
        <v>6</v>
      </c>
      <c r="AO20" s="522">
        <v>10</v>
      </c>
      <c r="AP20" s="522">
        <f t="shared" si="19"/>
        <v>2</v>
      </c>
      <c r="AQ20" s="523" t="str">
        <f t="shared" si="20"/>
        <v>Aragón</v>
      </c>
      <c r="AR20" s="524">
        <f t="shared" si="21"/>
        <v>4.0963409526963197</v>
      </c>
      <c r="AS20" s="396"/>
      <c r="AT20" s="522">
        <f t="shared" si="22"/>
        <v>5</v>
      </c>
      <c r="AU20" s="522">
        <v>10</v>
      </c>
      <c r="AV20" s="522">
        <f t="shared" si="23"/>
        <v>11</v>
      </c>
      <c r="AW20" s="523" t="str">
        <f t="shared" si="24"/>
        <v>Extremadura</v>
      </c>
      <c r="AX20" s="524">
        <f t="shared" si="25"/>
        <v>27.797345618663702</v>
      </c>
    </row>
    <row r="21" spans="1:50" s="329" customFormat="1" ht="18" customHeight="1" x14ac:dyDescent="0.25">
      <c r="A21" s="348"/>
      <c r="B21" s="526" t="s">
        <v>2</v>
      </c>
      <c r="C21" s="527"/>
      <c r="D21" s="528">
        <f t="shared" si="5"/>
        <v>1054681</v>
      </c>
      <c r="E21" s="529">
        <f t="shared" si="0"/>
        <v>2.1692464339811264</v>
      </c>
      <c r="F21" s="527"/>
      <c r="G21" s="530">
        <f>'20pobl'!J22</f>
        <v>818728</v>
      </c>
      <c r="H21" s="531">
        <f t="shared" si="6"/>
        <v>2.1160504523403914</v>
      </c>
      <c r="I21" s="527"/>
      <c r="J21" s="530">
        <f>'20pobl'!Q22</f>
        <v>161284</v>
      </c>
      <c r="K21" s="531">
        <f t="shared" si="7"/>
        <v>2.3113431568713603</v>
      </c>
      <c r="L21" s="527"/>
      <c r="M21" s="530">
        <f>'20pobl'!X22</f>
        <v>74669</v>
      </c>
      <c r="N21" s="531">
        <f t="shared" si="1"/>
        <v>2.5307802174188612</v>
      </c>
      <c r="O21" s="527"/>
      <c r="P21" s="532">
        <f t="shared" si="8"/>
        <v>36400</v>
      </c>
      <c r="Q21" s="533">
        <f t="shared" si="9"/>
        <v>3.4512805293733364</v>
      </c>
      <c r="R21" s="527"/>
      <c r="S21" s="530">
        <f>'44apbpcasaad'!G22</f>
        <v>9019</v>
      </c>
      <c r="T21" s="534">
        <f t="shared" si="10"/>
        <v>1.1015868517993765</v>
      </c>
      <c r="U21" s="527"/>
      <c r="V21" s="530">
        <f>'44apbpcasaad'!J22</f>
        <v>6625</v>
      </c>
      <c r="W21" s="534">
        <f t="shared" si="11"/>
        <v>4.1076610203119959</v>
      </c>
      <c r="X21" s="527"/>
      <c r="Y21" s="530">
        <f>'44apbpcasaad'!M22</f>
        <v>20756</v>
      </c>
      <c r="Z21" s="520">
        <f t="shared" si="12"/>
        <v>27.797345618663702</v>
      </c>
      <c r="AA21" s="521"/>
      <c r="AB21" s="522">
        <f t="shared" si="2"/>
        <v>4</v>
      </c>
      <c r="AC21" s="522">
        <v>11</v>
      </c>
      <c r="AD21" s="522">
        <f t="shared" si="13"/>
        <v>14</v>
      </c>
      <c r="AE21" s="523" t="str">
        <f t="shared" si="3"/>
        <v>Murcia, Región de</v>
      </c>
      <c r="AF21" s="524">
        <f t="shared" si="4"/>
        <v>2.9089086842648864</v>
      </c>
      <c r="AG21" s="396"/>
      <c r="AH21" s="522">
        <f t="shared" si="14"/>
        <v>7</v>
      </c>
      <c r="AI21" s="522">
        <v>11</v>
      </c>
      <c r="AJ21" s="522">
        <f t="shared" si="15"/>
        <v>6</v>
      </c>
      <c r="AK21" s="523" t="str">
        <f t="shared" si="16"/>
        <v>Cantabria</v>
      </c>
      <c r="AL21" s="524">
        <f t="shared" si="17"/>
        <v>1.0386920009801082</v>
      </c>
      <c r="AM21" s="396"/>
      <c r="AN21" s="522">
        <f t="shared" si="18"/>
        <v>9</v>
      </c>
      <c r="AO21" s="522">
        <v>11</v>
      </c>
      <c r="AP21" s="522">
        <f t="shared" si="19"/>
        <v>6</v>
      </c>
      <c r="AQ21" s="523" t="str">
        <f t="shared" si="20"/>
        <v>Cantabria</v>
      </c>
      <c r="AR21" s="524">
        <f t="shared" si="21"/>
        <v>3.8535319901798051</v>
      </c>
      <c r="AS21" s="396"/>
      <c r="AT21" s="522">
        <f t="shared" si="22"/>
        <v>10</v>
      </c>
      <c r="AU21" s="522">
        <v>11</v>
      </c>
      <c r="AV21" s="522">
        <f t="shared" si="23"/>
        <v>17</v>
      </c>
      <c r="AW21" s="523" t="str">
        <f t="shared" si="24"/>
        <v>Rioja, La</v>
      </c>
      <c r="AX21" s="524">
        <f t="shared" si="25"/>
        <v>27.013944400035527</v>
      </c>
    </row>
    <row r="22" spans="1:50" s="329" customFormat="1" ht="18" customHeight="1" x14ac:dyDescent="0.25">
      <c r="A22" s="348"/>
      <c r="B22" s="526" t="s">
        <v>35</v>
      </c>
      <c r="C22" s="527"/>
      <c r="D22" s="528">
        <f t="shared" si="5"/>
        <v>2705833</v>
      </c>
      <c r="E22" s="529">
        <f t="shared" si="0"/>
        <v>5.5653022915919159</v>
      </c>
      <c r="F22" s="527"/>
      <c r="G22" s="530">
        <f>'20pobl'!J23</f>
        <v>1985942</v>
      </c>
      <c r="H22" s="531">
        <f t="shared" si="6"/>
        <v>5.1327833754577608</v>
      </c>
      <c r="I22" s="527"/>
      <c r="J22" s="530">
        <f>'20pobl'!Q23</f>
        <v>478661</v>
      </c>
      <c r="K22" s="531">
        <f t="shared" si="7"/>
        <v>6.8596378240321565</v>
      </c>
      <c r="L22" s="527"/>
      <c r="M22" s="530">
        <f>'20pobl'!X23</f>
        <v>241230</v>
      </c>
      <c r="N22" s="531">
        <f t="shared" si="1"/>
        <v>8.1760852810128952</v>
      </c>
      <c r="O22" s="527"/>
      <c r="P22" s="532">
        <f t="shared" si="8"/>
        <v>78066</v>
      </c>
      <c r="Q22" s="533">
        <f t="shared" si="9"/>
        <v>2.8851004478103417</v>
      </c>
      <c r="R22" s="527"/>
      <c r="S22" s="530">
        <f>'44apbpcasaad'!G23</f>
        <v>22441</v>
      </c>
      <c r="T22" s="534">
        <f t="shared" si="10"/>
        <v>1.1299927188205898</v>
      </c>
      <c r="U22" s="527"/>
      <c r="V22" s="530">
        <f>'44apbpcasaad'!J23</f>
        <v>13509</v>
      </c>
      <c r="W22" s="534">
        <f t="shared" si="11"/>
        <v>2.8222478956923585</v>
      </c>
      <c r="X22" s="527"/>
      <c r="Y22" s="530">
        <f>'44apbpcasaad'!M23</f>
        <v>42116</v>
      </c>
      <c r="Z22" s="520">
        <f t="shared" si="12"/>
        <v>17.45885669278282</v>
      </c>
      <c r="AA22" s="521"/>
      <c r="AB22" s="522">
        <f t="shared" si="2"/>
        <v>13</v>
      </c>
      <c r="AC22" s="522">
        <v>12</v>
      </c>
      <c r="AD22" s="522">
        <f t="shared" si="13"/>
        <v>9</v>
      </c>
      <c r="AE22" s="523" t="str">
        <f t="shared" si="3"/>
        <v>Cataluña</v>
      </c>
      <c r="AF22" s="524">
        <f t="shared" si="4"/>
        <v>2.9020755891835868</v>
      </c>
      <c r="AG22" s="396"/>
      <c r="AH22" s="522">
        <f t="shared" si="14"/>
        <v>5</v>
      </c>
      <c r="AI22" s="522">
        <v>12</v>
      </c>
      <c r="AJ22" s="522">
        <f t="shared" si="15"/>
        <v>10</v>
      </c>
      <c r="AK22" s="523" t="str">
        <f t="shared" si="16"/>
        <v>Comunitat Valenciana</v>
      </c>
      <c r="AL22" s="524">
        <f t="shared" si="17"/>
        <v>1.034003683178784</v>
      </c>
      <c r="AM22" s="396"/>
      <c r="AN22" s="522">
        <f t="shared" si="18"/>
        <v>18</v>
      </c>
      <c r="AO22" s="522">
        <v>12</v>
      </c>
      <c r="AP22" s="522">
        <f t="shared" si="19"/>
        <v>13</v>
      </c>
      <c r="AQ22" s="523" t="str">
        <f t="shared" si="20"/>
        <v>Madrid, Comunidad de</v>
      </c>
      <c r="AR22" s="524">
        <f t="shared" si="21"/>
        <v>3.7734670803533867</v>
      </c>
      <c r="AS22" s="396"/>
      <c r="AT22" s="522">
        <f t="shared" si="22"/>
        <v>19</v>
      </c>
      <c r="AU22" s="522">
        <v>12</v>
      </c>
      <c r="AV22" s="522">
        <f t="shared" si="23"/>
        <v>9</v>
      </c>
      <c r="AW22" s="523" t="str">
        <f t="shared" si="24"/>
        <v>Cataluña</v>
      </c>
      <c r="AX22" s="524">
        <f t="shared" si="25"/>
        <v>26.911945131423735</v>
      </c>
    </row>
    <row r="23" spans="1:50" s="329" customFormat="1" ht="18" customHeight="1" x14ac:dyDescent="0.25">
      <c r="A23" s="348"/>
      <c r="B23" s="526" t="s">
        <v>42</v>
      </c>
      <c r="C23" s="527"/>
      <c r="D23" s="528">
        <f t="shared" si="5"/>
        <v>7009268</v>
      </c>
      <c r="E23" s="529">
        <f t="shared" si="0"/>
        <v>14.416519889727814</v>
      </c>
      <c r="F23" s="527"/>
      <c r="G23" s="530">
        <f>'20pobl'!J24</f>
        <v>5704269</v>
      </c>
      <c r="H23" s="531">
        <f t="shared" si="6"/>
        <v>14.743017214167919</v>
      </c>
      <c r="I23" s="527"/>
      <c r="J23" s="530">
        <f>'20pobl'!Q24</f>
        <v>912768</v>
      </c>
      <c r="K23" s="531">
        <f t="shared" si="7"/>
        <v>13.080777204255586</v>
      </c>
      <c r="L23" s="527"/>
      <c r="M23" s="530">
        <f>'20pobl'!X24</f>
        <v>392231</v>
      </c>
      <c r="N23" s="531">
        <f t="shared" si="1"/>
        <v>13.294010304924631</v>
      </c>
      <c r="O23" s="527"/>
      <c r="P23" s="532">
        <f t="shared" si="8"/>
        <v>194321</v>
      </c>
      <c r="Q23" s="533">
        <f t="shared" si="9"/>
        <v>2.7723437026519746</v>
      </c>
      <c r="R23" s="527"/>
      <c r="S23" s="530">
        <f>'44apbpcasaad'!G24</f>
        <v>50639</v>
      </c>
      <c r="T23" s="534">
        <f t="shared" si="10"/>
        <v>0.8877386392542147</v>
      </c>
      <c r="U23" s="527"/>
      <c r="V23" s="530">
        <f>'44apbpcasaad'!J24</f>
        <v>34443</v>
      </c>
      <c r="W23" s="534">
        <f t="shared" si="11"/>
        <v>3.7734670803533867</v>
      </c>
      <c r="X23" s="527"/>
      <c r="Y23" s="530">
        <f>'44apbpcasaad'!M24</f>
        <v>109239</v>
      </c>
      <c r="Z23" s="520">
        <f t="shared" si="12"/>
        <v>27.850679828978333</v>
      </c>
      <c r="AA23" s="521"/>
      <c r="AB23" s="522">
        <f t="shared" si="2"/>
        <v>15</v>
      </c>
      <c r="AC23" s="522">
        <v>13</v>
      </c>
      <c r="AD23" s="522">
        <f t="shared" si="13"/>
        <v>12</v>
      </c>
      <c r="AE23" s="523" t="str">
        <f t="shared" si="3"/>
        <v>Galicia</v>
      </c>
      <c r="AF23" s="524">
        <f t="shared" si="4"/>
        <v>2.8851004478103417</v>
      </c>
      <c r="AG23" s="396"/>
      <c r="AH23" s="522">
        <f t="shared" si="14"/>
        <v>15</v>
      </c>
      <c r="AI23" s="522">
        <v>13</v>
      </c>
      <c r="AJ23" s="522">
        <f t="shared" si="15"/>
        <v>5</v>
      </c>
      <c r="AK23" s="523" t="str">
        <f t="shared" si="16"/>
        <v>Canarias</v>
      </c>
      <c r="AL23" s="524">
        <f t="shared" si="17"/>
        <v>0.99939249629683569</v>
      </c>
      <c r="AM23" s="396"/>
      <c r="AN23" s="522">
        <f t="shared" si="18"/>
        <v>12</v>
      </c>
      <c r="AO23" s="522">
        <v>13</v>
      </c>
      <c r="AP23" s="522">
        <f t="shared" si="19"/>
        <v>3</v>
      </c>
      <c r="AQ23" s="523" t="str">
        <f t="shared" si="20"/>
        <v>Asturias, Principado de</v>
      </c>
      <c r="AR23" s="524">
        <f t="shared" si="21"/>
        <v>3.6639666884488551</v>
      </c>
      <c r="AS23" s="396"/>
      <c r="AT23" s="522">
        <f t="shared" si="22"/>
        <v>8</v>
      </c>
      <c r="AU23" s="522">
        <v>13</v>
      </c>
      <c r="AV23" s="522">
        <f t="shared" si="23"/>
        <v>16</v>
      </c>
      <c r="AW23" s="523" t="str">
        <f t="shared" si="24"/>
        <v>País Vasco</v>
      </c>
      <c r="AX23" s="524">
        <f t="shared" si="25"/>
        <v>24.46067470945232</v>
      </c>
    </row>
    <row r="24" spans="1:50" s="329" customFormat="1" ht="18" customHeight="1" x14ac:dyDescent="0.25">
      <c r="A24" s="348"/>
      <c r="B24" s="526" t="s">
        <v>43</v>
      </c>
      <c r="C24" s="527"/>
      <c r="D24" s="528">
        <f t="shared" si="5"/>
        <v>1568492</v>
      </c>
      <c r="E24" s="529">
        <f t="shared" si="0"/>
        <v>3.226042450492542</v>
      </c>
      <c r="F24" s="527"/>
      <c r="G24" s="530">
        <f>'20pobl'!J25</f>
        <v>1307004</v>
      </c>
      <c r="H24" s="531">
        <f t="shared" si="6"/>
        <v>3.3780283627904519</v>
      </c>
      <c r="I24" s="527"/>
      <c r="J24" s="530">
        <f>'20pobl'!Q25</f>
        <v>189074</v>
      </c>
      <c r="K24" s="531">
        <f t="shared" si="7"/>
        <v>2.7095985717262443</v>
      </c>
      <c r="L24" s="527"/>
      <c r="M24" s="530">
        <f>'20pobl'!X25</f>
        <v>72414</v>
      </c>
      <c r="N24" s="531">
        <f t="shared" si="1"/>
        <v>2.4543507836474228</v>
      </c>
      <c r="O24" s="527"/>
      <c r="P24" s="532">
        <f t="shared" si="8"/>
        <v>45626</v>
      </c>
      <c r="Q24" s="533">
        <f t="shared" si="9"/>
        <v>2.9089086842648864</v>
      </c>
      <c r="R24" s="527"/>
      <c r="S24" s="530">
        <f>'44apbpcasaad'!G25</f>
        <v>16525</v>
      </c>
      <c r="T24" s="534">
        <f t="shared" si="10"/>
        <v>1.2643419606979014</v>
      </c>
      <c r="U24" s="527"/>
      <c r="V24" s="530">
        <f>'44apbpcasaad'!J25</f>
        <v>8969</v>
      </c>
      <c r="W24" s="534">
        <f t="shared" si="11"/>
        <v>4.7436453452087539</v>
      </c>
      <c r="X24" s="527"/>
      <c r="Y24" s="530">
        <f>'44apbpcasaad'!M25</f>
        <v>20132</v>
      </c>
      <c r="Z24" s="520">
        <f t="shared" si="12"/>
        <v>27.801253901179329</v>
      </c>
      <c r="AA24" s="521"/>
      <c r="AB24" s="522">
        <f t="shared" si="2"/>
        <v>11</v>
      </c>
      <c r="AC24" s="522">
        <v>14</v>
      </c>
      <c r="AD24" s="522">
        <f t="shared" si="13"/>
        <v>17</v>
      </c>
      <c r="AE24" s="523" t="str">
        <f t="shared" si="3"/>
        <v>Rioja, La</v>
      </c>
      <c r="AF24" s="524">
        <f t="shared" si="4"/>
        <v>2.874293611035708</v>
      </c>
      <c r="AG24" s="396"/>
      <c r="AH24" s="522">
        <f t="shared" si="14"/>
        <v>4</v>
      </c>
      <c r="AI24" s="522">
        <v>14</v>
      </c>
      <c r="AJ24" s="522">
        <f t="shared" si="15"/>
        <v>9</v>
      </c>
      <c r="AK24" s="523" t="str">
        <f t="shared" si="16"/>
        <v>Cataluña</v>
      </c>
      <c r="AL24" s="524">
        <f t="shared" si="17"/>
        <v>0.94213611762733152</v>
      </c>
      <c r="AM24" s="396"/>
      <c r="AN24" s="522">
        <f t="shared" si="18"/>
        <v>4</v>
      </c>
      <c r="AO24" s="522">
        <v>14</v>
      </c>
      <c r="AP24" s="522">
        <f t="shared" si="19"/>
        <v>16</v>
      </c>
      <c r="AQ24" s="523" t="str">
        <f t="shared" si="20"/>
        <v>País Vasco</v>
      </c>
      <c r="AR24" s="524">
        <f t="shared" si="21"/>
        <v>3.5292614084415126</v>
      </c>
      <c r="AS24" s="396"/>
      <c r="AT24" s="522">
        <f t="shared" si="22"/>
        <v>9</v>
      </c>
      <c r="AU24" s="522">
        <v>14</v>
      </c>
      <c r="AV24" s="522">
        <f t="shared" si="23"/>
        <v>6</v>
      </c>
      <c r="AW24" s="523" t="str">
        <f t="shared" si="24"/>
        <v>Cantabria</v>
      </c>
      <c r="AX24" s="524">
        <f t="shared" si="25"/>
        <v>23.174864446165763</v>
      </c>
    </row>
    <row r="25" spans="1:50" s="329" customFormat="1" ht="18" customHeight="1" x14ac:dyDescent="0.25">
      <c r="B25" s="526" t="s">
        <v>44</v>
      </c>
      <c r="C25" s="527"/>
      <c r="D25" s="535">
        <f t="shared" si="5"/>
        <v>678333</v>
      </c>
      <c r="E25" s="529">
        <f t="shared" si="0"/>
        <v>1.3951815205751497</v>
      </c>
      <c r="F25" s="527"/>
      <c r="G25" s="536">
        <f>'20pobl'!J26</f>
        <v>537748</v>
      </c>
      <c r="H25" s="531">
        <f t="shared" si="6"/>
        <v>1.3898411910245414</v>
      </c>
      <c r="I25" s="527"/>
      <c r="J25" s="536">
        <f>'20pobl'!Q26</f>
        <v>97707</v>
      </c>
      <c r="K25" s="531">
        <f>J25*100/$J$30</f>
        <v>1.4002282050819053</v>
      </c>
      <c r="L25" s="527"/>
      <c r="M25" s="536">
        <f>'20pobl'!X26</f>
        <v>42878</v>
      </c>
      <c r="N25" s="531">
        <f t="shared" si="1"/>
        <v>1.4532777211759356</v>
      </c>
      <c r="O25" s="527"/>
      <c r="P25" s="537">
        <f t="shared" si="8"/>
        <v>15929</v>
      </c>
      <c r="Q25" s="533">
        <f t="shared" si="9"/>
        <v>2.3482566821900157</v>
      </c>
      <c r="R25" s="527"/>
      <c r="S25" s="536">
        <f>'44apbpcasaad'!G26</f>
        <v>3412</v>
      </c>
      <c r="T25" s="534">
        <f t="shared" si="10"/>
        <v>0.63449794327454501</v>
      </c>
      <c r="U25" s="527"/>
      <c r="V25" s="536">
        <f>'44apbpcasaad'!J26</f>
        <v>2653</v>
      </c>
      <c r="W25" s="534">
        <f t="shared" si="11"/>
        <v>2.7152609331982354</v>
      </c>
      <c r="X25" s="527"/>
      <c r="Y25" s="536">
        <f>'44apbpcasaad'!M26</f>
        <v>9864</v>
      </c>
      <c r="Z25" s="520">
        <f t="shared" si="12"/>
        <v>23.004804328560102</v>
      </c>
      <c r="AA25" s="521"/>
      <c r="AB25" s="522">
        <f t="shared" si="2"/>
        <v>17</v>
      </c>
      <c r="AC25" s="522">
        <v>15</v>
      </c>
      <c r="AD25" s="522">
        <f t="shared" si="13"/>
        <v>13</v>
      </c>
      <c r="AE25" s="523" t="str">
        <f t="shared" si="3"/>
        <v>Madrid, Comunidad de</v>
      </c>
      <c r="AF25" s="524">
        <f t="shared" si="4"/>
        <v>2.7723437026519746</v>
      </c>
      <c r="AG25" s="396"/>
      <c r="AH25" s="522">
        <f t="shared" si="14"/>
        <v>18</v>
      </c>
      <c r="AI25" s="522">
        <v>15</v>
      </c>
      <c r="AJ25" s="522">
        <f t="shared" si="15"/>
        <v>13</v>
      </c>
      <c r="AK25" s="523" t="str">
        <f t="shared" si="16"/>
        <v>Madrid, Comunidad de</v>
      </c>
      <c r="AL25" s="524">
        <f t="shared" si="17"/>
        <v>0.8877386392542147</v>
      </c>
      <c r="AM25" s="396"/>
      <c r="AN25" s="522">
        <f t="shared" si="18"/>
        <v>19</v>
      </c>
      <c r="AO25" s="522">
        <v>15</v>
      </c>
      <c r="AP25" s="522">
        <f t="shared" si="19"/>
        <v>18</v>
      </c>
      <c r="AQ25" s="523" t="str">
        <f t="shared" si="20"/>
        <v>Ceuta y Melilla</v>
      </c>
      <c r="AR25" s="524">
        <f t="shared" si="21"/>
        <v>3.4470290466433653</v>
      </c>
      <c r="AS25" s="396"/>
      <c r="AT25" s="522">
        <f t="shared" si="22"/>
        <v>15</v>
      </c>
      <c r="AU25" s="522">
        <v>15</v>
      </c>
      <c r="AV25" s="522">
        <f t="shared" si="23"/>
        <v>15</v>
      </c>
      <c r="AW25" s="523" t="str">
        <f t="shared" si="24"/>
        <v>Navarra, Comunidad Foral de</v>
      </c>
      <c r="AX25" s="524">
        <f t="shared" si="25"/>
        <v>23.004804328560102</v>
      </c>
    </row>
    <row r="26" spans="1:50" s="329" customFormat="1" ht="18" customHeight="1" x14ac:dyDescent="0.25">
      <c r="B26" s="526" t="s">
        <v>45</v>
      </c>
      <c r="C26" s="527"/>
      <c r="D26" s="535">
        <f t="shared" si="5"/>
        <v>2227684</v>
      </c>
      <c r="E26" s="529">
        <f t="shared" si="0"/>
        <v>4.5818551514977628</v>
      </c>
      <c r="F26" s="527"/>
      <c r="G26" s="536">
        <f>'20pobl'!J27</f>
        <v>1697134</v>
      </c>
      <c r="H26" s="531">
        <f t="shared" si="6"/>
        <v>4.38634218981427</v>
      </c>
      <c r="I26" s="527"/>
      <c r="J26" s="536">
        <f>'20pobl'!Q27</f>
        <v>367754</v>
      </c>
      <c r="K26" s="531">
        <f t="shared" si="7"/>
        <v>5.2702418796165169</v>
      </c>
      <c r="L26" s="527"/>
      <c r="M26" s="536">
        <f>'20pobl'!X27</f>
        <v>162796</v>
      </c>
      <c r="N26" s="531">
        <f t="shared" si="1"/>
        <v>5.5176967185166657</v>
      </c>
      <c r="O26" s="527"/>
      <c r="P26" s="537">
        <f t="shared" si="8"/>
        <v>70696</v>
      </c>
      <c r="Q26" s="533">
        <f t="shared" si="9"/>
        <v>3.1735201222435498</v>
      </c>
      <c r="R26" s="527"/>
      <c r="S26" s="536">
        <f>'44apbpcasaad'!G27</f>
        <v>17896</v>
      </c>
      <c r="T26" s="534">
        <f t="shared" si="10"/>
        <v>1.0544836176754457</v>
      </c>
      <c r="U26" s="527"/>
      <c r="V26" s="536">
        <f>'44apbpcasaad'!J27</f>
        <v>12979</v>
      </c>
      <c r="W26" s="534">
        <f t="shared" si="11"/>
        <v>3.5292614084415126</v>
      </c>
      <c r="X26" s="527"/>
      <c r="Y26" s="536">
        <f>'44apbpcasaad'!M27</f>
        <v>39821</v>
      </c>
      <c r="Z26" s="520">
        <f t="shared" si="12"/>
        <v>24.46067470945232</v>
      </c>
      <c r="AA26" s="521"/>
      <c r="AB26" s="522">
        <f t="shared" si="2"/>
        <v>7</v>
      </c>
      <c r="AC26" s="522">
        <v>16</v>
      </c>
      <c r="AD26" s="522">
        <f t="shared" si="13"/>
        <v>4</v>
      </c>
      <c r="AE26" s="523" t="str">
        <f t="shared" si="3"/>
        <v>Balears, Illes</v>
      </c>
      <c r="AF26" s="525">
        <f t="shared" si="4"/>
        <v>2.5811678822635433</v>
      </c>
      <c r="AG26" s="396"/>
      <c r="AH26" s="522">
        <f t="shared" si="14"/>
        <v>9</v>
      </c>
      <c r="AI26" s="522">
        <v>16</v>
      </c>
      <c r="AJ26" s="522">
        <f t="shared" si="15"/>
        <v>2</v>
      </c>
      <c r="AK26" s="523" t="str">
        <f t="shared" si="16"/>
        <v>Aragón</v>
      </c>
      <c r="AL26" s="524">
        <f t="shared" si="17"/>
        <v>0.85751928584230419</v>
      </c>
      <c r="AM26" s="396"/>
      <c r="AN26" s="522">
        <f t="shared" si="18"/>
        <v>14</v>
      </c>
      <c r="AO26" s="522">
        <v>16</v>
      </c>
      <c r="AP26" s="522">
        <f t="shared" si="19"/>
        <v>17</v>
      </c>
      <c r="AQ26" s="523" t="str">
        <f t="shared" si="20"/>
        <v>Rioja, La</v>
      </c>
      <c r="AR26" s="524">
        <f t="shared" si="21"/>
        <v>3.4120948391557202</v>
      </c>
      <c r="AS26" s="396"/>
      <c r="AT26" s="522">
        <f t="shared" si="22"/>
        <v>13</v>
      </c>
      <c r="AU26" s="522">
        <v>16</v>
      </c>
      <c r="AV26" s="522">
        <f t="shared" si="23"/>
        <v>3</v>
      </c>
      <c r="AW26" s="523" t="str">
        <f t="shared" si="24"/>
        <v>Asturias, Principado de</v>
      </c>
      <c r="AX26" s="524">
        <f t="shared" si="25"/>
        <v>22.422910595092603</v>
      </c>
    </row>
    <row r="27" spans="1:50" s="329" customFormat="1" ht="18" customHeight="1" x14ac:dyDescent="0.25">
      <c r="B27" s="526" t="s">
        <v>46</v>
      </c>
      <c r="C27" s="527"/>
      <c r="D27" s="535">
        <f t="shared" si="5"/>
        <v>324184</v>
      </c>
      <c r="E27" s="538">
        <f t="shared" si="0"/>
        <v>0.6667750589550181</v>
      </c>
      <c r="F27" s="527"/>
      <c r="G27" s="536">
        <f>'20pobl'!J28</f>
        <v>252488</v>
      </c>
      <c r="H27" s="539">
        <f t="shared" si="6"/>
        <v>0.65257001911565349</v>
      </c>
      <c r="I27" s="527"/>
      <c r="J27" s="536">
        <f>'20pobl'!Q28</f>
        <v>49178</v>
      </c>
      <c r="K27" s="539">
        <f t="shared" si="7"/>
        <v>0.70476447613290694</v>
      </c>
      <c r="L27" s="527"/>
      <c r="M27" s="536">
        <f>'20pobl'!X28</f>
        <v>22518</v>
      </c>
      <c r="N27" s="539">
        <f t="shared" si="1"/>
        <v>0.76320975151452297</v>
      </c>
      <c r="O27" s="527"/>
      <c r="P27" s="537">
        <f t="shared" si="8"/>
        <v>9318</v>
      </c>
      <c r="Q27" s="540">
        <f t="shared" si="9"/>
        <v>2.874293611035708</v>
      </c>
      <c r="R27" s="527"/>
      <c r="S27" s="536">
        <f>'44apbpcasaad'!G28</f>
        <v>1557</v>
      </c>
      <c r="T27" s="541">
        <f t="shared" si="10"/>
        <v>0.61666297012135229</v>
      </c>
      <c r="U27" s="527"/>
      <c r="V27" s="536">
        <f>'44apbpcasaad'!J28</f>
        <v>1678</v>
      </c>
      <c r="W27" s="541">
        <f t="shared" si="11"/>
        <v>3.4120948391557202</v>
      </c>
      <c r="X27" s="527"/>
      <c r="Y27" s="536">
        <f>'44apbpcasaad'!M28</f>
        <v>6083</v>
      </c>
      <c r="Z27" s="542">
        <f t="shared" si="12"/>
        <v>27.013944400035527</v>
      </c>
      <c r="AA27" s="521"/>
      <c r="AB27" s="522">
        <f t="shared" si="2"/>
        <v>14</v>
      </c>
      <c r="AC27" s="522">
        <v>17</v>
      </c>
      <c r="AD27" s="522">
        <f t="shared" si="13"/>
        <v>15</v>
      </c>
      <c r="AE27" s="523" t="str">
        <f t="shared" si="3"/>
        <v>Navarra, Comunidad Foral de</v>
      </c>
      <c r="AF27" s="524">
        <f t="shared" si="4"/>
        <v>2.3482566821900157</v>
      </c>
      <c r="AG27" s="396"/>
      <c r="AH27" s="522">
        <f t="shared" si="14"/>
        <v>19</v>
      </c>
      <c r="AI27" s="522">
        <v>17</v>
      </c>
      <c r="AJ27" s="522">
        <f t="shared" si="15"/>
        <v>4</v>
      </c>
      <c r="AK27" s="523" t="str">
        <f t="shared" si="16"/>
        <v>Balears, Illes</v>
      </c>
      <c r="AL27" s="524">
        <f t="shared" si="17"/>
        <v>0.8490213117501042</v>
      </c>
      <c r="AM27" s="396"/>
      <c r="AN27" s="522">
        <f t="shared" si="18"/>
        <v>16</v>
      </c>
      <c r="AO27" s="522">
        <v>17</v>
      </c>
      <c r="AP27" s="522">
        <f t="shared" si="19"/>
        <v>5</v>
      </c>
      <c r="AQ27" s="523" t="str">
        <f t="shared" si="20"/>
        <v>Canarias</v>
      </c>
      <c r="AR27" s="524">
        <f t="shared" si="21"/>
        <v>3.1049373151622528</v>
      </c>
      <c r="AS27" s="396"/>
      <c r="AT27" s="522">
        <f t="shared" si="22"/>
        <v>11</v>
      </c>
      <c r="AU27" s="522">
        <v>17</v>
      </c>
      <c r="AV27" s="522">
        <f t="shared" si="23"/>
        <v>18</v>
      </c>
      <c r="AW27" s="523" t="str">
        <f t="shared" si="24"/>
        <v>Ceuta y Melilla</v>
      </c>
      <c r="AX27" s="524">
        <f t="shared" si="25"/>
        <v>21.808185705558948</v>
      </c>
    </row>
    <row r="28" spans="1:50" s="329" customFormat="1" ht="18" customHeight="1" x14ac:dyDescent="0.25">
      <c r="B28" s="526" t="s">
        <v>1</v>
      </c>
      <c r="C28" s="527"/>
      <c r="D28" s="535">
        <f t="shared" si="5"/>
        <v>169164</v>
      </c>
      <c r="E28" s="538">
        <f t="shared" si="0"/>
        <v>0.34793307526918876</v>
      </c>
      <c r="F28" s="527"/>
      <c r="G28" s="536">
        <f>'20pobl'!J29</f>
        <v>147659</v>
      </c>
      <c r="H28" s="539">
        <f t="shared" si="6"/>
        <v>0.38163333090126372</v>
      </c>
      <c r="I28" s="527"/>
      <c r="J28" s="536">
        <f>'20pobl'!Q29</f>
        <v>16594</v>
      </c>
      <c r="K28" s="539">
        <f t="shared" si="7"/>
        <v>0.23780677776545323</v>
      </c>
      <c r="L28" s="527"/>
      <c r="M28" s="536">
        <f>'20pobl'!X29</f>
        <v>4911</v>
      </c>
      <c r="N28" s="539">
        <f t="shared" si="1"/>
        <v>0.16645008835988198</v>
      </c>
      <c r="O28" s="527"/>
      <c r="P28" s="537">
        <f t="shared" si="8"/>
        <v>3725</v>
      </c>
      <c r="Q28" s="540">
        <f t="shared" si="9"/>
        <v>2.2020051547610602</v>
      </c>
      <c r="R28" s="527"/>
      <c r="S28" s="536">
        <f>'44apbpcasaad'!G29</f>
        <v>2082</v>
      </c>
      <c r="T28" s="541">
        <f t="shared" si="10"/>
        <v>1.4100054856121198</v>
      </c>
      <c r="U28" s="527"/>
      <c r="V28" s="536">
        <f>'44apbpcasaad'!J29</f>
        <v>572</v>
      </c>
      <c r="W28" s="541">
        <f t="shared" si="11"/>
        <v>3.4470290466433653</v>
      </c>
      <c r="X28" s="527"/>
      <c r="Y28" s="536">
        <f>'44apbpcasaad'!M29</f>
        <v>1071</v>
      </c>
      <c r="Z28" s="542">
        <f t="shared" si="12"/>
        <v>21.808185705558948</v>
      </c>
      <c r="AA28" s="521"/>
      <c r="AB28" s="522">
        <f t="shared" si="2"/>
        <v>18</v>
      </c>
      <c r="AC28" s="522">
        <v>18</v>
      </c>
      <c r="AD28" s="522">
        <f t="shared" si="13"/>
        <v>18</v>
      </c>
      <c r="AE28" s="523" t="str">
        <f t="shared" si="3"/>
        <v>Ceuta y Melilla</v>
      </c>
      <c r="AF28" s="524">
        <f t="shared" si="4"/>
        <v>2.2020051547610602</v>
      </c>
      <c r="AG28" s="396"/>
      <c r="AH28" s="522">
        <f t="shared" si="14"/>
        <v>2</v>
      </c>
      <c r="AI28" s="522">
        <v>18</v>
      </c>
      <c r="AJ28" s="522">
        <f t="shared" si="15"/>
        <v>15</v>
      </c>
      <c r="AK28" s="523" t="str">
        <f t="shared" si="16"/>
        <v>Navarra, Comunidad Foral de</v>
      </c>
      <c r="AL28" s="524">
        <f t="shared" si="17"/>
        <v>0.63449794327454501</v>
      </c>
      <c r="AM28" s="396"/>
      <c r="AN28" s="522">
        <f t="shared" si="18"/>
        <v>15</v>
      </c>
      <c r="AO28" s="522">
        <v>18</v>
      </c>
      <c r="AP28" s="522">
        <f t="shared" si="19"/>
        <v>12</v>
      </c>
      <c r="AQ28" s="523" t="str">
        <f t="shared" si="20"/>
        <v>Galicia</v>
      </c>
      <c r="AR28" s="524">
        <f t="shared" si="21"/>
        <v>2.8222478956923585</v>
      </c>
      <c r="AS28" s="396"/>
      <c r="AT28" s="522">
        <f t="shared" si="22"/>
        <v>17</v>
      </c>
      <c r="AU28" s="522">
        <v>18</v>
      </c>
      <c r="AV28" s="522">
        <f t="shared" si="23"/>
        <v>5</v>
      </c>
      <c r="AW28" s="523" t="str">
        <f t="shared" si="24"/>
        <v>Canarias</v>
      </c>
      <c r="AX28" s="524">
        <f t="shared" si="25"/>
        <v>18.236603186482068</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2.0605211648979744</v>
      </c>
      <c r="AG29" s="396"/>
      <c r="AH29" s="518"/>
      <c r="AI29" s="518"/>
      <c r="AJ29" s="522">
        <f>MATCH(AI30,AH$11:AH$30,0)</f>
        <v>17</v>
      </c>
      <c r="AK29" s="523" t="str">
        <f t="shared" si="16"/>
        <v>Rioja, La</v>
      </c>
      <c r="AL29" s="524">
        <f t="shared" si="17"/>
        <v>0.61666297012135229</v>
      </c>
      <c r="AM29" s="396"/>
      <c r="AN29" s="518"/>
      <c r="AO29" s="518"/>
      <c r="AP29" s="522">
        <f>MATCH(AO30,AN$11:AN$30,0)</f>
        <v>15</v>
      </c>
      <c r="AQ29" s="523" t="str">
        <f t="shared" si="20"/>
        <v>Navarra, Comunidad Foral de</v>
      </c>
      <c r="AR29" s="524">
        <f>INDEX(W$11:W$30,AP29,1)</f>
        <v>2.7152609331982354</v>
      </c>
      <c r="AS29" s="396"/>
      <c r="AT29" s="518"/>
      <c r="AU29" s="518"/>
      <c r="AV29" s="522">
        <f>MATCH(AU30,AT$11:AT$30,0)</f>
        <v>12</v>
      </c>
      <c r="AW29" s="523" t="str">
        <f t="shared" si="24"/>
        <v>Galicia</v>
      </c>
      <c r="AX29" s="524">
        <f t="shared" si="25"/>
        <v>17.45885669278282</v>
      </c>
    </row>
    <row r="30" spans="1:50" s="336" customFormat="1" ht="18" customHeight="1" x14ac:dyDescent="0.2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1533173</v>
      </c>
      <c r="Q30" s="545">
        <f>P30*100/D30</f>
        <v>3.1533990495004134</v>
      </c>
      <c r="R30" s="320"/>
      <c r="S30" s="549">
        <f>SUM(S11:S28)</f>
        <v>410867</v>
      </c>
      <c r="T30" s="546">
        <f>S30*100/G30</f>
        <v>1.061909817670508</v>
      </c>
      <c r="U30" s="320"/>
      <c r="V30" s="549">
        <f>SUM(V11:V28)</f>
        <v>295891</v>
      </c>
      <c r="W30" s="546">
        <f>V30*100/J30</f>
        <v>4.2403811787271133</v>
      </c>
      <c r="X30" s="320"/>
      <c r="Y30" s="549">
        <f>SUM(Y11:Y28)</f>
        <v>826415</v>
      </c>
      <c r="Z30" s="551">
        <f>Y30*100/M30</f>
        <v>28.009947011185474</v>
      </c>
      <c r="AA30" s="521"/>
      <c r="AB30" s="522">
        <f>_xlfn.RANK.EQ(Q30,Q$11:Q$30,0)</f>
        <v>8</v>
      </c>
      <c r="AC30" s="522">
        <v>19</v>
      </c>
      <c r="AD30" s="518"/>
      <c r="AE30" s="518"/>
      <c r="AF30" s="552"/>
      <c r="AG30" s="337"/>
      <c r="AH30" s="522">
        <f t="shared" si="14"/>
        <v>8</v>
      </c>
      <c r="AI30" s="522">
        <v>19</v>
      </c>
      <c r="AJ30" s="518"/>
      <c r="AK30" s="518"/>
      <c r="AL30" s="552"/>
      <c r="AM30" s="337"/>
      <c r="AN30" s="522">
        <f t="shared" si="18"/>
        <v>7</v>
      </c>
      <c r="AO30" s="522">
        <v>19</v>
      </c>
      <c r="AP30" s="518"/>
      <c r="AQ30" s="518"/>
      <c r="AR30" s="552"/>
      <c r="AS30" s="337"/>
      <c r="AT30" s="522">
        <f t="shared" si="22"/>
        <v>7</v>
      </c>
      <c r="AU30" s="522">
        <v>19</v>
      </c>
      <c r="AV30" s="518"/>
      <c r="AW30" s="518"/>
      <c r="AX30" s="552"/>
    </row>
    <row r="31" spans="1:50" s="336" customFormat="1" ht="5.25" customHeight="1" x14ac:dyDescent="0.25">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5">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5">
      <c r="B33" s="1606" t="s">
        <v>170</v>
      </c>
      <c r="C33" s="1606"/>
      <c r="D33" s="1606"/>
      <c r="E33" s="1606"/>
      <c r="F33" s="1606"/>
      <c r="G33" s="1606"/>
      <c r="H33" s="1606"/>
      <c r="I33" s="1606"/>
      <c r="J33" s="1606"/>
      <c r="K33" s="1606"/>
      <c r="L33" s="1606"/>
      <c r="M33" s="1606"/>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5">
      <c r="B34" s="1607"/>
      <c r="C34" s="1607"/>
      <c r="D34" s="1607"/>
      <c r="E34" s="1607"/>
      <c r="F34" s="1607"/>
      <c r="G34" s="1607"/>
      <c r="H34" s="1607"/>
      <c r="I34" s="1607"/>
      <c r="J34" s="1607"/>
      <c r="K34" s="1607"/>
      <c r="L34" s="1607"/>
      <c r="M34" s="1607"/>
      <c r="N34" s="1607"/>
      <c r="O34" s="1607"/>
      <c r="P34" s="1607"/>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5">
      <c r="B35" s="1608"/>
      <c r="C35" s="1608"/>
      <c r="D35" s="1608"/>
      <c r="E35" s="1608"/>
      <c r="F35" s="1608"/>
      <c r="G35" s="1608"/>
      <c r="H35" s="1608"/>
      <c r="I35" s="1608"/>
      <c r="J35" s="1608"/>
      <c r="K35" s="1608"/>
      <c r="L35" s="1608"/>
      <c r="M35" s="1608"/>
      <c r="N35" s="1608"/>
      <c r="O35" s="1608"/>
      <c r="P35" s="1608"/>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5">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5">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5">
      <c r="L38" s="888"/>
      <c r="M38" s="888"/>
      <c r="N38" s="888"/>
    </row>
    <row r="39" spans="2:50" x14ac:dyDescent="0.25">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5">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5">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5">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5">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5">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5">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5">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5">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5">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59"/>
  <sheetViews>
    <sheetView zoomScale="90" zoomScaleNormal="90" workbookViewId="0"/>
  </sheetViews>
  <sheetFormatPr baseColWidth="10" defaultColWidth="11.453125" defaultRowHeight="14.5" x14ac:dyDescent="0.25"/>
  <cols>
    <col min="1" max="1" width="4" style="333" customWidth="1"/>
    <col min="2" max="2" width="32.26953125" style="333" customWidth="1"/>
    <col min="3" max="3" width="0.54296875" style="333" customWidth="1"/>
    <col min="4" max="4" width="17"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54296875" style="333" customWidth="1"/>
    <col min="12" max="12" width="8.453125" style="333" customWidth="1"/>
    <col min="13" max="13" width="6.1796875" style="333" customWidth="1"/>
    <col min="14" max="14" width="8.453125" style="333" customWidth="1"/>
    <col min="15" max="15" width="7.54296875" style="333" customWidth="1"/>
    <col min="16" max="16" width="8.453125" style="333" customWidth="1"/>
    <col min="17" max="17" width="6.1796875" style="333" customWidth="1"/>
    <col min="18" max="18" width="8.453125" style="333" customWidth="1"/>
    <col min="19" max="19" width="6.1796875" style="333" customWidth="1"/>
    <col min="20" max="22" width="8.453125" style="333" customWidth="1"/>
    <col min="23" max="23" width="6.1796875" style="333" customWidth="1"/>
    <col min="24" max="24" width="8.453125" style="333" customWidth="1"/>
    <col min="25" max="25" width="3.54296875" style="333" customWidth="1"/>
    <col min="26" max="26" width="1.453125" style="329" customWidth="1"/>
    <col min="27" max="27" width="1.81640625" style="329" customWidth="1"/>
    <col min="28" max="28" width="2.1796875" style="329" customWidth="1"/>
    <col min="29" max="29" width="11" style="396" customWidth="1"/>
    <col min="30" max="31" width="8.81640625" style="396" customWidth="1"/>
    <col min="32" max="32" width="8.81640625" style="596" customWidth="1"/>
    <col min="33" max="33" width="2.453125" style="329" bestFit="1" customWidth="1"/>
    <col min="34" max="34" width="4.26953125" style="329" bestFit="1" customWidth="1"/>
    <col min="35" max="35" width="8.453125" style="329" bestFit="1" customWidth="1"/>
    <col min="36" max="36" width="4.26953125" style="333" bestFit="1" customWidth="1"/>
    <col min="37" max="16384" width="11.453125" style="333"/>
  </cols>
  <sheetData>
    <row r="1" spans="1:36" s="340" customFormat="1" x14ac:dyDescent="0.25">
      <c r="B1" s="311"/>
      <c r="C1" s="341"/>
      <c r="E1" s="341"/>
      <c r="F1" s="342" t="s">
        <v>135</v>
      </c>
      <c r="G1" s="342"/>
      <c r="H1" s="342"/>
      <c r="I1" s="342" t="s">
        <v>16</v>
      </c>
      <c r="Y1" s="331"/>
      <c r="Z1" s="331"/>
      <c r="AA1" s="331"/>
      <c r="AB1" s="331"/>
      <c r="AC1" s="396"/>
      <c r="AD1" s="396"/>
      <c r="AE1" s="342"/>
      <c r="AF1" s="598"/>
      <c r="AG1" s="311"/>
      <c r="AH1" s="311"/>
      <c r="AI1" s="311"/>
    </row>
    <row r="2" spans="1:36" s="343" customFormat="1" x14ac:dyDescent="0.35">
      <c r="B2" s="1443"/>
      <c r="C2" s="1443"/>
      <c r="Y2" s="331"/>
      <c r="Z2" s="331"/>
      <c r="AA2" s="331"/>
      <c r="AB2" s="331"/>
      <c r="AC2" s="396"/>
      <c r="AD2" s="396"/>
      <c r="AE2" s="556"/>
      <c r="AF2" s="599"/>
      <c r="AG2" s="891"/>
      <c r="AH2" s="891"/>
      <c r="AI2" s="891"/>
    </row>
    <row r="3" spans="1:36" s="345" customFormat="1" ht="42" customHeight="1" x14ac:dyDescent="0.25">
      <c r="B3" s="1444"/>
      <c r="C3" s="1444"/>
      <c r="Y3" s="331"/>
      <c r="Z3" s="331"/>
      <c r="AA3" s="331"/>
      <c r="AB3" s="331"/>
      <c r="AC3" s="396"/>
      <c r="AD3" s="396"/>
      <c r="AE3" s="556"/>
      <c r="AF3" s="599"/>
      <c r="AG3" s="891"/>
      <c r="AH3" s="891"/>
      <c r="AI3" s="891"/>
    </row>
    <row r="4" spans="1:36" s="345" customFormat="1" ht="24" customHeight="1" x14ac:dyDescent="0.25">
      <c r="A4" s="1515" t="s">
        <v>427</v>
      </c>
      <c r="B4" s="1515"/>
      <c r="C4" s="1515"/>
      <c r="D4" s="1515"/>
      <c r="E4" s="1515"/>
      <c r="F4" s="1515"/>
      <c r="G4" s="1515"/>
      <c r="H4" s="1515"/>
      <c r="I4" s="1515"/>
      <c r="J4" s="1515"/>
      <c r="K4" s="1515"/>
      <c r="L4" s="1515"/>
      <c r="M4" s="1515"/>
      <c r="N4" s="1515"/>
      <c r="O4" s="1515"/>
      <c r="P4" s="1515"/>
      <c r="Q4" s="1515"/>
      <c r="R4" s="1515"/>
      <c r="S4" s="1515"/>
      <c r="T4" s="1515"/>
      <c r="U4" s="1515"/>
      <c r="V4" s="1515"/>
      <c r="W4" s="1515"/>
      <c r="X4" s="1515"/>
      <c r="Y4" s="331"/>
      <c r="Z4" s="331"/>
      <c r="AA4" s="331"/>
      <c r="AB4" s="331"/>
      <c r="AC4" s="396"/>
      <c r="AD4" s="396"/>
      <c r="AE4" s="556"/>
      <c r="AF4" s="599"/>
      <c r="AG4" s="891"/>
      <c r="AH4" s="891"/>
      <c r="AI4" s="891"/>
    </row>
    <row r="5" spans="1:36" s="345" customFormat="1" x14ac:dyDescent="0.25">
      <c r="A5" s="492"/>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1471"/>
      <c r="V5" s="1471"/>
      <c r="W5" s="1471"/>
      <c r="X5" s="1471"/>
      <c r="AC5" s="556"/>
      <c r="AD5" s="556"/>
      <c r="AE5" s="556"/>
      <c r="AF5" s="599"/>
      <c r="AG5" s="891"/>
    </row>
    <row r="6" spans="1:36" s="345" customFormat="1" ht="6.75" customHeight="1" x14ac:dyDescent="0.25">
      <c r="B6" s="1471"/>
      <c r="C6" s="1471"/>
      <c r="D6" s="1471"/>
      <c r="E6" s="1471"/>
      <c r="F6" s="1471"/>
      <c r="G6" s="1471"/>
      <c r="H6" s="1471"/>
      <c r="I6" s="1471"/>
      <c r="J6" s="1471"/>
      <c r="K6" s="1471"/>
      <c r="L6" s="1471"/>
      <c r="M6" s="1471"/>
      <c r="N6" s="1471"/>
      <c r="O6" s="1471"/>
      <c r="P6" s="1471"/>
      <c r="Q6" s="1471"/>
      <c r="R6" s="1471"/>
      <c r="S6" s="1471"/>
      <c r="T6" s="1471"/>
      <c r="U6" s="1471"/>
      <c r="V6" s="1471"/>
      <c r="W6" s="1471"/>
      <c r="X6" s="1471"/>
      <c r="Z6" s="891"/>
      <c r="AA6" s="891"/>
      <c r="AB6" s="891"/>
      <c r="AC6" s="556"/>
      <c r="AD6" s="556"/>
      <c r="AE6" s="556"/>
      <c r="AF6" s="599"/>
      <c r="AG6" s="891"/>
      <c r="AH6" s="891"/>
      <c r="AI6" s="891"/>
    </row>
    <row r="7" spans="1:36" s="322" customFormat="1" ht="3.75" customHeight="1" x14ac:dyDescent="0.25">
      <c r="A7" s="316"/>
      <c r="B7" s="1556" t="s">
        <v>12</v>
      </c>
      <c r="C7" s="437"/>
      <c r="D7" s="1614" t="s">
        <v>250</v>
      </c>
      <c r="E7" s="882"/>
      <c r="F7" s="1617"/>
      <c r="G7" s="1617"/>
      <c r="H7" s="882"/>
      <c r="I7" s="752"/>
      <c r="J7" s="752"/>
      <c r="K7" s="752"/>
      <c r="L7" s="752"/>
      <c r="M7" s="882"/>
      <c r="N7" s="882"/>
      <c r="O7" s="882"/>
      <c r="P7" s="882"/>
      <c r="Q7" s="882"/>
      <c r="R7" s="882"/>
      <c r="S7" s="889"/>
      <c r="T7" s="882"/>
      <c r="U7" s="882"/>
      <c r="V7" s="890"/>
      <c r="W7" s="1621"/>
      <c r="X7" s="1622"/>
      <c r="Z7" s="320"/>
      <c r="AA7" s="320"/>
      <c r="AB7" s="320"/>
      <c r="AC7" s="513"/>
      <c r="AD7" s="513"/>
      <c r="AE7" s="513"/>
      <c r="AF7" s="1362"/>
      <c r="AG7" s="320"/>
      <c r="AH7" s="320"/>
      <c r="AI7" s="320"/>
    </row>
    <row r="8" spans="1:36" s="322" customFormat="1" ht="14.25" customHeight="1" x14ac:dyDescent="0.25">
      <c r="A8" s="316"/>
      <c r="B8" s="1612"/>
      <c r="C8" s="437"/>
      <c r="D8" s="1615"/>
      <c r="E8" s="437"/>
      <c r="F8" s="1601" t="s">
        <v>270</v>
      </c>
      <c r="G8" s="1618"/>
      <c r="H8" s="437"/>
      <c r="I8" s="1601" t="s">
        <v>271</v>
      </c>
      <c r="J8" s="1628"/>
      <c r="K8" s="1629" t="s">
        <v>371</v>
      </c>
      <c r="L8" s="1630"/>
      <c r="M8" s="1630"/>
      <c r="N8" s="1630"/>
      <c r="O8" s="1630"/>
      <c r="P8" s="1630"/>
      <c r="Q8" s="1630"/>
      <c r="R8" s="1630"/>
      <c r="S8" s="1630"/>
      <c r="T8" s="1630"/>
      <c r="U8" s="1630"/>
      <c r="V8" s="1630"/>
      <c r="W8" s="1630"/>
      <c r="X8" s="1631"/>
      <c r="Z8" s="320"/>
      <c r="AA8" s="320"/>
      <c r="AB8" s="320"/>
      <c r="AC8" s="513"/>
      <c r="AD8" s="513"/>
      <c r="AE8" s="513"/>
      <c r="AF8" s="1261"/>
      <c r="AG8" s="320"/>
      <c r="AH8" s="320"/>
      <c r="AI8" s="320"/>
    </row>
    <row r="9" spans="1:36" s="322" customFormat="1" ht="28.5" customHeight="1" x14ac:dyDescent="0.25">
      <c r="A9" s="316"/>
      <c r="B9" s="1612"/>
      <c r="C9" s="437"/>
      <c r="D9" s="1616"/>
      <c r="E9" s="437"/>
      <c r="F9" s="1619"/>
      <c r="G9" s="1620"/>
      <c r="H9" s="437"/>
      <c r="I9" s="1619"/>
      <c r="J9" s="1626"/>
      <c r="K9" s="1623" t="s">
        <v>372</v>
      </c>
      <c r="L9" s="1624"/>
      <c r="M9" s="1625" t="s">
        <v>373</v>
      </c>
      <c r="N9" s="1626"/>
      <c r="O9" s="1623" t="s">
        <v>374</v>
      </c>
      <c r="P9" s="1624"/>
      <c r="Q9" s="1625" t="s">
        <v>375</v>
      </c>
      <c r="R9" s="1626"/>
      <c r="S9" s="1625" t="s">
        <v>376</v>
      </c>
      <c r="T9" s="1519"/>
      <c r="U9" s="1437" t="s">
        <v>113</v>
      </c>
      <c r="V9" s="1632"/>
      <c r="W9" s="1437" t="s">
        <v>377</v>
      </c>
      <c r="X9" s="1627"/>
      <c r="Z9" s="320"/>
      <c r="AA9" s="320"/>
      <c r="AB9" s="320"/>
      <c r="AC9" s="513"/>
      <c r="AD9" s="513"/>
      <c r="AE9" s="513"/>
      <c r="AF9" s="1261"/>
      <c r="AG9" s="320"/>
      <c r="AH9" s="320"/>
      <c r="AI9" s="320"/>
    </row>
    <row r="10" spans="1:36" s="322" customFormat="1" ht="22.5" customHeight="1" x14ac:dyDescent="0.25">
      <c r="A10" s="316"/>
      <c r="B10" s="1613"/>
      <c r="C10" s="437"/>
      <c r="D10" s="899" t="s">
        <v>9</v>
      </c>
      <c r="E10" s="883"/>
      <c r="F10" s="901" t="s">
        <v>9</v>
      </c>
      <c r="G10" s="876" t="s">
        <v>272</v>
      </c>
      <c r="H10" s="898"/>
      <c r="I10" s="791" t="s">
        <v>9</v>
      </c>
      <c r="J10" s="902" t="s">
        <v>272</v>
      </c>
      <c r="K10" s="903" t="s">
        <v>9</v>
      </c>
      <c r="L10" s="902" t="s">
        <v>378</v>
      </c>
      <c r="M10" s="903" t="s">
        <v>9</v>
      </c>
      <c r="N10" s="903" t="s">
        <v>378</v>
      </c>
      <c r="O10" s="903" t="s">
        <v>9</v>
      </c>
      <c r="P10" s="903" t="s">
        <v>378</v>
      </c>
      <c r="Q10" s="903" t="s">
        <v>9</v>
      </c>
      <c r="R10" s="903" t="s">
        <v>378</v>
      </c>
      <c r="S10" s="880" t="s">
        <v>9</v>
      </c>
      <c r="T10" s="790" t="s">
        <v>378</v>
      </c>
      <c r="U10" s="900" t="s">
        <v>9</v>
      </c>
      <c r="V10" s="903" t="s">
        <v>378</v>
      </c>
      <c r="W10" s="902" t="s">
        <v>9</v>
      </c>
      <c r="X10" s="790" t="s">
        <v>378</v>
      </c>
      <c r="Z10" s="320"/>
      <c r="AA10" s="320"/>
      <c r="AB10" s="320"/>
      <c r="AC10" s="568" t="s">
        <v>207</v>
      </c>
      <c r="AD10" s="602" t="s">
        <v>387</v>
      </c>
      <c r="AE10" s="603" t="s">
        <v>388</v>
      </c>
      <c r="AF10" s="1261"/>
      <c r="AG10" s="320"/>
      <c r="AH10" s="320"/>
      <c r="AI10" s="320"/>
    </row>
    <row r="11" spans="1:36" s="328" customFormat="1" ht="3" customHeight="1" x14ac:dyDescent="0.25">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596"/>
      <c r="AG11" s="329"/>
      <c r="AH11" s="329"/>
      <c r="AI11" s="329"/>
    </row>
    <row r="12" spans="1:36" s="331" customFormat="1" x14ac:dyDescent="0.35">
      <c r="A12" s="330"/>
      <c r="B12" s="755" t="s">
        <v>8</v>
      </c>
      <c r="C12" s="350"/>
      <c r="D12" s="892">
        <v>299148</v>
      </c>
      <c r="E12" s="350"/>
      <c r="F12" s="758">
        <v>3867</v>
      </c>
      <c r="G12" s="759">
        <v>1.292671186168719</v>
      </c>
      <c r="H12" s="350"/>
      <c r="I12" s="758">
        <v>3008</v>
      </c>
      <c r="J12" s="759">
        <v>1.0055223501410673</v>
      </c>
      <c r="K12" s="758">
        <v>2728</v>
      </c>
      <c r="L12" s="759">
        <v>90.691489361702125</v>
      </c>
      <c r="M12" s="758">
        <v>47</v>
      </c>
      <c r="N12" s="759">
        <v>1.5625</v>
      </c>
      <c r="O12" s="758">
        <v>30</v>
      </c>
      <c r="P12" s="759">
        <v>0.99734042553191493</v>
      </c>
      <c r="Q12" s="758">
        <v>194</v>
      </c>
      <c r="R12" s="759">
        <v>6.4494680851063828</v>
      </c>
      <c r="S12" s="758">
        <v>0</v>
      </c>
      <c r="T12" s="759">
        <v>0</v>
      </c>
      <c r="U12" s="758">
        <v>1</v>
      </c>
      <c r="V12" s="759">
        <v>3.3244680851063829E-2</v>
      </c>
      <c r="W12" s="758">
        <v>8</v>
      </c>
      <c r="X12" s="759">
        <f t="shared" ref="X12:X29" si="0">W12/$I12*100</f>
        <v>0.26595744680851063</v>
      </c>
      <c r="Z12" s="360"/>
      <c r="AA12" s="360"/>
      <c r="AB12" s="360"/>
      <c r="AC12" s="604">
        <v>44316</v>
      </c>
      <c r="AD12" s="602">
        <v>23620</v>
      </c>
      <c r="AE12" s="602">
        <v>14066</v>
      </c>
      <c r="AF12" s="606"/>
      <c r="AG12" s="360"/>
      <c r="AH12" s="360"/>
      <c r="AI12" s="361"/>
      <c r="AJ12" s="607"/>
    </row>
    <row r="13" spans="1:36" s="331" customFormat="1" x14ac:dyDescent="0.35">
      <c r="A13" s="330"/>
      <c r="B13" s="763" t="s">
        <v>7</v>
      </c>
      <c r="C13" s="350"/>
      <c r="D13" s="893">
        <v>45732</v>
      </c>
      <c r="E13" s="350"/>
      <c r="F13" s="765">
        <v>738</v>
      </c>
      <c r="G13" s="766">
        <v>1.6137496720020992</v>
      </c>
      <c r="H13" s="350"/>
      <c r="I13" s="765">
        <v>550</v>
      </c>
      <c r="J13" s="766">
        <v>1.2026589696492609</v>
      </c>
      <c r="K13" s="765">
        <v>536</v>
      </c>
      <c r="L13" s="766">
        <v>97.454545454545453</v>
      </c>
      <c r="M13" s="765">
        <v>11</v>
      </c>
      <c r="N13" s="766">
        <v>2</v>
      </c>
      <c r="O13" s="765">
        <v>1</v>
      </c>
      <c r="P13" s="766">
        <v>0.18181818181818182</v>
      </c>
      <c r="Q13" s="765">
        <v>0</v>
      </c>
      <c r="R13" s="766">
        <v>0</v>
      </c>
      <c r="S13" s="765">
        <v>0</v>
      </c>
      <c r="T13" s="766">
        <v>0</v>
      </c>
      <c r="U13" s="765">
        <v>1</v>
      </c>
      <c r="V13" s="766">
        <v>0.18181818181818182</v>
      </c>
      <c r="W13" s="765">
        <v>1</v>
      </c>
      <c r="X13" s="766">
        <f t="shared" si="0"/>
        <v>0.18181818181818182</v>
      </c>
      <c r="Z13" s="360"/>
      <c r="AA13" s="360"/>
      <c r="AB13" s="360"/>
      <c r="AC13" s="604">
        <v>44347</v>
      </c>
      <c r="AD13" s="602">
        <v>21534</v>
      </c>
      <c r="AE13" s="602">
        <v>12150</v>
      </c>
      <c r="AF13" s="606"/>
      <c r="AG13" s="360"/>
      <c r="AH13" s="360"/>
      <c r="AI13" s="361"/>
      <c r="AJ13" s="607"/>
    </row>
    <row r="14" spans="1:36" s="331" customFormat="1" x14ac:dyDescent="0.35">
      <c r="A14" s="330"/>
      <c r="B14" s="763" t="s">
        <v>37</v>
      </c>
      <c r="C14" s="350"/>
      <c r="D14" s="893">
        <v>34418</v>
      </c>
      <c r="E14" s="350"/>
      <c r="F14" s="765">
        <v>1027</v>
      </c>
      <c r="G14" s="766">
        <v>2.9839037712824683</v>
      </c>
      <c r="H14" s="350"/>
      <c r="I14" s="765">
        <v>481</v>
      </c>
      <c r="J14" s="766">
        <v>1.3975245511069789</v>
      </c>
      <c r="K14" s="765">
        <v>439</v>
      </c>
      <c r="L14" s="766">
        <v>91.268191268191273</v>
      </c>
      <c r="M14" s="765">
        <v>4</v>
      </c>
      <c r="N14" s="766">
        <v>0.83160083160083165</v>
      </c>
      <c r="O14" s="765">
        <v>30</v>
      </c>
      <c r="P14" s="766">
        <v>6.2370062370062378</v>
      </c>
      <c r="Q14" s="765">
        <v>0</v>
      </c>
      <c r="R14" s="766">
        <v>0</v>
      </c>
      <c r="S14" s="765">
        <v>0</v>
      </c>
      <c r="T14" s="766">
        <v>0</v>
      </c>
      <c r="U14" s="765">
        <v>8</v>
      </c>
      <c r="V14" s="766">
        <v>1.6632016632016633</v>
      </c>
      <c r="W14" s="765">
        <v>0</v>
      </c>
      <c r="X14" s="766">
        <f t="shared" si="0"/>
        <v>0</v>
      </c>
      <c r="Z14" s="360"/>
      <c r="AA14" s="360"/>
      <c r="AB14" s="360"/>
      <c r="AC14" s="604">
        <v>44377</v>
      </c>
      <c r="AD14" s="602">
        <v>21833</v>
      </c>
      <c r="AE14" s="602">
        <v>13954</v>
      </c>
      <c r="AF14" s="606"/>
      <c r="AG14" s="360"/>
      <c r="AH14" s="360"/>
      <c r="AI14" s="361"/>
      <c r="AJ14" s="607"/>
    </row>
    <row r="15" spans="1:36" s="331" customFormat="1" x14ac:dyDescent="0.35">
      <c r="A15" s="330"/>
      <c r="B15" s="763" t="s">
        <v>38</v>
      </c>
      <c r="C15" s="350"/>
      <c r="D15" s="893">
        <v>31794</v>
      </c>
      <c r="E15" s="350"/>
      <c r="F15" s="765">
        <v>150</v>
      </c>
      <c r="G15" s="766">
        <v>0.47178712964710318</v>
      </c>
      <c r="H15" s="350"/>
      <c r="I15" s="765">
        <v>335</v>
      </c>
      <c r="J15" s="766">
        <v>1.0536579228785306</v>
      </c>
      <c r="K15" s="765">
        <v>295</v>
      </c>
      <c r="L15" s="766">
        <v>88.059701492537314</v>
      </c>
      <c r="M15" s="765">
        <v>8</v>
      </c>
      <c r="N15" s="766">
        <v>2.3880597014925375</v>
      </c>
      <c r="O15" s="765">
        <v>24</v>
      </c>
      <c r="P15" s="766">
        <v>7.1641791044776122</v>
      </c>
      <c r="Q15" s="765">
        <v>0</v>
      </c>
      <c r="R15" s="766">
        <v>0</v>
      </c>
      <c r="S15" s="765">
        <v>1</v>
      </c>
      <c r="T15" s="766">
        <v>0.29850746268656719</v>
      </c>
      <c r="U15" s="765">
        <v>7</v>
      </c>
      <c r="V15" s="766">
        <v>2.0895522388059704</v>
      </c>
      <c r="W15" s="765">
        <v>0</v>
      </c>
      <c r="X15" s="766">
        <f t="shared" si="0"/>
        <v>0</v>
      </c>
      <c r="Z15" s="360"/>
      <c r="AA15" s="360"/>
      <c r="AB15" s="360"/>
      <c r="AC15" s="604">
        <v>44408</v>
      </c>
      <c r="AD15" s="602">
        <v>25882</v>
      </c>
      <c r="AE15" s="602">
        <v>13248</v>
      </c>
      <c r="AF15" s="606"/>
      <c r="AG15" s="360"/>
      <c r="AH15" s="360"/>
      <c r="AI15" s="361"/>
      <c r="AJ15" s="607"/>
    </row>
    <row r="16" spans="1:36" s="331" customFormat="1" x14ac:dyDescent="0.35">
      <c r="A16" s="330"/>
      <c r="B16" s="763" t="s">
        <v>6</v>
      </c>
      <c r="C16" s="350"/>
      <c r="D16" s="893">
        <v>46130</v>
      </c>
      <c r="E16" s="350"/>
      <c r="F16" s="765">
        <v>634</v>
      </c>
      <c r="G16" s="766">
        <v>1.3743767613266855</v>
      </c>
      <c r="H16" s="350"/>
      <c r="I16" s="765">
        <v>452</v>
      </c>
      <c r="J16" s="766">
        <v>0.9798395837849555</v>
      </c>
      <c r="K16" s="765">
        <v>442</v>
      </c>
      <c r="L16" s="766">
        <v>97.787610619469021</v>
      </c>
      <c r="M16" s="765">
        <v>2</v>
      </c>
      <c r="N16" s="766">
        <v>0.44247787610619471</v>
      </c>
      <c r="O16" s="765">
        <v>1</v>
      </c>
      <c r="P16" s="766">
        <v>0.22123893805309736</v>
      </c>
      <c r="Q16" s="765">
        <v>0</v>
      </c>
      <c r="R16" s="766">
        <v>0</v>
      </c>
      <c r="S16" s="765">
        <v>0</v>
      </c>
      <c r="T16" s="766">
        <v>0</v>
      </c>
      <c r="U16" s="765">
        <v>5</v>
      </c>
      <c r="V16" s="766">
        <v>1.1061946902654867</v>
      </c>
      <c r="W16" s="765">
        <v>2</v>
      </c>
      <c r="X16" s="766">
        <f t="shared" si="0"/>
        <v>0.44247787610619471</v>
      </c>
      <c r="Z16" s="360"/>
      <c r="AA16" s="360"/>
      <c r="AB16" s="360"/>
      <c r="AC16" s="604">
        <v>44439</v>
      </c>
      <c r="AD16" s="602">
        <v>15551</v>
      </c>
      <c r="AE16" s="602">
        <v>13247</v>
      </c>
      <c r="AF16" s="606"/>
      <c r="AG16" s="360"/>
      <c r="AH16" s="360"/>
      <c r="AI16" s="361"/>
      <c r="AJ16" s="607"/>
    </row>
    <row r="17" spans="1:36" s="331" customFormat="1" x14ac:dyDescent="0.35">
      <c r="A17" s="330"/>
      <c r="B17" s="763" t="s">
        <v>5</v>
      </c>
      <c r="C17" s="350"/>
      <c r="D17" s="894">
        <v>18114</v>
      </c>
      <c r="E17" s="350"/>
      <c r="F17" s="765">
        <v>543</v>
      </c>
      <c r="G17" s="766">
        <v>2.9976813514408747</v>
      </c>
      <c r="H17" s="350"/>
      <c r="I17" s="765">
        <v>289</v>
      </c>
      <c r="J17" s="766">
        <v>1.5954510323506681</v>
      </c>
      <c r="K17" s="769">
        <v>222</v>
      </c>
      <c r="L17" s="766">
        <v>76.816608996539799</v>
      </c>
      <c r="M17" s="769">
        <v>4</v>
      </c>
      <c r="N17" s="766">
        <v>1.3840830449826991</v>
      </c>
      <c r="O17" s="769">
        <v>9</v>
      </c>
      <c r="P17" s="766">
        <v>3.1141868512110724</v>
      </c>
      <c r="Q17" s="769">
        <v>35</v>
      </c>
      <c r="R17" s="766">
        <v>12.110726643598616</v>
      </c>
      <c r="S17" s="769">
        <v>0</v>
      </c>
      <c r="T17" s="766">
        <v>0</v>
      </c>
      <c r="U17" s="769">
        <v>12</v>
      </c>
      <c r="V17" s="766">
        <v>4.1522491349480966</v>
      </c>
      <c r="W17" s="769">
        <v>7</v>
      </c>
      <c r="X17" s="766">
        <f t="shared" si="0"/>
        <v>2.422145328719723</v>
      </c>
      <c r="Z17" s="360"/>
      <c r="AA17" s="360"/>
      <c r="AB17" s="360"/>
      <c r="AC17" s="604">
        <v>44469</v>
      </c>
      <c r="AD17" s="602">
        <v>29199</v>
      </c>
      <c r="AE17" s="602">
        <v>15187</v>
      </c>
      <c r="AF17" s="606"/>
      <c r="AG17" s="360"/>
      <c r="AH17" s="360"/>
      <c r="AI17" s="361"/>
      <c r="AJ17" s="607"/>
    </row>
    <row r="18" spans="1:36" s="331" customFormat="1" x14ac:dyDescent="0.35">
      <c r="A18" s="330"/>
      <c r="B18" s="763" t="s">
        <v>4</v>
      </c>
      <c r="C18" s="350"/>
      <c r="D18" s="893">
        <v>126450</v>
      </c>
      <c r="E18" s="350"/>
      <c r="F18" s="765">
        <v>1769</v>
      </c>
      <c r="G18" s="766">
        <v>1.3989719256623172</v>
      </c>
      <c r="H18" s="350"/>
      <c r="I18" s="765">
        <v>1418</v>
      </c>
      <c r="J18" s="766">
        <v>1.1213918544879398</v>
      </c>
      <c r="K18" s="765">
        <v>1326</v>
      </c>
      <c r="L18" s="766">
        <v>93.511988716502117</v>
      </c>
      <c r="M18" s="765">
        <v>57</v>
      </c>
      <c r="N18" s="766">
        <v>4.0197461212976027</v>
      </c>
      <c r="O18" s="765">
        <v>0</v>
      </c>
      <c r="P18" s="766">
        <v>0</v>
      </c>
      <c r="Q18" s="765">
        <v>0</v>
      </c>
      <c r="R18" s="766">
        <v>0</v>
      </c>
      <c r="S18" s="765">
        <v>0</v>
      </c>
      <c r="T18" s="766">
        <v>0</v>
      </c>
      <c r="U18" s="765">
        <v>28</v>
      </c>
      <c r="V18" s="766">
        <v>1.9746121297602257</v>
      </c>
      <c r="W18" s="765">
        <v>7</v>
      </c>
      <c r="X18" s="766">
        <f t="shared" si="0"/>
        <v>0.49365303244005643</v>
      </c>
      <c r="Z18" s="360"/>
      <c r="AA18" s="360"/>
      <c r="AB18" s="360"/>
      <c r="AC18" s="604">
        <v>44500</v>
      </c>
      <c r="AD18" s="602">
        <v>26213</v>
      </c>
      <c r="AE18" s="602">
        <v>13678</v>
      </c>
      <c r="AF18" s="606"/>
      <c r="AG18" s="360"/>
      <c r="AH18" s="360"/>
      <c r="AI18" s="361"/>
      <c r="AJ18" s="607"/>
    </row>
    <row r="19" spans="1:36" s="331" customFormat="1" x14ac:dyDescent="0.35">
      <c r="A19" s="330"/>
      <c r="B19" s="763" t="s">
        <v>40</v>
      </c>
      <c r="C19" s="350"/>
      <c r="D19" s="893">
        <v>77506</v>
      </c>
      <c r="E19" s="350"/>
      <c r="F19" s="765">
        <v>1211</v>
      </c>
      <c r="G19" s="766">
        <v>1.5624596805408615</v>
      </c>
      <c r="H19" s="350"/>
      <c r="I19" s="765">
        <v>1006</v>
      </c>
      <c r="J19" s="766">
        <v>1.297964028591335</v>
      </c>
      <c r="K19" s="765">
        <v>889</v>
      </c>
      <c r="L19" s="766">
        <v>88.369781312127245</v>
      </c>
      <c r="M19" s="765">
        <v>20</v>
      </c>
      <c r="N19" s="766">
        <v>1.9880715705765408</v>
      </c>
      <c r="O19" s="765">
        <v>18</v>
      </c>
      <c r="P19" s="766">
        <v>1.7892644135188867</v>
      </c>
      <c r="Q19" s="765">
        <v>4</v>
      </c>
      <c r="R19" s="766">
        <v>0.39761431411530812</v>
      </c>
      <c r="S19" s="765">
        <v>0</v>
      </c>
      <c r="T19" s="766">
        <v>0</v>
      </c>
      <c r="U19" s="765">
        <v>11</v>
      </c>
      <c r="V19" s="766">
        <v>1.0934393638170974</v>
      </c>
      <c r="W19" s="765">
        <v>64</v>
      </c>
      <c r="X19" s="766">
        <f t="shared" si="0"/>
        <v>6.3618290258449299</v>
      </c>
      <c r="Z19" s="360"/>
      <c r="AA19" s="360"/>
      <c r="AB19" s="360"/>
      <c r="AC19" s="604">
        <v>44530</v>
      </c>
      <c r="AD19" s="602">
        <v>25655</v>
      </c>
      <c r="AE19" s="602">
        <v>14422</v>
      </c>
      <c r="AF19" s="606"/>
      <c r="AG19" s="360"/>
      <c r="AH19" s="360"/>
      <c r="AI19" s="361"/>
      <c r="AJ19" s="607"/>
    </row>
    <row r="20" spans="1:36" s="331" customFormat="1" x14ac:dyDescent="0.35">
      <c r="A20" s="330"/>
      <c r="B20" s="763" t="s">
        <v>41</v>
      </c>
      <c r="C20" s="350"/>
      <c r="D20" s="893">
        <v>232521</v>
      </c>
      <c r="E20" s="350"/>
      <c r="F20" s="765">
        <v>4378</v>
      </c>
      <c r="G20" s="766">
        <v>1.8828406896581384</v>
      </c>
      <c r="H20" s="350"/>
      <c r="I20" s="765">
        <v>3402</v>
      </c>
      <c r="J20" s="766">
        <v>1.4630936560568721</v>
      </c>
      <c r="K20" s="765">
        <v>2676</v>
      </c>
      <c r="L20" s="766">
        <v>78.659611992945315</v>
      </c>
      <c r="M20" s="765">
        <v>1</v>
      </c>
      <c r="N20" s="766">
        <v>2.9394473838918283E-2</v>
      </c>
      <c r="O20" s="765">
        <v>678</v>
      </c>
      <c r="P20" s="766">
        <v>19.929453262786595</v>
      </c>
      <c r="Q20" s="765">
        <v>0</v>
      </c>
      <c r="R20" s="766">
        <v>0</v>
      </c>
      <c r="S20" s="765">
        <v>4</v>
      </c>
      <c r="T20" s="766">
        <v>0.11757789535567313</v>
      </c>
      <c r="U20" s="765">
        <v>41</v>
      </c>
      <c r="V20" s="766">
        <v>1.2051734273956496</v>
      </c>
      <c r="W20" s="765">
        <v>2</v>
      </c>
      <c r="X20" s="766">
        <f t="shared" si="0"/>
        <v>5.8788947677836566E-2</v>
      </c>
      <c r="Z20" s="360"/>
      <c r="AA20" s="360"/>
      <c r="AB20" s="360"/>
      <c r="AC20" s="604">
        <v>44561</v>
      </c>
      <c r="AD20" s="602">
        <v>24712</v>
      </c>
      <c r="AE20" s="602">
        <v>14501</v>
      </c>
      <c r="AF20" s="606"/>
      <c r="AG20" s="360"/>
      <c r="AH20" s="360"/>
      <c r="AI20" s="361"/>
      <c r="AJ20" s="607"/>
    </row>
    <row r="21" spans="1:36" s="331" customFormat="1" x14ac:dyDescent="0.35">
      <c r="A21" s="330"/>
      <c r="B21" s="763" t="s">
        <v>3</v>
      </c>
      <c r="C21" s="350"/>
      <c r="D21" s="893">
        <v>167279</v>
      </c>
      <c r="E21" s="350"/>
      <c r="F21" s="765">
        <v>2921</v>
      </c>
      <c r="G21" s="766">
        <v>1.7461845180805722</v>
      </c>
      <c r="H21" s="350"/>
      <c r="I21" s="765">
        <v>1729</v>
      </c>
      <c r="J21" s="766">
        <v>1.0336025442524166</v>
      </c>
      <c r="K21" s="765">
        <v>1589</v>
      </c>
      <c r="L21" s="766">
        <v>91.902834008097173</v>
      </c>
      <c r="M21" s="765">
        <v>31</v>
      </c>
      <c r="N21" s="766">
        <v>1.7929438982070562</v>
      </c>
      <c r="O21" s="765">
        <v>42</v>
      </c>
      <c r="P21" s="766">
        <v>2.42914979757085</v>
      </c>
      <c r="Q21" s="765">
        <v>6</v>
      </c>
      <c r="R21" s="766">
        <v>0.34702139965297862</v>
      </c>
      <c r="S21" s="765">
        <v>49</v>
      </c>
      <c r="T21" s="766">
        <v>2.834008097165992</v>
      </c>
      <c r="U21" s="765">
        <v>0</v>
      </c>
      <c r="V21" s="766">
        <v>0</v>
      </c>
      <c r="W21" s="765">
        <v>12</v>
      </c>
      <c r="X21" s="766">
        <f t="shared" si="0"/>
        <v>0.69404279930595725</v>
      </c>
      <c r="Z21" s="360"/>
      <c r="AA21" s="360"/>
      <c r="AB21" s="360"/>
      <c r="AC21" s="604">
        <v>44592</v>
      </c>
      <c r="AD21" s="602">
        <v>15800</v>
      </c>
      <c r="AE21" s="602">
        <v>18653</v>
      </c>
      <c r="AF21" s="606"/>
      <c r="AG21" s="360"/>
      <c r="AH21" s="360"/>
      <c r="AI21" s="361"/>
      <c r="AJ21" s="607"/>
    </row>
    <row r="22" spans="1:36" s="331" customFormat="1" x14ac:dyDescent="0.35">
      <c r="A22" s="330"/>
      <c r="B22" s="763" t="s">
        <v>2</v>
      </c>
      <c r="C22" s="350"/>
      <c r="D22" s="893">
        <v>36400</v>
      </c>
      <c r="E22" s="350"/>
      <c r="F22" s="765">
        <v>703</v>
      </c>
      <c r="G22" s="766">
        <v>1.9313186813186813</v>
      </c>
      <c r="H22" s="350"/>
      <c r="I22" s="765">
        <v>482</v>
      </c>
      <c r="J22" s="766">
        <v>1.3241758241758241</v>
      </c>
      <c r="K22" s="765">
        <v>343</v>
      </c>
      <c r="L22" s="766">
        <v>71.161825726141075</v>
      </c>
      <c r="M22" s="765">
        <v>12</v>
      </c>
      <c r="N22" s="766">
        <v>2.4896265560165975</v>
      </c>
      <c r="O22" s="765">
        <v>85</v>
      </c>
      <c r="P22" s="766">
        <v>17.634854771784234</v>
      </c>
      <c r="Q22" s="765">
        <v>3</v>
      </c>
      <c r="R22" s="766">
        <v>0.62240663900414939</v>
      </c>
      <c r="S22" s="765">
        <v>0</v>
      </c>
      <c r="T22" s="766">
        <v>0</v>
      </c>
      <c r="U22" s="765">
        <v>11</v>
      </c>
      <c r="V22" s="766">
        <v>2.2821576763485476</v>
      </c>
      <c r="W22" s="765">
        <v>28</v>
      </c>
      <c r="X22" s="766">
        <f t="shared" si="0"/>
        <v>5.809128630705394</v>
      </c>
      <c r="Z22" s="360"/>
      <c r="AA22" s="360"/>
      <c r="AB22" s="360"/>
      <c r="AC22" s="604">
        <v>44620</v>
      </c>
      <c r="AD22" s="602">
        <v>21660</v>
      </c>
      <c r="AE22" s="602">
        <v>18762</v>
      </c>
      <c r="AF22" s="606"/>
      <c r="AG22" s="360"/>
      <c r="AH22" s="360"/>
      <c r="AI22" s="361"/>
      <c r="AJ22" s="607"/>
    </row>
    <row r="23" spans="1:36" s="331" customFormat="1" x14ac:dyDescent="0.35">
      <c r="A23" s="330"/>
      <c r="B23" s="763" t="s">
        <v>35</v>
      </c>
      <c r="C23" s="350"/>
      <c r="D23" s="893">
        <v>78066</v>
      </c>
      <c r="E23" s="350"/>
      <c r="F23" s="765">
        <v>1537</v>
      </c>
      <c r="G23" s="766">
        <v>1.9688468731586095</v>
      </c>
      <c r="H23" s="350"/>
      <c r="I23" s="765">
        <v>868</v>
      </c>
      <c r="J23" s="766">
        <v>1.1118796915430533</v>
      </c>
      <c r="K23" s="765">
        <v>845</v>
      </c>
      <c r="L23" s="766">
        <v>97.350230414746548</v>
      </c>
      <c r="M23" s="765">
        <v>14</v>
      </c>
      <c r="N23" s="766">
        <v>1.6129032258064515</v>
      </c>
      <c r="O23" s="765">
        <v>0</v>
      </c>
      <c r="P23" s="766">
        <v>0</v>
      </c>
      <c r="Q23" s="765">
        <v>6</v>
      </c>
      <c r="R23" s="766">
        <v>0.69124423963133641</v>
      </c>
      <c r="S23" s="765">
        <v>0</v>
      </c>
      <c r="T23" s="766">
        <v>0</v>
      </c>
      <c r="U23" s="765">
        <v>3</v>
      </c>
      <c r="V23" s="766">
        <v>0.34562211981566821</v>
      </c>
      <c r="W23" s="765">
        <v>0</v>
      </c>
      <c r="X23" s="766">
        <f t="shared" si="0"/>
        <v>0</v>
      </c>
      <c r="Z23" s="360"/>
      <c r="AA23" s="360"/>
      <c r="AB23" s="360"/>
      <c r="AC23" s="604">
        <v>44651</v>
      </c>
      <c r="AD23" s="602">
        <v>28954</v>
      </c>
      <c r="AE23" s="602">
        <v>17183</v>
      </c>
      <c r="AF23" s="606"/>
      <c r="AG23" s="360"/>
      <c r="AH23" s="360"/>
      <c r="AI23" s="361"/>
      <c r="AJ23" s="607"/>
    </row>
    <row r="24" spans="1:36" s="331" customFormat="1" x14ac:dyDescent="0.35">
      <c r="A24" s="330"/>
      <c r="B24" s="763" t="s">
        <v>42</v>
      </c>
      <c r="C24" s="350"/>
      <c r="D24" s="893">
        <v>194321</v>
      </c>
      <c r="E24" s="350"/>
      <c r="F24" s="765">
        <v>6060</v>
      </c>
      <c r="G24" s="766">
        <v>3.118551263116184</v>
      </c>
      <c r="H24" s="350"/>
      <c r="I24" s="765">
        <v>2292</v>
      </c>
      <c r="J24" s="766">
        <v>1.1794916658518637</v>
      </c>
      <c r="K24" s="765">
        <v>1809</v>
      </c>
      <c r="L24" s="766">
        <v>78.926701570680621</v>
      </c>
      <c r="M24" s="765">
        <v>81</v>
      </c>
      <c r="N24" s="766">
        <v>3.5340314136125657</v>
      </c>
      <c r="O24" s="765">
        <v>0</v>
      </c>
      <c r="P24" s="766">
        <v>0</v>
      </c>
      <c r="Q24" s="765">
        <v>0</v>
      </c>
      <c r="R24" s="766">
        <v>0</v>
      </c>
      <c r="S24" s="765">
        <v>0</v>
      </c>
      <c r="T24" s="766">
        <v>0</v>
      </c>
      <c r="U24" s="765">
        <v>18</v>
      </c>
      <c r="V24" s="766">
        <v>0.78534031413612559</v>
      </c>
      <c r="W24" s="765">
        <v>384</v>
      </c>
      <c r="X24" s="766">
        <f t="shared" si="0"/>
        <v>16.753926701570681</v>
      </c>
      <c r="Z24" s="360"/>
      <c r="AA24" s="360"/>
      <c r="AB24" s="360"/>
      <c r="AC24" s="604">
        <v>44681</v>
      </c>
      <c r="AD24" s="602">
        <v>20498</v>
      </c>
      <c r="AE24" s="602">
        <v>16055</v>
      </c>
      <c r="AF24" s="606"/>
      <c r="AG24" s="360"/>
      <c r="AH24" s="360"/>
      <c r="AI24" s="361"/>
      <c r="AJ24" s="607"/>
    </row>
    <row r="25" spans="1:36" x14ac:dyDescent="0.35">
      <c r="A25" s="332"/>
      <c r="B25" s="763" t="s">
        <v>43</v>
      </c>
      <c r="C25" s="350"/>
      <c r="D25" s="893">
        <v>45626</v>
      </c>
      <c r="E25" s="350"/>
      <c r="F25" s="765">
        <v>939</v>
      </c>
      <c r="G25" s="766">
        <v>2.0580370841187041</v>
      </c>
      <c r="H25" s="350"/>
      <c r="I25" s="765">
        <v>411</v>
      </c>
      <c r="J25" s="766">
        <v>0.90080217419892161</v>
      </c>
      <c r="K25" s="765">
        <v>333</v>
      </c>
      <c r="L25" s="766">
        <v>81.021897810218974</v>
      </c>
      <c r="M25" s="765">
        <v>1</v>
      </c>
      <c r="N25" s="766">
        <v>0.24330900243309003</v>
      </c>
      <c r="O25" s="765">
        <v>2</v>
      </c>
      <c r="P25" s="766">
        <v>0.48661800486618007</v>
      </c>
      <c r="Q25" s="765">
        <v>47</v>
      </c>
      <c r="R25" s="766">
        <v>11.435523114355231</v>
      </c>
      <c r="S25" s="765">
        <v>6</v>
      </c>
      <c r="T25" s="766">
        <v>1.4598540145985401</v>
      </c>
      <c r="U25" s="765">
        <v>7</v>
      </c>
      <c r="V25" s="766">
        <v>1.7031630170316301</v>
      </c>
      <c r="W25" s="765">
        <v>15</v>
      </c>
      <c r="X25" s="766">
        <f t="shared" si="0"/>
        <v>3.6496350364963499</v>
      </c>
      <c r="Z25" s="360"/>
      <c r="AA25" s="360"/>
      <c r="AB25" s="360"/>
      <c r="AC25" s="604">
        <v>44712</v>
      </c>
      <c r="AD25" s="602">
        <v>23876</v>
      </c>
      <c r="AE25" s="602">
        <v>15983</v>
      </c>
      <c r="AF25" s="606"/>
      <c r="AG25" s="360"/>
      <c r="AH25" s="360"/>
      <c r="AI25" s="361"/>
      <c r="AJ25" s="607"/>
    </row>
    <row r="26" spans="1:36" s="331" customFormat="1" x14ac:dyDescent="0.35">
      <c r="B26" s="763" t="s">
        <v>44</v>
      </c>
      <c r="C26" s="350"/>
      <c r="D26" s="895">
        <v>15929</v>
      </c>
      <c r="E26" s="350"/>
      <c r="F26" s="769">
        <v>130</v>
      </c>
      <c r="G26" s="766">
        <v>0.81612153933078047</v>
      </c>
      <c r="H26" s="350"/>
      <c r="I26" s="769">
        <v>229</v>
      </c>
      <c r="J26" s="766">
        <v>1.4376294808211438</v>
      </c>
      <c r="K26" s="769">
        <v>226</v>
      </c>
      <c r="L26" s="766">
        <v>98.689956331877724</v>
      </c>
      <c r="M26" s="769">
        <v>3</v>
      </c>
      <c r="N26" s="766">
        <v>1.3100436681222707</v>
      </c>
      <c r="O26" s="769">
        <v>0</v>
      </c>
      <c r="P26" s="766">
        <v>0</v>
      </c>
      <c r="Q26" s="769">
        <v>0</v>
      </c>
      <c r="R26" s="766">
        <v>0</v>
      </c>
      <c r="S26" s="769">
        <v>0</v>
      </c>
      <c r="T26" s="766">
        <v>0</v>
      </c>
      <c r="U26" s="769">
        <v>0</v>
      </c>
      <c r="V26" s="766">
        <v>0</v>
      </c>
      <c r="W26" s="769">
        <v>0</v>
      </c>
      <c r="X26" s="766">
        <f t="shared" si="0"/>
        <v>0</v>
      </c>
      <c r="Z26" s="360"/>
      <c r="AA26" s="360"/>
      <c r="AB26" s="360"/>
      <c r="AC26" s="604">
        <v>44742</v>
      </c>
      <c r="AD26" s="602">
        <v>25318</v>
      </c>
      <c r="AE26" s="602">
        <v>16449</v>
      </c>
      <c r="AF26" s="606"/>
      <c r="AG26" s="360"/>
      <c r="AH26" s="360"/>
      <c r="AI26" s="361"/>
      <c r="AJ26" s="607"/>
    </row>
    <row r="27" spans="1:36" s="331" customFormat="1" x14ac:dyDescent="0.35">
      <c r="B27" s="763" t="s">
        <v>45</v>
      </c>
      <c r="C27" s="350"/>
      <c r="D27" s="895">
        <v>70696</v>
      </c>
      <c r="E27" s="350"/>
      <c r="F27" s="769">
        <v>1212</v>
      </c>
      <c r="G27" s="766">
        <v>1.7143827090641619</v>
      </c>
      <c r="H27" s="350"/>
      <c r="I27" s="769">
        <v>1157</v>
      </c>
      <c r="J27" s="766">
        <v>1.6365848138508543</v>
      </c>
      <c r="K27" s="769">
        <v>937</v>
      </c>
      <c r="L27" s="766">
        <v>80.985306828003459</v>
      </c>
      <c r="M27" s="769">
        <v>25</v>
      </c>
      <c r="N27" s="766">
        <v>2.1607605877268798</v>
      </c>
      <c r="O27" s="769">
        <v>141</v>
      </c>
      <c r="P27" s="766">
        <v>12.186689714779602</v>
      </c>
      <c r="Q27" s="769">
        <v>14</v>
      </c>
      <c r="R27" s="766">
        <v>1.2100259291270528</v>
      </c>
      <c r="S27" s="769">
        <v>12</v>
      </c>
      <c r="T27" s="766">
        <v>1.0371650821089022</v>
      </c>
      <c r="U27" s="769">
        <v>22</v>
      </c>
      <c r="V27" s="766">
        <v>1.9014693171996542</v>
      </c>
      <c r="W27" s="769">
        <v>6</v>
      </c>
      <c r="X27" s="766">
        <f t="shared" si="0"/>
        <v>0.51858254105445112</v>
      </c>
      <c r="Z27" s="360"/>
      <c r="AA27" s="360"/>
      <c r="AB27" s="360"/>
      <c r="AC27" s="604">
        <v>44773</v>
      </c>
      <c r="AD27" s="602">
        <v>29962</v>
      </c>
      <c r="AE27" s="602">
        <v>16217</v>
      </c>
      <c r="AF27" s="606"/>
      <c r="AG27" s="360"/>
      <c r="AH27" s="360"/>
      <c r="AI27" s="361"/>
      <c r="AJ27" s="607"/>
    </row>
    <row r="28" spans="1:36" s="331" customFormat="1" x14ac:dyDescent="0.35">
      <c r="B28" s="763" t="s">
        <v>46</v>
      </c>
      <c r="C28" s="350"/>
      <c r="D28" s="895">
        <v>9318</v>
      </c>
      <c r="E28" s="350"/>
      <c r="F28" s="769">
        <v>141</v>
      </c>
      <c r="G28" s="775">
        <v>1.5132002575660013</v>
      </c>
      <c r="H28" s="350"/>
      <c r="I28" s="769">
        <v>191</v>
      </c>
      <c r="J28" s="775">
        <v>2.0497960935823136</v>
      </c>
      <c r="K28" s="769">
        <v>83</v>
      </c>
      <c r="L28" s="775">
        <v>43.455497382198956</v>
      </c>
      <c r="M28" s="769">
        <v>6</v>
      </c>
      <c r="N28" s="775">
        <v>3.1413612565445024</v>
      </c>
      <c r="O28" s="769">
        <v>99</v>
      </c>
      <c r="P28" s="775">
        <v>51.832460732984295</v>
      </c>
      <c r="Q28" s="769">
        <v>0</v>
      </c>
      <c r="R28" s="775">
        <v>0</v>
      </c>
      <c r="S28" s="769">
        <v>1</v>
      </c>
      <c r="T28" s="775">
        <v>0.52356020942408377</v>
      </c>
      <c r="U28" s="769">
        <v>1</v>
      </c>
      <c r="V28" s="775">
        <v>0.52356020942408377</v>
      </c>
      <c r="W28" s="769">
        <v>1</v>
      </c>
      <c r="X28" s="775">
        <f t="shared" si="0"/>
        <v>0.52356020942408377</v>
      </c>
      <c r="Z28" s="360"/>
      <c r="AA28" s="360"/>
      <c r="AB28" s="360"/>
      <c r="AC28" s="604">
        <v>44804</v>
      </c>
      <c r="AD28" s="602">
        <v>19002</v>
      </c>
      <c r="AE28" s="602">
        <v>17806</v>
      </c>
      <c r="AF28" s="606"/>
      <c r="AG28" s="360"/>
      <c r="AH28" s="360"/>
      <c r="AI28" s="361"/>
      <c r="AJ28" s="607"/>
    </row>
    <row r="29" spans="1:36" s="331" customFormat="1" x14ac:dyDescent="0.35">
      <c r="B29" s="884" t="s">
        <v>1</v>
      </c>
      <c r="C29" s="350"/>
      <c r="D29" s="896">
        <v>3725</v>
      </c>
      <c r="E29" s="350"/>
      <c r="F29" s="885">
        <v>59</v>
      </c>
      <c r="G29" s="897">
        <v>1.5838926174496646</v>
      </c>
      <c r="H29" s="350"/>
      <c r="I29" s="885">
        <v>36</v>
      </c>
      <c r="J29" s="897">
        <v>0.96644295302013417</v>
      </c>
      <c r="K29" s="885">
        <v>27</v>
      </c>
      <c r="L29" s="897">
        <v>75</v>
      </c>
      <c r="M29" s="885">
        <v>2</v>
      </c>
      <c r="N29" s="897">
        <v>5.5555555555555554</v>
      </c>
      <c r="O29" s="885">
        <v>1</v>
      </c>
      <c r="P29" s="897">
        <v>2.7777777777777777</v>
      </c>
      <c r="Q29" s="885">
        <v>2</v>
      </c>
      <c r="R29" s="897">
        <v>5.5555555555555554</v>
      </c>
      <c r="S29" s="885">
        <v>0</v>
      </c>
      <c r="T29" s="897">
        <v>0</v>
      </c>
      <c r="U29" s="885">
        <v>1</v>
      </c>
      <c r="V29" s="897">
        <v>2.7777777777777777</v>
      </c>
      <c r="W29" s="885">
        <v>3</v>
      </c>
      <c r="X29" s="897">
        <f t="shared" si="0"/>
        <v>8.3333333333333321</v>
      </c>
      <c r="Z29" s="360"/>
      <c r="AA29" s="360"/>
      <c r="AB29" s="360"/>
      <c r="AC29" s="604">
        <v>44834</v>
      </c>
      <c r="AD29" s="602">
        <v>23558</v>
      </c>
      <c r="AE29" s="602">
        <v>17545</v>
      </c>
      <c r="AF29" s="606"/>
      <c r="AG29" s="360"/>
      <c r="AH29" s="360"/>
      <c r="AI29" s="361"/>
      <c r="AJ29" s="607"/>
    </row>
    <row r="30" spans="1:36"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596"/>
      <c r="AG30" s="329"/>
      <c r="AH30" s="360"/>
      <c r="AI30" s="361"/>
      <c r="AJ30" s="607"/>
    </row>
    <row r="31" spans="1:36" s="329" customFormat="1" x14ac:dyDescent="0.35">
      <c r="B31" s="1256" t="s">
        <v>0</v>
      </c>
      <c r="C31" s="320"/>
      <c r="D31" s="1273">
        <v>1533173</v>
      </c>
      <c r="E31" s="320"/>
      <c r="F31" s="1257">
        <v>28019</v>
      </c>
      <c r="G31" s="1258">
        <v>1.8275171816879112</v>
      </c>
      <c r="H31" s="320"/>
      <c r="I31" s="1257">
        <v>18336</v>
      </c>
      <c r="J31" s="1258">
        <v>1.1959511418476585</v>
      </c>
      <c r="K31" s="1257">
        <v>15745</v>
      </c>
      <c r="L31" s="1258">
        <v>85.869328097731241</v>
      </c>
      <c r="M31" s="1257">
        <v>329</v>
      </c>
      <c r="N31" s="1258">
        <v>1.794284467713787</v>
      </c>
      <c r="O31" s="1257">
        <v>1161</v>
      </c>
      <c r="P31" s="1258">
        <v>6.3318062827225132</v>
      </c>
      <c r="Q31" s="1257">
        <v>311</v>
      </c>
      <c r="R31" s="1258">
        <v>1.6961169284467714</v>
      </c>
      <c r="S31" s="1257">
        <v>73</v>
      </c>
      <c r="T31" s="1258">
        <v>0.3981239092495637</v>
      </c>
      <c r="U31" s="1257">
        <v>177</v>
      </c>
      <c r="V31" s="1258">
        <v>0.96531413612565442</v>
      </c>
      <c r="W31" s="1257">
        <f>SUM(W12:W29)</f>
        <v>540</v>
      </c>
      <c r="X31" s="1258">
        <f>W31/$I31*100</f>
        <v>2.9450261780104712</v>
      </c>
      <c r="Z31" s="360"/>
      <c r="AA31" s="360"/>
      <c r="AC31" s="604">
        <v>44895</v>
      </c>
      <c r="AD31" s="602">
        <v>25864</v>
      </c>
      <c r="AE31" s="602">
        <v>14618</v>
      </c>
      <c r="AF31" s="606"/>
      <c r="AG31" s="360"/>
      <c r="AJ31" s="395"/>
    </row>
    <row r="32" spans="1:36" s="328" customFormat="1" ht="6.75" customHeight="1" x14ac:dyDescent="0.25">
      <c r="B32" s="397" t="s">
        <v>39</v>
      </c>
      <c r="C32" s="449"/>
      <c r="E32" s="449"/>
      <c r="Z32" s="329"/>
      <c r="AA32" s="329"/>
      <c r="AB32" s="329"/>
      <c r="AC32" s="604">
        <v>44926</v>
      </c>
      <c r="AD32" s="602">
        <v>27618</v>
      </c>
      <c r="AE32" s="602">
        <v>15332</v>
      </c>
      <c r="AF32" s="596"/>
      <c r="AG32" s="329"/>
      <c r="AH32" s="329"/>
      <c r="AI32" s="329"/>
    </row>
    <row r="33" spans="2:35" s="394" customFormat="1" ht="15" customHeight="1" x14ac:dyDescent="0.25">
      <c r="B33" s="1523" t="s">
        <v>389</v>
      </c>
      <c r="C33" s="1523"/>
      <c r="D33" s="1523"/>
      <c r="E33" s="1523"/>
      <c r="F33" s="1523"/>
      <c r="G33" s="1523"/>
      <c r="H33" s="1523"/>
      <c r="I33" s="1523"/>
      <c r="J33" s="1523"/>
      <c r="K33" s="1523"/>
      <c r="L33" s="1523"/>
      <c r="M33" s="1523"/>
      <c r="N33" s="1523"/>
      <c r="O33" s="1523"/>
      <c r="P33" s="1523"/>
      <c r="Q33" s="1523"/>
      <c r="R33" s="1523"/>
      <c r="S33" s="1523"/>
      <c r="T33" s="1523"/>
      <c r="U33" s="1523"/>
      <c r="V33" s="1523"/>
      <c r="W33" s="1523"/>
      <c r="X33" s="1523"/>
      <c r="Z33" s="329"/>
      <c r="AA33" s="329"/>
      <c r="AB33" s="329"/>
      <c r="AC33" s="604">
        <v>44957</v>
      </c>
      <c r="AD33" s="602">
        <v>19275</v>
      </c>
      <c r="AE33" s="602">
        <v>18183</v>
      </c>
      <c r="AF33" s="596"/>
      <c r="AG33" s="329"/>
      <c r="AH33" s="329"/>
      <c r="AI33" s="329"/>
    </row>
    <row r="34" spans="2:35" s="394" customFormat="1" ht="11.25" customHeight="1" x14ac:dyDescent="0.25">
      <c r="B34" s="1523"/>
      <c r="C34" s="1523"/>
      <c r="D34" s="1523"/>
      <c r="E34" s="1523"/>
      <c r="F34" s="1523"/>
      <c r="G34" s="1523"/>
      <c r="H34" s="1523"/>
      <c r="I34" s="1523"/>
      <c r="J34" s="1523"/>
      <c r="K34" s="1523"/>
      <c r="L34" s="1523"/>
      <c r="M34" s="1523"/>
      <c r="N34" s="1523"/>
      <c r="O34" s="1523"/>
      <c r="P34" s="1523"/>
      <c r="Q34" s="1523"/>
      <c r="R34" s="1523"/>
      <c r="S34" s="1523"/>
      <c r="T34" s="1523"/>
      <c r="U34" s="1523"/>
      <c r="V34" s="1523"/>
      <c r="W34" s="1523"/>
      <c r="X34" s="1523"/>
      <c r="Z34" s="329"/>
      <c r="AA34" s="329"/>
      <c r="AB34" s="329"/>
      <c r="AC34" s="604">
        <v>44985</v>
      </c>
      <c r="AD34" s="602">
        <v>22255</v>
      </c>
      <c r="AE34" s="602">
        <v>17384</v>
      </c>
      <c r="AF34" s="596"/>
      <c r="AG34" s="329"/>
      <c r="AH34" s="329"/>
      <c r="AI34" s="329"/>
    </row>
    <row r="35" spans="2:35" x14ac:dyDescent="0.25">
      <c r="B35" s="1489"/>
      <c r="C35" s="1489"/>
      <c r="D35" s="1489"/>
      <c r="AC35" s="604">
        <v>45016</v>
      </c>
      <c r="AD35" s="602">
        <v>31089</v>
      </c>
      <c r="AE35" s="602">
        <v>20191</v>
      </c>
    </row>
    <row r="36" spans="2:35" x14ac:dyDescent="0.25">
      <c r="B36" s="1469"/>
      <c r="C36" s="1469"/>
      <c r="D36" s="1469"/>
      <c r="AC36" s="604">
        <v>45046</v>
      </c>
      <c r="AD36" s="602">
        <v>29256</v>
      </c>
      <c r="AE36" s="602">
        <v>18363</v>
      </c>
    </row>
    <row r="37" spans="2:35" x14ac:dyDescent="0.25">
      <c r="AC37" s="604">
        <v>45077</v>
      </c>
      <c r="AD37" s="602">
        <v>26178</v>
      </c>
      <c r="AE37" s="602">
        <v>15112</v>
      </c>
    </row>
    <row r="38" spans="2:35" x14ac:dyDescent="0.25">
      <c r="AC38" s="604">
        <v>45107</v>
      </c>
      <c r="AD38" s="602">
        <v>26589</v>
      </c>
      <c r="AE38" s="602">
        <v>15064</v>
      </c>
    </row>
    <row r="39" spans="2:35" x14ac:dyDescent="0.25">
      <c r="AC39" s="604">
        <v>45138</v>
      </c>
      <c r="AD39" s="602">
        <v>21178</v>
      </c>
      <c r="AE39" s="602">
        <v>19930</v>
      </c>
      <c r="AF39" s="1361"/>
    </row>
    <row r="40" spans="2:35" x14ac:dyDescent="0.25">
      <c r="AC40" s="604">
        <v>45169</v>
      </c>
      <c r="AD40" s="602">
        <v>19953</v>
      </c>
      <c r="AE40" s="602">
        <v>13281</v>
      </c>
    </row>
    <row r="41" spans="2:35" x14ac:dyDescent="0.25">
      <c r="AC41" s="604">
        <v>45199</v>
      </c>
      <c r="AD41" s="602">
        <v>25272</v>
      </c>
      <c r="AE41" s="602">
        <v>16023</v>
      </c>
    </row>
    <row r="42" spans="2:35" x14ac:dyDescent="0.25">
      <c r="AC42" s="604">
        <v>45230</v>
      </c>
      <c r="AD42" s="602">
        <v>25809</v>
      </c>
      <c r="AE42" s="602">
        <v>14730</v>
      </c>
    </row>
    <row r="43" spans="2:35" x14ac:dyDescent="0.25">
      <c r="AC43" s="604">
        <v>45260</v>
      </c>
      <c r="AD43" s="602">
        <v>23533</v>
      </c>
      <c r="AE43" s="602">
        <v>14866</v>
      </c>
    </row>
    <row r="44" spans="2:35" x14ac:dyDescent="0.25">
      <c r="AC44" s="604">
        <v>45291</v>
      </c>
      <c r="AD44" s="602">
        <v>26424</v>
      </c>
      <c r="AE44" s="602">
        <v>15255</v>
      </c>
    </row>
    <row r="45" spans="2:35" x14ac:dyDescent="0.25">
      <c r="AC45" s="604">
        <v>45322</v>
      </c>
      <c r="AD45" s="602">
        <v>15028</v>
      </c>
      <c r="AE45" s="602">
        <v>18428</v>
      </c>
    </row>
    <row r="46" spans="2:35" x14ac:dyDescent="0.25">
      <c r="AC46" s="604">
        <v>45351</v>
      </c>
      <c r="AD46" s="602">
        <v>26779</v>
      </c>
      <c r="AE46" s="602">
        <v>22135</v>
      </c>
    </row>
    <row r="47" spans="2:35" x14ac:dyDescent="0.25">
      <c r="AC47" s="1328">
        <v>45382</v>
      </c>
      <c r="AD47" s="602">
        <v>28951</v>
      </c>
      <c r="AE47" s="602">
        <v>17739</v>
      </c>
    </row>
    <row r="48" spans="2:35" x14ac:dyDescent="0.25">
      <c r="AC48" s="1328">
        <v>45412</v>
      </c>
      <c r="AD48" s="602">
        <v>28355</v>
      </c>
      <c r="AE48" s="602">
        <v>17505</v>
      </c>
    </row>
    <row r="49" spans="29:31" x14ac:dyDescent="0.25">
      <c r="AC49" s="1328">
        <v>45443</v>
      </c>
      <c r="AD49" s="602">
        <v>27570</v>
      </c>
      <c r="AE49" s="602">
        <v>17074</v>
      </c>
    </row>
    <row r="50" spans="29:31" x14ac:dyDescent="0.25">
      <c r="AC50" s="1328">
        <v>45473</v>
      </c>
      <c r="AD50" s="602">
        <v>28451</v>
      </c>
      <c r="AE50" s="602">
        <v>16876</v>
      </c>
    </row>
    <row r="51" spans="29:31" x14ac:dyDescent="0.25">
      <c r="AC51" s="1328">
        <v>45504</v>
      </c>
      <c r="AD51" s="602">
        <v>23693</v>
      </c>
      <c r="AE51" s="602">
        <v>14856</v>
      </c>
    </row>
    <row r="52" spans="29:31" x14ac:dyDescent="0.25">
      <c r="AC52" s="1328">
        <v>45535</v>
      </c>
      <c r="AD52" s="602">
        <v>21725</v>
      </c>
      <c r="AE52" s="602">
        <v>15859</v>
      </c>
    </row>
    <row r="53" spans="29:31" x14ac:dyDescent="0.25">
      <c r="AC53" s="1328">
        <v>45565</v>
      </c>
      <c r="AD53" s="602">
        <v>21233</v>
      </c>
      <c r="AE53" s="602">
        <v>16108</v>
      </c>
    </row>
    <row r="54" spans="29:31" x14ac:dyDescent="0.25">
      <c r="AC54" s="1328">
        <v>45596</v>
      </c>
      <c r="AD54" s="602">
        <v>27120</v>
      </c>
      <c r="AE54" s="602">
        <v>14590</v>
      </c>
    </row>
    <row r="55" spans="29:31" x14ac:dyDescent="0.25">
      <c r="AC55" s="1328">
        <v>45626</v>
      </c>
      <c r="AD55" s="602">
        <v>31086</v>
      </c>
      <c r="AE55" s="602">
        <v>15962</v>
      </c>
    </row>
    <row r="56" spans="29:31" x14ac:dyDescent="0.25">
      <c r="AC56" s="1328">
        <v>45657</v>
      </c>
      <c r="AD56" s="602">
        <v>29012</v>
      </c>
      <c r="AE56" s="602">
        <v>15313</v>
      </c>
    </row>
    <row r="57" spans="29:31" x14ac:dyDescent="0.25">
      <c r="AC57" s="1328">
        <v>45688</v>
      </c>
      <c r="AD57" s="602">
        <v>20443</v>
      </c>
      <c r="AE57" s="602">
        <v>17379</v>
      </c>
    </row>
    <row r="58" spans="29:31" x14ac:dyDescent="0.25">
      <c r="AC58" s="1328">
        <v>45716</v>
      </c>
      <c r="AD58" s="602">
        <v>24566</v>
      </c>
      <c r="AE58" s="602">
        <v>22564</v>
      </c>
    </row>
    <row r="59" spans="29:31" x14ac:dyDescent="0.25">
      <c r="AC59" s="1328">
        <v>45747</v>
      </c>
      <c r="AD59" s="602">
        <v>28019</v>
      </c>
      <c r="AE59" s="602">
        <v>18336</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7.26953125" style="615"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idden="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32"/>
      <c r="C3" s="1532"/>
      <c r="D3" s="1532"/>
      <c r="E3" s="1532"/>
      <c r="F3" s="1532"/>
      <c r="G3" s="1532"/>
      <c r="H3" s="1532"/>
      <c r="I3" s="1532"/>
      <c r="J3" s="1532"/>
      <c r="K3" s="1532"/>
      <c r="L3" s="618"/>
      <c r="M3" s="618"/>
      <c r="W3" s="620"/>
      <c r="AA3" s="620"/>
      <c r="AD3" s="620"/>
    </row>
    <row r="4" spans="2:32" s="621" customFormat="1" ht="2.25" customHeight="1" x14ac:dyDescent="0.25">
      <c r="B4" s="1533"/>
      <c r="C4" s="1533"/>
      <c r="D4" s="1533"/>
      <c r="E4" s="1533"/>
      <c r="F4" s="1533"/>
      <c r="G4" s="1533"/>
      <c r="H4" s="1533"/>
      <c r="I4" s="1533"/>
      <c r="J4" s="1533"/>
      <c r="K4" s="1533"/>
      <c r="L4" s="1533"/>
      <c r="M4" s="1533"/>
      <c r="N4" s="1533"/>
      <c r="O4" s="1533"/>
      <c r="P4" s="1533"/>
      <c r="Q4" s="1533"/>
      <c r="R4" s="1533"/>
      <c r="S4" s="1533"/>
      <c r="T4" s="1533"/>
      <c r="U4" s="1533"/>
      <c r="V4" s="1533"/>
      <c r="W4" s="1533"/>
      <c r="X4" s="1533"/>
      <c r="Y4" s="1533"/>
      <c r="Z4" s="1533"/>
      <c r="AA4" s="1533"/>
      <c r="AB4" s="1533"/>
      <c r="AC4" s="1533"/>
      <c r="AD4" s="1533"/>
    </row>
    <row r="5" spans="2:32" s="621" customFormat="1" ht="39" customHeight="1" x14ac:dyDescent="0.25">
      <c r="B5" s="1550" t="s">
        <v>428</v>
      </c>
      <c r="C5" s="1550"/>
      <c r="D5" s="1550"/>
      <c r="E5" s="1550"/>
      <c r="F5" s="1550"/>
      <c r="G5" s="1550"/>
      <c r="H5" s="1550"/>
      <c r="I5" s="1550"/>
      <c r="J5" s="1550"/>
      <c r="K5" s="1550"/>
      <c r="L5" s="1550"/>
      <c r="M5" s="1550"/>
      <c r="N5" s="1550"/>
      <c r="O5" s="1550"/>
      <c r="P5" s="1550"/>
      <c r="Q5" s="1550"/>
      <c r="R5" s="1550"/>
      <c r="S5" s="1550"/>
      <c r="T5" s="1550"/>
      <c r="U5" s="1550"/>
      <c r="V5" s="1550"/>
      <c r="W5" s="1550"/>
      <c r="X5" s="1550"/>
      <c r="Y5" s="1550"/>
      <c r="Z5" s="1550"/>
      <c r="AA5" s="1550"/>
      <c r="AB5" s="1550"/>
      <c r="AC5" s="1550"/>
      <c r="AD5" s="1550"/>
      <c r="AE5" s="821"/>
    </row>
    <row r="6" spans="2:32" s="621" customFormat="1" ht="14.25" customHeight="1" x14ac:dyDescent="0.25">
      <c r="B6" s="1471" t="str">
        <f>porsaad!$B$6</f>
        <v>Situación a 31 de marzo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c r="AD6" s="622"/>
    </row>
    <row r="7" spans="2:32"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5">
      <c r="B8" s="1548" t="s">
        <v>27</v>
      </c>
      <c r="C8" s="625"/>
      <c r="D8" s="1565" t="s">
        <v>112</v>
      </c>
      <c r="E8" s="1563" t="s">
        <v>26</v>
      </c>
      <c r="F8" s="1564"/>
      <c r="G8" s="1564"/>
      <c r="H8" s="1564"/>
      <c r="I8" s="1564"/>
      <c r="J8" s="1564"/>
      <c r="K8" s="1564"/>
      <c r="L8" s="1564"/>
      <c r="M8" s="1564"/>
      <c r="N8" s="1564"/>
      <c r="O8" s="1564"/>
      <c r="P8" s="1564"/>
      <c r="Q8" s="1564"/>
      <c r="R8" s="1564"/>
      <c r="S8" s="1564"/>
      <c r="T8" s="1564"/>
      <c r="U8" s="1564"/>
      <c r="V8" s="1564"/>
      <c r="W8" s="1564"/>
      <c r="X8" s="1564"/>
      <c r="Y8" s="1564"/>
      <c r="Z8" s="1564"/>
      <c r="AA8" s="1544"/>
      <c r="AB8" s="625"/>
      <c r="AC8" s="1565" t="s">
        <v>0</v>
      </c>
      <c r="AD8" s="1566"/>
    </row>
    <row r="9" spans="2:32" s="626" customFormat="1" ht="21.75" customHeight="1" x14ac:dyDescent="0.25">
      <c r="B9" s="1562"/>
      <c r="C9" s="625"/>
      <c r="D9" s="1571"/>
      <c r="E9" s="1633" t="s">
        <v>22</v>
      </c>
      <c r="F9" s="1568"/>
      <c r="G9" s="627"/>
      <c r="H9" s="1571" t="s">
        <v>21</v>
      </c>
      <c r="I9" s="1634"/>
      <c r="J9" s="627"/>
      <c r="K9" s="1571" t="s">
        <v>20</v>
      </c>
      <c r="L9" s="1634"/>
      <c r="M9" s="627"/>
      <c r="N9" s="1571" t="s">
        <v>19</v>
      </c>
      <c r="O9" s="1634"/>
      <c r="P9" s="627"/>
      <c r="Q9" s="1571" t="s">
        <v>18</v>
      </c>
      <c r="R9" s="1634"/>
      <c r="S9" s="627"/>
      <c r="T9" s="1571" t="s">
        <v>17</v>
      </c>
      <c r="U9" s="1634"/>
      <c r="V9" s="627"/>
      <c r="W9" s="1571" t="s">
        <v>16</v>
      </c>
      <c r="X9" s="1634"/>
      <c r="Y9" s="627"/>
      <c r="Z9" s="1571" t="s">
        <v>15</v>
      </c>
      <c r="AA9" s="1634"/>
      <c r="AB9" s="625"/>
      <c r="AC9" s="1567"/>
      <c r="AD9" s="1568"/>
    </row>
    <row r="10" spans="2:32" s="626" customFormat="1" ht="21.75" customHeight="1" x14ac:dyDescent="0.25">
      <c r="B10" s="1549"/>
      <c r="C10" s="628"/>
      <c r="D10" s="1572"/>
      <c r="E10" s="860" t="s">
        <v>9</v>
      </c>
      <c r="F10" s="819" t="s">
        <v>25</v>
      </c>
      <c r="G10" s="629"/>
      <c r="H10" s="709" t="s">
        <v>9</v>
      </c>
      <c r="I10" s="819" t="s">
        <v>25</v>
      </c>
      <c r="J10" s="629"/>
      <c r="K10" s="856" t="s">
        <v>9</v>
      </c>
      <c r="L10" s="819" t="s">
        <v>25</v>
      </c>
      <c r="M10" s="629"/>
      <c r="N10" s="709" t="s">
        <v>9</v>
      </c>
      <c r="O10" s="857" t="s">
        <v>25</v>
      </c>
      <c r="P10" s="629"/>
      <c r="Q10" s="856" t="s">
        <v>9</v>
      </c>
      <c r="R10" s="819" t="s">
        <v>25</v>
      </c>
      <c r="S10" s="629"/>
      <c r="T10" s="709" t="s">
        <v>9</v>
      </c>
      <c r="U10" s="819" t="s">
        <v>25</v>
      </c>
      <c r="V10" s="629"/>
      <c r="W10" s="709" t="s">
        <v>9</v>
      </c>
      <c r="X10" s="819" t="s">
        <v>25</v>
      </c>
      <c r="Y10" s="629"/>
      <c r="Z10" s="856" t="s">
        <v>9</v>
      </c>
      <c r="AA10" s="819" t="s">
        <v>25</v>
      </c>
      <c r="AB10" s="628"/>
      <c r="AC10" s="858" t="s">
        <v>9</v>
      </c>
      <c r="AD10" s="854" t="s">
        <v>25</v>
      </c>
    </row>
    <row r="11" spans="2:32" s="631" customFormat="1" ht="5.25"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73" t="s">
        <v>24</v>
      </c>
      <c r="D12" s="793" t="s">
        <v>31</v>
      </c>
      <c r="E12" s="796">
        <v>471</v>
      </c>
      <c r="F12" s="795">
        <v>0.17907860067753306</v>
      </c>
      <c r="G12" s="634"/>
      <c r="H12" s="796">
        <v>10313</v>
      </c>
      <c r="I12" s="795">
        <v>3.9210989570857713</v>
      </c>
      <c r="J12" s="634"/>
      <c r="K12" s="796">
        <v>6184</v>
      </c>
      <c r="L12" s="795">
        <v>2.351214578747058</v>
      </c>
      <c r="M12" s="634"/>
      <c r="N12" s="796">
        <v>8704</v>
      </c>
      <c r="O12" s="795">
        <v>3.3093421237733498</v>
      </c>
      <c r="P12" s="634"/>
      <c r="Q12" s="796">
        <v>8394</v>
      </c>
      <c r="R12" s="795">
        <v>3.1914772273613852</v>
      </c>
      <c r="S12" s="634"/>
      <c r="T12" s="796">
        <v>11388</v>
      </c>
      <c r="U12" s="795">
        <v>4.3298240010950027</v>
      </c>
      <c r="V12" s="634"/>
      <c r="W12" s="796">
        <v>37833</v>
      </c>
      <c r="X12" s="795">
        <v>14.384460083722097</v>
      </c>
      <c r="Y12" s="634"/>
      <c r="Z12" s="796">
        <v>179726</v>
      </c>
      <c r="AA12" s="795">
        <f t="shared" ref="AA12:AA19" si="0">Z12*100/$AC12</f>
        <v>68.333504427537804</v>
      </c>
      <c r="AB12" s="637"/>
      <c r="AC12" s="675">
        <f>E12+H12+K12+N12+Q12+T12+W12+Z12</f>
        <v>263013</v>
      </c>
      <c r="AD12" s="676">
        <f>F12+I12+L12+O12+R12+U12+X12+AA12</f>
        <v>100</v>
      </c>
      <c r="AF12" s="797"/>
    </row>
    <row r="13" spans="2:32" s="633" customFormat="1" ht="21" customHeight="1" x14ac:dyDescent="0.25">
      <c r="B13" s="1574"/>
      <c r="D13" s="798" t="s">
        <v>49</v>
      </c>
      <c r="E13" s="801">
        <v>692</v>
      </c>
      <c r="F13" s="800">
        <v>0.19058268176272455</v>
      </c>
      <c r="G13" s="634"/>
      <c r="H13" s="801">
        <v>12196</v>
      </c>
      <c r="I13" s="800">
        <v>3.3588820618181918</v>
      </c>
      <c r="J13" s="634"/>
      <c r="K13" s="801">
        <v>7850</v>
      </c>
      <c r="L13" s="800">
        <v>2.1619567223083638</v>
      </c>
      <c r="M13" s="634"/>
      <c r="N13" s="801">
        <v>11215</v>
      </c>
      <c r="O13" s="800">
        <v>3.0887063236545607</v>
      </c>
      <c r="P13" s="634"/>
      <c r="Q13" s="801">
        <v>12532</v>
      </c>
      <c r="R13" s="800">
        <v>3.451419317702983</v>
      </c>
      <c r="S13" s="634"/>
      <c r="T13" s="801">
        <v>20526</v>
      </c>
      <c r="U13" s="800">
        <v>5.6530348639619712</v>
      </c>
      <c r="V13" s="634"/>
      <c r="W13" s="801">
        <v>65025</v>
      </c>
      <c r="X13" s="800">
        <v>17.908437690203996</v>
      </c>
      <c r="Y13" s="634"/>
      <c r="Z13" s="801">
        <v>233061</v>
      </c>
      <c r="AA13" s="800">
        <f t="shared" si="0"/>
        <v>64.186980338587205</v>
      </c>
      <c r="AB13" s="637"/>
      <c r="AC13" s="683">
        <f t="shared" ref="AC13:AD15" si="1">E13+H13+K13+N13+Q13+T13+W13+Z13</f>
        <v>363097</v>
      </c>
      <c r="AD13" s="684">
        <f t="shared" si="1"/>
        <v>100</v>
      </c>
      <c r="AF13" s="797"/>
    </row>
    <row r="14" spans="2:32" s="633" customFormat="1" ht="21" customHeight="1" x14ac:dyDescent="0.25">
      <c r="B14" s="1574"/>
      <c r="D14" s="802" t="s">
        <v>50</v>
      </c>
      <c r="E14" s="805">
        <v>332</v>
      </c>
      <c r="F14" s="804">
        <v>9.8088167080783883E-2</v>
      </c>
      <c r="G14" s="634"/>
      <c r="H14" s="805">
        <v>9134</v>
      </c>
      <c r="I14" s="804">
        <v>2.6986063798671083</v>
      </c>
      <c r="J14" s="634"/>
      <c r="K14" s="805">
        <v>6954</v>
      </c>
      <c r="L14" s="804">
        <v>2.0545334755414792</v>
      </c>
      <c r="M14" s="634"/>
      <c r="N14" s="805">
        <v>9045</v>
      </c>
      <c r="O14" s="804">
        <v>2.6723116603785848</v>
      </c>
      <c r="P14" s="634"/>
      <c r="Q14" s="805">
        <v>12180</v>
      </c>
      <c r="R14" s="804">
        <v>3.5985357682046617</v>
      </c>
      <c r="S14" s="634"/>
      <c r="T14" s="805">
        <v>21728</v>
      </c>
      <c r="U14" s="804">
        <v>6.4194569106363621</v>
      </c>
      <c r="V14" s="634"/>
      <c r="W14" s="805">
        <v>78771</v>
      </c>
      <c r="X14" s="804">
        <v>23.272599425061525</v>
      </c>
      <c r="Y14" s="634"/>
      <c r="Z14" s="805">
        <v>200327</v>
      </c>
      <c r="AA14" s="804">
        <f t="shared" si="0"/>
        <v>59.185868213229497</v>
      </c>
      <c r="AB14" s="637"/>
      <c r="AC14" s="691">
        <f t="shared" si="1"/>
        <v>338471</v>
      </c>
      <c r="AD14" s="692">
        <f t="shared" si="1"/>
        <v>100</v>
      </c>
      <c r="AF14" s="797"/>
    </row>
    <row r="15" spans="2:32" s="633" customFormat="1" ht="21" customHeight="1" x14ac:dyDescent="0.25">
      <c r="B15" s="1575"/>
      <c r="D15" s="904" t="s">
        <v>68</v>
      </c>
      <c r="E15" s="809">
        <f>SUM(E12:E14)</f>
        <v>1495</v>
      </c>
      <c r="F15" s="810">
        <f t="shared" ref="F15:F19" si="2">E15*100/$AC15</f>
        <v>0.15498957578471895</v>
      </c>
      <c r="G15" s="634"/>
      <c r="H15" s="809">
        <f>SUM(H12:H14)</f>
        <v>31643</v>
      </c>
      <c r="I15" s="810">
        <f t="shared" ref="I15:I19" si="3">H15*100/$AC15</f>
        <v>3.2804917368266637</v>
      </c>
      <c r="J15" s="634"/>
      <c r="K15" s="809">
        <f>SUM(K12:K14)</f>
        <v>20988</v>
      </c>
      <c r="L15" s="810">
        <f t="shared" ref="L15:L19" si="4">K15*100/$AC15</f>
        <v>2.1758670344947704</v>
      </c>
      <c r="M15" s="634"/>
      <c r="N15" s="809">
        <f>SUM(N12:N14)</f>
        <v>28964</v>
      </c>
      <c r="O15" s="810">
        <f t="shared" ref="O15:O19" si="5">N15*100/$AC15</f>
        <v>3.002754563898729</v>
      </c>
      <c r="P15" s="634"/>
      <c r="Q15" s="809">
        <f>SUM(Q12:Q14)</f>
        <v>33106</v>
      </c>
      <c r="R15" s="810">
        <f t="shared" ref="R15:R19" si="6">Q15*100/$AC15</f>
        <v>3.4321638099858904</v>
      </c>
      <c r="S15" s="634"/>
      <c r="T15" s="809">
        <f>SUM(T12:T14)</f>
        <v>53642</v>
      </c>
      <c r="U15" s="810">
        <f t="shared" ref="U15:U19" si="7">T15*100/$AC15</f>
        <v>5.5611711198955813</v>
      </c>
      <c r="V15" s="634"/>
      <c r="W15" s="809">
        <f>SUM(W12:W14)</f>
        <v>181629</v>
      </c>
      <c r="X15" s="810">
        <f t="shared" ref="X15:X19" si="8">W15*100/$AC15</f>
        <v>18.829833886423224</v>
      </c>
      <c r="Y15" s="634"/>
      <c r="Z15" s="809">
        <f>SUM(Z12:Z14)</f>
        <v>613114</v>
      </c>
      <c r="AA15" s="810">
        <f t="shared" si="0"/>
        <v>63.562728272690421</v>
      </c>
      <c r="AB15" s="637"/>
      <c r="AC15" s="811">
        <f>SUM(AC12:AC14)</f>
        <v>964581</v>
      </c>
      <c r="AD15" s="812">
        <f t="shared" si="1"/>
        <v>100</v>
      </c>
      <c r="AF15" s="797"/>
    </row>
    <row r="16" spans="2:32" s="633" customFormat="1" ht="21" customHeight="1" x14ac:dyDescent="0.25">
      <c r="B16" s="1573" t="s">
        <v>23</v>
      </c>
      <c r="D16" s="793" t="s">
        <v>31</v>
      </c>
      <c r="E16" s="796">
        <v>596</v>
      </c>
      <c r="F16" s="795">
        <v>0.39568727427236033</v>
      </c>
      <c r="G16" s="634"/>
      <c r="H16" s="796">
        <v>22047</v>
      </c>
      <c r="I16" s="795">
        <v>14.637109623964308</v>
      </c>
      <c r="J16" s="634"/>
      <c r="K16" s="796">
        <v>9664</v>
      </c>
      <c r="L16" s="795">
        <v>6.415976205651158</v>
      </c>
      <c r="M16" s="634"/>
      <c r="N16" s="796">
        <v>10785</v>
      </c>
      <c r="O16" s="795">
        <v>7.1602135117909498</v>
      </c>
      <c r="P16" s="634"/>
      <c r="Q16" s="796">
        <v>9474</v>
      </c>
      <c r="R16" s="795">
        <v>6.2898342893562775</v>
      </c>
      <c r="S16" s="634"/>
      <c r="T16" s="796">
        <v>12489</v>
      </c>
      <c r="U16" s="795">
        <v>8.2915073295092423</v>
      </c>
      <c r="V16" s="634"/>
      <c r="W16" s="796">
        <v>28494</v>
      </c>
      <c r="X16" s="795">
        <v>18.917304015296367</v>
      </c>
      <c r="Y16" s="634"/>
      <c r="Z16" s="796">
        <v>57075</v>
      </c>
      <c r="AA16" s="795">
        <f t="shared" si="0"/>
        <v>37.892367750159337</v>
      </c>
      <c r="AB16" s="637"/>
      <c r="AC16" s="675">
        <f>E16+H16+K16+N16+Q16+T16+W16+Z16</f>
        <v>150624</v>
      </c>
      <c r="AD16" s="676">
        <f>F16+I16+L16+O16+R16+U16+X16+AA16</f>
        <v>100</v>
      </c>
      <c r="AF16" s="797"/>
    </row>
    <row r="17" spans="2:32" s="633" customFormat="1" ht="21" customHeight="1" x14ac:dyDescent="0.25">
      <c r="B17" s="1574"/>
      <c r="D17" s="798" t="s">
        <v>49</v>
      </c>
      <c r="E17" s="801">
        <v>874</v>
      </c>
      <c r="F17" s="800">
        <v>0.39962323850283027</v>
      </c>
      <c r="G17" s="634"/>
      <c r="H17" s="801">
        <v>30241</v>
      </c>
      <c r="I17" s="800">
        <v>13.827238393093925</v>
      </c>
      <c r="J17" s="634"/>
      <c r="K17" s="801">
        <v>12469</v>
      </c>
      <c r="L17" s="800">
        <v>5.7012610536519341</v>
      </c>
      <c r="M17" s="634"/>
      <c r="N17" s="801">
        <v>14686</v>
      </c>
      <c r="O17" s="800">
        <v>6.7149506643622034</v>
      </c>
      <c r="P17" s="634"/>
      <c r="Q17" s="801">
        <v>14950</v>
      </c>
      <c r="R17" s="800">
        <v>6.8356606586010447</v>
      </c>
      <c r="S17" s="634"/>
      <c r="T17" s="801">
        <v>22009</v>
      </c>
      <c r="U17" s="800">
        <v>10.063281300010059</v>
      </c>
      <c r="V17" s="634"/>
      <c r="W17" s="801">
        <v>44352</v>
      </c>
      <c r="X17" s="800">
        <v>20.27927903212532</v>
      </c>
      <c r="Y17" s="634"/>
      <c r="Z17" s="801">
        <v>79125</v>
      </c>
      <c r="AA17" s="800">
        <f t="shared" si="0"/>
        <v>36.178705659652685</v>
      </c>
      <c r="AB17" s="637"/>
      <c r="AC17" s="683">
        <f t="shared" ref="AC17:AD19" si="9">E17+H17+K17+N17+Q17+T17+W17+Z17</f>
        <v>218706</v>
      </c>
      <c r="AD17" s="684">
        <f t="shared" si="9"/>
        <v>100</v>
      </c>
      <c r="AF17" s="797"/>
    </row>
    <row r="18" spans="2:32" s="633" customFormat="1" ht="21" customHeight="1" x14ac:dyDescent="0.25">
      <c r="B18" s="1574"/>
      <c r="D18" s="802" t="s">
        <v>50</v>
      </c>
      <c r="E18" s="805">
        <v>375</v>
      </c>
      <c r="F18" s="804">
        <v>0.18819443747428011</v>
      </c>
      <c r="G18" s="634"/>
      <c r="H18" s="805">
        <v>21040</v>
      </c>
      <c r="I18" s="804">
        <v>10.558962571890275</v>
      </c>
      <c r="J18" s="634"/>
      <c r="K18" s="805">
        <v>11948</v>
      </c>
      <c r="L18" s="804">
        <v>5.9961257038471958</v>
      </c>
      <c r="M18" s="634"/>
      <c r="N18" s="805">
        <v>12610</v>
      </c>
      <c r="O18" s="804">
        <v>6.3283516174684582</v>
      </c>
      <c r="P18" s="634"/>
      <c r="Q18" s="805">
        <v>13777</v>
      </c>
      <c r="R18" s="804">
        <v>6.9140127068884185</v>
      </c>
      <c r="S18" s="634"/>
      <c r="T18" s="805">
        <v>20995</v>
      </c>
      <c r="U18" s="804">
        <v>10.536379239393362</v>
      </c>
      <c r="V18" s="634"/>
      <c r="W18" s="805">
        <v>41416</v>
      </c>
      <c r="X18" s="804">
        <v>20.784695526492758</v>
      </c>
      <c r="Y18" s="634"/>
      <c r="Z18" s="805">
        <v>77101</v>
      </c>
      <c r="AA18" s="804">
        <f t="shared" si="0"/>
        <v>38.693278196545251</v>
      </c>
      <c r="AB18" s="637"/>
      <c r="AC18" s="691">
        <f t="shared" si="9"/>
        <v>199262</v>
      </c>
      <c r="AD18" s="692">
        <f t="shared" si="9"/>
        <v>100</v>
      </c>
      <c r="AF18" s="797"/>
    </row>
    <row r="19" spans="2:32" s="633" customFormat="1" ht="21" customHeight="1" x14ac:dyDescent="0.25">
      <c r="B19" s="1575"/>
      <c r="D19" s="905" t="s">
        <v>68</v>
      </c>
      <c r="E19" s="809">
        <f>SUM(E16:E18)</f>
        <v>1845</v>
      </c>
      <c r="F19" s="810">
        <f t="shared" si="2"/>
        <v>0.32448574724934576</v>
      </c>
      <c r="G19" s="634"/>
      <c r="H19" s="809">
        <f>SUM(H16:H18)</f>
        <v>73328</v>
      </c>
      <c r="I19" s="810">
        <f t="shared" si="3"/>
        <v>12.896417818048795</v>
      </c>
      <c r="J19" s="634"/>
      <c r="K19" s="809">
        <f>SUM(K16:K18)</f>
        <v>34081</v>
      </c>
      <c r="L19" s="810">
        <f t="shared" si="4"/>
        <v>5.9939288628753129</v>
      </c>
      <c r="M19" s="634"/>
      <c r="N19" s="809">
        <f>SUM(N16:N18)</f>
        <v>38081</v>
      </c>
      <c r="O19" s="810">
        <f t="shared" si="5"/>
        <v>6.6974209978332446</v>
      </c>
      <c r="P19" s="634"/>
      <c r="Q19" s="809">
        <f>SUM(Q16:Q18)</f>
        <v>38201</v>
      </c>
      <c r="R19" s="810">
        <f t="shared" si="6"/>
        <v>6.718525761881982</v>
      </c>
      <c r="S19" s="634"/>
      <c r="T19" s="809">
        <f>SUM(T16:T18)</f>
        <v>55493</v>
      </c>
      <c r="U19" s="810">
        <f t="shared" si="7"/>
        <v>9.759722261305118</v>
      </c>
      <c r="V19" s="634"/>
      <c r="W19" s="809">
        <f>SUM(W16:W18)</f>
        <v>114262</v>
      </c>
      <c r="X19" s="810">
        <f t="shared" si="8"/>
        <v>20.095604581140783</v>
      </c>
      <c r="Y19" s="634"/>
      <c r="Z19" s="809">
        <f>SUM(Z16:Z18)</f>
        <v>213301</v>
      </c>
      <c r="AA19" s="810">
        <f t="shared" si="0"/>
        <v>37.513893969665418</v>
      </c>
      <c r="AB19" s="637"/>
      <c r="AC19" s="811">
        <f>SUM(AC16:AC18)</f>
        <v>568592</v>
      </c>
      <c r="AD19" s="812">
        <f t="shared" si="9"/>
        <v>100</v>
      </c>
      <c r="AF19" s="797"/>
    </row>
    <row r="20" spans="2:32" s="649" customFormat="1" ht="3" customHeight="1" x14ac:dyDescent="0.25">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18" customFormat="1" ht="18" customHeight="1" x14ac:dyDescent="0.25">
      <c r="B21" s="1635" t="s">
        <v>0</v>
      </c>
      <c r="C21" s="1636"/>
      <c r="D21" s="1637"/>
      <c r="E21" s="1250">
        <f>E15+E19</f>
        <v>3340</v>
      </c>
      <c r="F21" s="1251">
        <f>E21*100/$AC21</f>
        <v>0.21784886637059223</v>
      </c>
      <c r="G21" s="1245"/>
      <c r="H21" s="1250">
        <f>H15+H19</f>
        <v>104971</v>
      </c>
      <c r="I21" s="1251">
        <f>H21*100/$AC21</f>
        <v>6.8466507041279749</v>
      </c>
      <c r="J21" s="1245"/>
      <c r="K21" s="1250">
        <f>K15+K19</f>
        <v>55069</v>
      </c>
      <c r="L21" s="1251">
        <f>K21*100/$AC21</f>
        <v>3.5918321024437554</v>
      </c>
      <c r="M21" s="1245"/>
      <c r="N21" s="1250">
        <f>N15+N19</f>
        <v>67045</v>
      </c>
      <c r="O21" s="1251">
        <f>N21*100/$AC21</f>
        <v>4.3729572592264541</v>
      </c>
      <c r="P21" s="1245"/>
      <c r="Q21" s="1250">
        <f>Q15+Q19</f>
        <v>71307</v>
      </c>
      <c r="R21" s="1251">
        <f>Q21*100/$AC21</f>
        <v>4.6509428485891675</v>
      </c>
      <c r="S21" s="1245"/>
      <c r="T21" s="1250">
        <f>T15+T19</f>
        <v>109135</v>
      </c>
      <c r="U21" s="1251">
        <f>T21*100/$AC21</f>
        <v>7.1182443207648456</v>
      </c>
      <c r="V21" s="1245"/>
      <c r="W21" s="1250">
        <f>W15+W19</f>
        <v>295891</v>
      </c>
      <c r="X21" s="1251">
        <f>W21*100/$AC21</f>
        <v>19.299257161455362</v>
      </c>
      <c r="Y21" s="1245"/>
      <c r="Z21" s="1250">
        <f>Z15+Z19</f>
        <v>826415</v>
      </c>
      <c r="AA21" s="1251">
        <f>Z21*100/$AC21</f>
        <v>53.902266737021847</v>
      </c>
      <c r="AB21" s="1245"/>
      <c r="AC21" s="1250">
        <f>AC15+AC19</f>
        <v>1533173</v>
      </c>
      <c r="AD21" s="1251">
        <f>F21+I21+L21+O21+R21+U21+X21+AA21</f>
        <v>100</v>
      </c>
    </row>
    <row r="22" spans="2:32" s="631" customFormat="1" ht="5.25" customHeight="1" x14ac:dyDescent="0.25">
      <c r="B22" s="651"/>
      <c r="C22" s="651"/>
      <c r="D22" s="651"/>
      <c r="E22" s="651"/>
      <c r="F22" s="651"/>
      <c r="G22" s="651"/>
      <c r="H22" s="651"/>
      <c r="I22" s="651"/>
      <c r="J22" s="651"/>
      <c r="K22" s="651"/>
      <c r="L22" s="651"/>
      <c r="M22" s="651"/>
      <c r="N22" s="651"/>
      <c r="O22" s="652"/>
      <c r="P22" s="652"/>
    </row>
    <row r="23" spans="2:32" s="631" customFormat="1" ht="5.25" customHeight="1" x14ac:dyDescent="0.25">
      <c r="B23" s="651"/>
      <c r="C23" s="651"/>
      <c r="D23" s="651"/>
      <c r="E23" s="651"/>
      <c r="F23" s="651"/>
      <c r="G23" s="651"/>
      <c r="H23" s="651"/>
      <c r="I23" s="651"/>
      <c r="J23" s="651"/>
      <c r="K23" s="651"/>
      <c r="L23" s="651"/>
      <c r="M23" s="651"/>
      <c r="N23" s="651"/>
      <c r="O23" s="652"/>
      <c r="P23" s="652"/>
    </row>
    <row r="24" spans="2:32" s="631" customFormat="1" ht="12.75" customHeight="1" x14ac:dyDescent="0.25">
      <c r="B24" s="652"/>
      <c r="C24" s="652"/>
      <c r="D24" s="652"/>
      <c r="E24" s="652"/>
      <c r="F24" s="652"/>
      <c r="G24" s="652"/>
      <c r="H24" s="652"/>
      <c r="I24" s="652"/>
      <c r="J24" s="652"/>
      <c r="K24" s="652"/>
      <c r="L24" s="652"/>
      <c r="M24" s="652"/>
      <c r="N24" s="652"/>
      <c r="O24" s="652"/>
      <c r="P24" s="652"/>
    </row>
    <row r="25" spans="2:32" s="649" customFormat="1" ht="24.75" customHeight="1" x14ac:dyDescent="0.25">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5">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5">
      <c r="B27" s="652"/>
      <c r="C27" s="652"/>
      <c r="D27" s="652"/>
      <c r="E27" s="652"/>
      <c r="F27" s="652"/>
      <c r="G27" s="652"/>
      <c r="H27" s="652"/>
      <c r="I27" s="652"/>
      <c r="J27" s="652"/>
      <c r="K27" s="652"/>
      <c r="L27" s="652"/>
      <c r="M27" s="652"/>
      <c r="N27" s="652"/>
      <c r="O27" s="652"/>
      <c r="P27" s="652"/>
    </row>
    <row r="28" spans="2:32" s="631" customFormat="1" x14ac:dyDescent="0.25">
      <c r="B28" s="652"/>
      <c r="C28" s="652"/>
      <c r="D28" s="652"/>
      <c r="E28" s="652"/>
      <c r="F28" s="652"/>
      <c r="G28" s="652"/>
      <c r="H28" s="652"/>
      <c r="I28" s="652"/>
      <c r="J28" s="652"/>
      <c r="K28" s="652"/>
      <c r="L28" s="652"/>
      <c r="M28" s="652"/>
      <c r="N28" s="652"/>
      <c r="O28" s="652"/>
      <c r="P28" s="652"/>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C35" s="1638" t="s">
        <v>14</v>
      </c>
      <c r="D35" s="1638"/>
      <c r="E35" s="1638"/>
      <c r="F35" s="1638"/>
      <c r="G35" s="1638"/>
      <c r="H35" s="1638"/>
      <c r="I35" s="1638"/>
      <c r="J35" s="1638"/>
      <c r="K35" s="1638"/>
      <c r="L35" s="1638"/>
      <c r="M35" s="652"/>
      <c r="N35" s="652"/>
      <c r="O35" s="652"/>
      <c r="P35" s="652"/>
    </row>
    <row r="36" spans="2:16" s="631" customFormat="1" x14ac:dyDescent="0.25">
      <c r="L36" s="652"/>
      <c r="M36" s="652"/>
      <c r="N36" s="652"/>
      <c r="O36" s="652"/>
      <c r="P36" s="652"/>
    </row>
    <row r="37" spans="2:16" s="631" customFormat="1" x14ac:dyDescent="0.25">
      <c r="B37" s="652"/>
      <c r="C37" s="652"/>
      <c r="D37" s="652"/>
      <c r="E37" s="652"/>
      <c r="F37" s="652"/>
      <c r="G37" s="652"/>
      <c r="H37" s="652"/>
      <c r="I37" s="652"/>
      <c r="J37" s="652"/>
      <c r="K37" s="652"/>
      <c r="L37" s="652"/>
      <c r="M37" s="652"/>
      <c r="N37" s="652"/>
      <c r="O37" s="652"/>
      <c r="P37" s="652"/>
    </row>
    <row r="38" spans="2:16" s="631" customFormat="1" ht="5.25" customHeight="1" x14ac:dyDescent="0.25">
      <c r="B38" s="652"/>
      <c r="C38" s="652"/>
      <c r="D38" s="652"/>
      <c r="E38" s="652"/>
      <c r="F38" s="652"/>
      <c r="G38" s="652"/>
      <c r="H38" s="652"/>
      <c r="I38" s="652"/>
      <c r="J38" s="652"/>
      <c r="K38" s="652"/>
      <c r="L38" s="652"/>
      <c r="M38" s="652"/>
      <c r="N38" s="652"/>
      <c r="O38" s="652"/>
      <c r="P38" s="652"/>
    </row>
    <row r="39" spans="2:16" s="631" customFormat="1" ht="5.25" customHeight="1" x14ac:dyDescent="0.25">
      <c r="B39" s="652"/>
      <c r="C39" s="652"/>
      <c r="D39" s="652"/>
      <c r="E39" s="652"/>
      <c r="F39" s="652"/>
      <c r="G39" s="652"/>
      <c r="H39" s="652"/>
      <c r="I39" s="652"/>
      <c r="J39" s="652"/>
      <c r="K39" s="652"/>
      <c r="L39" s="652"/>
      <c r="M39" s="652"/>
      <c r="N39" s="652"/>
      <c r="O39" s="652"/>
      <c r="P39" s="652"/>
    </row>
    <row r="40" spans="2:16" s="631" customFormat="1" ht="16.5" customHeight="1" x14ac:dyDescent="0.25">
      <c r="B40" s="652"/>
      <c r="C40" s="652"/>
      <c r="D40" s="652"/>
      <c r="E40" s="652"/>
      <c r="F40" s="652"/>
      <c r="G40" s="652"/>
      <c r="H40" s="652"/>
      <c r="I40" s="652"/>
      <c r="J40" s="652"/>
      <c r="K40" s="652"/>
      <c r="L40" s="652"/>
      <c r="M40" s="652"/>
      <c r="N40" s="652"/>
      <c r="O40" s="652"/>
      <c r="P40" s="652"/>
    </row>
    <row r="41" spans="2:16" s="631" customFormat="1" x14ac:dyDescent="0.25">
      <c r="B41" s="652"/>
      <c r="C41" s="652"/>
      <c r="D41" s="652"/>
      <c r="E41" s="652"/>
      <c r="F41" s="652"/>
      <c r="G41" s="652"/>
      <c r="H41" s="652"/>
      <c r="I41" s="652"/>
      <c r="J41" s="652"/>
      <c r="K41" s="652"/>
      <c r="L41" s="652"/>
      <c r="M41" s="652"/>
      <c r="N41" s="652"/>
      <c r="O41" s="652"/>
      <c r="P41" s="652"/>
    </row>
    <row r="42" spans="2:16" s="631" customFormat="1" x14ac:dyDescent="0.25"/>
    <row r="43" spans="2:16" s="650" customFormat="1" x14ac:dyDescent="0.25"/>
    <row r="44" spans="2:16" s="657" customFormat="1" ht="12.75" customHeight="1" x14ac:dyDescent="0.25">
      <c r="B44" s="1541"/>
      <c r="C44" s="1542"/>
      <c r="D44" s="1542"/>
      <c r="E44" s="1542"/>
      <c r="F44" s="1542"/>
      <c r="G44" s="1542"/>
      <c r="H44" s="1542"/>
      <c r="I44" s="1542"/>
      <c r="J44" s="1542"/>
      <c r="K44" s="1542"/>
      <c r="L44" s="1542"/>
      <c r="M44" s="1542"/>
      <c r="N44" s="1542"/>
      <c r="O44" s="1542"/>
      <c r="P44" s="656"/>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89"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498"/>
      <c r="C2" s="1498"/>
      <c r="D2" s="1498"/>
      <c r="E2" s="1498"/>
      <c r="F2" s="1498"/>
      <c r="G2" s="1498"/>
      <c r="H2" s="1498"/>
      <c r="I2" s="1498"/>
      <c r="O2" s="37"/>
    </row>
    <row r="3" spans="1:50" s="38" customFormat="1" ht="4.5" customHeight="1" x14ac:dyDescent="0.25">
      <c r="B3" s="1499"/>
      <c r="C3" s="1499"/>
      <c r="D3" s="1499"/>
      <c r="E3" s="1499"/>
      <c r="F3" s="1499"/>
      <c r="G3" s="1499"/>
      <c r="H3" s="1499"/>
      <c r="I3" s="1499"/>
      <c r="O3" s="37"/>
    </row>
    <row r="4" spans="1:50" s="38" customFormat="1" ht="37.5" customHeight="1" x14ac:dyDescent="0.25">
      <c r="A4" s="1639" t="s">
        <v>206</v>
      </c>
      <c r="B4" s="1639"/>
      <c r="C4" s="1639"/>
      <c r="D4" s="1639"/>
      <c r="E4" s="1639"/>
      <c r="F4" s="1639"/>
      <c r="G4" s="1639"/>
      <c r="H4" s="1639"/>
      <c r="I4" s="1639"/>
      <c r="J4" s="1639"/>
      <c r="K4" s="1639"/>
      <c r="L4" s="1639"/>
      <c r="M4" s="1639"/>
      <c r="N4" s="1639"/>
      <c r="O4" s="1639"/>
      <c r="P4" s="1639"/>
      <c r="Q4" s="1639"/>
      <c r="R4" s="1639"/>
      <c r="S4" s="1639"/>
      <c r="T4" s="1639"/>
      <c r="U4" s="1639"/>
      <c r="V4" s="1639"/>
      <c r="W4" s="1639"/>
      <c r="X4" s="1639"/>
      <c r="Y4" s="1639"/>
      <c r="Z4" s="1639"/>
    </row>
    <row r="5" spans="1:50" s="38" customFormat="1" ht="17.25" customHeight="1" x14ac:dyDescent="0.25">
      <c r="B5" s="1507" t="e">
        <f>#REF!</f>
        <v>#REF!</v>
      </c>
      <c r="C5" s="1507"/>
      <c r="D5" s="1507"/>
      <c r="E5" s="1507"/>
      <c r="F5" s="1507"/>
      <c r="G5" s="1507"/>
      <c r="H5" s="1507"/>
      <c r="I5" s="1507"/>
      <c r="J5" s="1507"/>
      <c r="K5" s="1507"/>
      <c r="L5" s="1507"/>
      <c r="M5" s="1507"/>
      <c r="N5" s="1507"/>
      <c r="O5" s="1507"/>
      <c r="P5" s="1507"/>
      <c r="Q5" s="1507"/>
      <c r="R5" s="1507"/>
      <c r="S5" s="1507"/>
      <c r="T5" s="1507"/>
      <c r="U5" s="1507"/>
      <c r="V5" s="1507"/>
      <c r="W5" s="1507"/>
      <c r="X5" s="1507"/>
      <c r="Y5" s="1507"/>
      <c r="Z5" s="1507"/>
    </row>
    <row r="6" spans="1:50" s="38" customFormat="1" ht="6" customHeight="1" x14ac:dyDescent="0.25">
      <c r="O6" s="37"/>
    </row>
    <row r="7" spans="1:50" s="41" customFormat="1" ht="12.75" customHeight="1" x14ac:dyDescent="0.25">
      <c r="A7" s="39"/>
      <c r="B7" s="1500" t="s">
        <v>12</v>
      </c>
      <c r="C7" s="40"/>
      <c r="D7" s="1495" t="s">
        <v>109</v>
      </c>
      <c r="E7" s="1493"/>
      <c r="F7" s="181"/>
      <c r="G7" s="1493"/>
      <c r="H7" s="1493"/>
      <c r="I7" s="181"/>
      <c r="J7" s="1493"/>
      <c r="K7" s="1493"/>
      <c r="L7" s="181"/>
      <c r="M7" s="1493"/>
      <c r="N7" s="1494"/>
      <c r="O7" s="40"/>
      <c r="P7" s="1495" t="s">
        <v>178</v>
      </c>
      <c r="Q7" s="1493"/>
      <c r="R7" s="181"/>
      <c r="S7" s="1493"/>
      <c r="T7" s="1493"/>
      <c r="U7" s="181"/>
      <c r="V7" s="1493"/>
      <c r="W7" s="1493"/>
      <c r="X7" s="181"/>
      <c r="Y7" s="1493"/>
      <c r="Z7" s="1494"/>
      <c r="AA7" s="116"/>
      <c r="AB7" s="116"/>
      <c r="AC7" s="117"/>
      <c r="AD7" s="117"/>
      <c r="AE7" s="117"/>
      <c r="AF7" s="117"/>
      <c r="AG7" s="117"/>
      <c r="AH7" s="117"/>
      <c r="AI7" s="118"/>
    </row>
    <row r="8" spans="1:50" s="41" customFormat="1" ht="37.5" customHeight="1" x14ac:dyDescent="0.25">
      <c r="A8" s="39"/>
      <c r="B8" s="1501"/>
      <c r="C8" s="40"/>
      <c r="D8" s="1504"/>
      <c r="E8" s="1505"/>
      <c r="F8" s="40"/>
      <c r="G8" s="1495" t="s">
        <v>168</v>
      </c>
      <c r="H8" s="1494"/>
      <c r="I8" s="40"/>
      <c r="J8" s="1495" t="s">
        <v>174</v>
      </c>
      <c r="K8" s="1494"/>
      <c r="L8" s="40"/>
      <c r="M8" s="1495" t="s">
        <v>169</v>
      </c>
      <c r="N8" s="1494"/>
      <c r="O8" s="40"/>
      <c r="P8" s="1504"/>
      <c r="Q8" s="1506"/>
      <c r="R8" s="130"/>
      <c r="S8" s="1495" t="s">
        <v>179</v>
      </c>
      <c r="T8" s="1494"/>
      <c r="U8" s="40"/>
      <c r="V8" s="1495" t="s">
        <v>180</v>
      </c>
      <c r="W8" s="1494"/>
      <c r="X8" s="40"/>
      <c r="Y8" s="1495" t="s">
        <v>181</v>
      </c>
      <c r="Z8" s="1494"/>
      <c r="AA8" s="116"/>
      <c r="AB8" s="116"/>
      <c r="AC8" s="117"/>
      <c r="AD8" s="117"/>
      <c r="AE8" s="117"/>
      <c r="AF8" s="117"/>
      <c r="AG8" s="117"/>
      <c r="AH8" s="117"/>
      <c r="AI8" s="118"/>
    </row>
    <row r="9" spans="1:50" s="46" customFormat="1" ht="36.75" customHeight="1" x14ac:dyDescent="0.25">
      <c r="A9" s="42"/>
      <c r="B9" s="1502"/>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03" t="s">
        <v>216</v>
      </c>
      <c r="C33" s="1503"/>
      <c r="D33" s="1503"/>
      <c r="E33" s="1503"/>
      <c r="F33" s="1503"/>
      <c r="G33" s="1503"/>
      <c r="H33" s="1503"/>
      <c r="I33" s="1503"/>
      <c r="J33" s="1503"/>
      <c r="K33" s="1503"/>
      <c r="L33" s="1503"/>
      <c r="M33" s="1503"/>
      <c r="O33" s="86"/>
    </row>
    <row r="34" spans="2:19" ht="29.25" customHeight="1" x14ac:dyDescent="0.25">
      <c r="B34" s="1497"/>
      <c r="C34" s="1497"/>
      <c r="D34" s="1497"/>
      <c r="E34" s="1497"/>
      <c r="F34" s="1497"/>
      <c r="G34" s="1497"/>
      <c r="H34" s="1497"/>
      <c r="I34" s="1497"/>
      <c r="J34" s="1497"/>
      <c r="K34" s="1497"/>
      <c r="L34" s="1497"/>
      <c r="M34" s="1497"/>
      <c r="N34" s="1497"/>
      <c r="O34" s="1497"/>
      <c r="P34" s="1497"/>
      <c r="Q34" s="89"/>
      <c r="R34" s="89"/>
      <c r="S34" s="89"/>
    </row>
    <row r="35" spans="2:19" ht="4.5" customHeight="1" x14ac:dyDescent="0.25">
      <c r="B35" s="1496"/>
      <c r="C35" s="1496"/>
      <c r="D35" s="1496"/>
      <c r="E35" s="1496"/>
      <c r="F35" s="1496"/>
      <c r="G35" s="1496"/>
      <c r="H35" s="1496"/>
      <c r="I35" s="1496"/>
      <c r="J35" s="1496"/>
      <c r="K35" s="1496"/>
      <c r="L35" s="1496"/>
      <c r="M35" s="1496"/>
      <c r="N35" s="1496"/>
      <c r="O35" s="1496"/>
      <c r="P35" s="1496"/>
      <c r="Q35" s="89"/>
      <c r="R35" s="89"/>
      <c r="S35" s="89"/>
    </row>
    <row r="38" spans="2:19" x14ac:dyDescent="0.25">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6" zoomScaleNormal="100" workbookViewId="0">
      <selection activeCell="B6" sqref="B6:AC6"/>
    </sheetView>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0.54296875" style="615" customWidth="1"/>
    <col min="7" max="7" width="8" style="615" customWidth="1"/>
    <col min="8" max="8" width="0.54296875" style="615" customWidth="1"/>
    <col min="9" max="9" width="6.7265625" style="615" customWidth="1"/>
    <col min="10" max="10" width="0.54296875" style="615" customWidth="1"/>
    <col min="11" max="11" width="6.81640625" style="615" customWidth="1"/>
    <col min="12" max="12" width="0.54296875" style="615" customWidth="1"/>
    <col min="13" max="13" width="7" style="615" customWidth="1"/>
    <col min="14" max="14" width="0.54296875" style="615" customWidth="1"/>
    <col min="15" max="15" width="8.1796875" style="615" customWidth="1"/>
    <col min="16" max="16" width="0.7265625" style="615" customWidth="1"/>
    <col min="17" max="17" width="7.54296875" style="615" customWidth="1"/>
    <col min="18" max="18" width="0.54296875" style="615" customWidth="1"/>
    <col min="19" max="19" width="7.26953125" style="615" customWidth="1"/>
    <col min="20" max="20" width="0.7265625" style="615" customWidth="1"/>
    <col min="21" max="21" width="5.1796875" style="615" customWidth="1"/>
    <col min="22" max="22" width="4.54296875" style="615" bestFit="1" customWidth="1"/>
    <col min="23" max="23" width="7" style="615" bestFit="1" customWidth="1"/>
    <col min="24" max="24" width="4.54296875" style="615" bestFit="1" customWidth="1"/>
    <col min="25" max="25" width="7" style="615" bestFit="1" customWidth="1"/>
    <col min="26" max="26" width="4.54296875" style="615" bestFit="1" customWidth="1"/>
    <col min="27" max="27" width="7" style="615" bestFit="1" customWidth="1"/>
    <col min="28" max="28" width="4.54296875" style="615" bestFit="1" customWidth="1"/>
    <col min="29" max="29" width="7" style="615" bestFit="1" customWidth="1"/>
    <col min="30" max="16384" width="11.453125" style="615"/>
  </cols>
  <sheetData>
    <row r="1" spans="2:30" hidden="1" x14ac:dyDescent="0.25">
      <c r="E1" s="616" t="s">
        <v>36</v>
      </c>
      <c r="G1" s="616" t="s">
        <v>21</v>
      </c>
      <c r="I1" s="616" t="s">
        <v>20</v>
      </c>
      <c r="K1" s="616" t="s">
        <v>19</v>
      </c>
      <c r="M1" s="616" t="s">
        <v>18</v>
      </c>
      <c r="O1" s="616" t="s">
        <v>17</v>
      </c>
      <c r="Q1" s="616" t="s">
        <v>16</v>
      </c>
      <c r="S1" s="616" t="s">
        <v>15</v>
      </c>
    </row>
    <row r="2" spans="2:30" s="613" customFormat="1" x14ac:dyDescent="0.25">
      <c r="C2" s="617"/>
      <c r="D2" s="617"/>
      <c r="T2" s="617"/>
    </row>
    <row r="3" spans="2:30" s="619" customFormat="1" ht="47.25" customHeight="1" x14ac:dyDescent="0.35">
      <c r="B3" s="1532"/>
      <c r="C3" s="1532"/>
      <c r="D3" s="1532"/>
      <c r="E3" s="1532"/>
      <c r="F3" s="1532"/>
      <c r="G3" s="1532"/>
      <c r="H3" s="1532"/>
      <c r="I3" s="1532"/>
      <c r="J3" s="618"/>
      <c r="Q3" s="620"/>
    </row>
    <row r="4" spans="2:30" s="621" customFormat="1" ht="2.25" customHeight="1" x14ac:dyDescent="0.25">
      <c r="B4" s="1533"/>
      <c r="C4" s="1533"/>
      <c r="D4" s="1533"/>
      <c r="E4" s="1533"/>
      <c r="F4" s="1533"/>
      <c r="G4" s="1533"/>
      <c r="H4" s="1533"/>
      <c r="I4" s="1533"/>
      <c r="J4" s="1533"/>
      <c r="K4" s="1533"/>
      <c r="L4" s="1533"/>
      <c r="M4" s="1533"/>
      <c r="N4" s="1533"/>
      <c r="O4" s="1533"/>
      <c r="P4" s="1533"/>
      <c r="Q4" s="1533"/>
      <c r="R4" s="1533"/>
      <c r="S4" s="1533"/>
      <c r="T4" s="1533"/>
    </row>
    <row r="5" spans="2:30" s="621" customFormat="1" ht="16.5" customHeight="1" x14ac:dyDescent="0.25">
      <c r="B5" s="1534" t="s">
        <v>429</v>
      </c>
      <c r="C5" s="1534"/>
      <c r="D5" s="1534"/>
      <c r="E5" s="1534"/>
      <c r="F5" s="1534"/>
      <c r="G5" s="1534"/>
      <c r="H5" s="1534"/>
      <c r="I5" s="1534"/>
      <c r="J5" s="1534"/>
      <c r="K5" s="1534"/>
      <c r="L5" s="1534"/>
      <c r="M5" s="1534"/>
      <c r="N5" s="1534"/>
      <c r="O5" s="1534"/>
      <c r="P5" s="1534"/>
      <c r="Q5" s="1534"/>
      <c r="R5" s="1534"/>
      <c r="S5" s="1534"/>
      <c r="T5" s="1534"/>
      <c r="U5" s="1534"/>
      <c r="V5" s="1534"/>
      <c r="W5" s="1534"/>
      <c r="X5" s="1534"/>
      <c r="Y5" s="1534"/>
      <c r="Z5" s="1534"/>
      <c r="AA5" s="1534"/>
      <c r="AB5" s="1534"/>
      <c r="AC5" s="1534"/>
    </row>
    <row r="6" spans="2:30" s="621" customFormat="1" ht="14.25" customHeight="1" x14ac:dyDescent="0.25">
      <c r="B6" s="1471" t="str">
        <f>porsaad!$B$6</f>
        <v>Situación a 31 de marzo de 2025</v>
      </c>
      <c r="C6" s="1471"/>
      <c r="D6" s="1471"/>
      <c r="E6" s="1471"/>
      <c r="F6" s="1471"/>
      <c r="G6" s="1471"/>
      <c r="H6" s="1471"/>
      <c r="I6" s="1471"/>
      <c r="J6" s="1471"/>
      <c r="K6" s="1471"/>
      <c r="L6" s="1471"/>
      <c r="M6" s="1471"/>
      <c r="N6" s="1471"/>
      <c r="O6" s="1471"/>
      <c r="P6" s="1471"/>
      <c r="Q6" s="1471"/>
      <c r="R6" s="1471"/>
      <c r="S6" s="1471"/>
      <c r="T6" s="1471"/>
      <c r="U6" s="1471"/>
      <c r="V6" s="1471"/>
      <c r="W6" s="1471"/>
      <c r="X6" s="1471"/>
      <c r="Y6" s="1471"/>
      <c r="Z6" s="1471"/>
      <c r="AA6" s="1471"/>
      <c r="AB6" s="1471"/>
      <c r="AC6" s="1471"/>
    </row>
    <row r="7" spans="2:30" s="906" customFormat="1" ht="5.25" customHeight="1" x14ac:dyDescent="0.25"/>
    <row r="8" spans="2:30" s="715" customFormat="1" ht="21.75" customHeight="1" x14ac:dyDescent="0.25">
      <c r="B8" s="1552" t="s">
        <v>27</v>
      </c>
      <c r="D8" s="1552" t="s">
        <v>112</v>
      </c>
      <c r="E8" s="1552" t="s">
        <v>26</v>
      </c>
      <c r="F8" s="1552"/>
      <c r="G8" s="1552"/>
      <c r="H8" s="1552"/>
      <c r="I8" s="1552"/>
      <c r="J8" s="1552"/>
      <c r="K8" s="1552"/>
      <c r="L8" s="1552"/>
      <c r="M8" s="1552"/>
      <c r="N8" s="1552"/>
      <c r="O8" s="1552"/>
      <c r="P8" s="1552"/>
      <c r="Q8" s="1552"/>
      <c r="R8" s="1552"/>
      <c r="S8" s="1552"/>
    </row>
    <row r="9" spans="2:30" s="715" customFormat="1" ht="21.75" customHeight="1" x14ac:dyDescent="0.25">
      <c r="B9" s="1552"/>
      <c r="D9" s="1552"/>
      <c r="E9" s="713" t="s">
        <v>22</v>
      </c>
      <c r="F9" s="713"/>
      <c r="G9" s="713" t="s">
        <v>21</v>
      </c>
      <c r="H9" s="713"/>
      <c r="I9" s="713" t="s">
        <v>20</v>
      </c>
      <c r="J9" s="713"/>
      <c r="K9" s="713" t="s">
        <v>19</v>
      </c>
      <c r="L9" s="713"/>
      <c r="M9" s="713" t="s">
        <v>18</v>
      </c>
      <c r="N9" s="713"/>
      <c r="O9" s="713" t="s">
        <v>17</v>
      </c>
      <c r="P9" s="713"/>
      <c r="Q9" s="713" t="s">
        <v>16</v>
      </c>
      <c r="R9" s="713"/>
      <c r="S9" s="713" t="s">
        <v>15</v>
      </c>
    </row>
    <row r="10" spans="2:30" s="715" customFormat="1" ht="21.75" customHeight="1" x14ac:dyDescent="0.25">
      <c r="B10" s="1552"/>
      <c r="D10" s="1552"/>
      <c r="E10" s="713" t="s">
        <v>9</v>
      </c>
      <c r="F10" s="713"/>
      <c r="G10" s="713" t="s">
        <v>9</v>
      </c>
      <c r="H10" s="713"/>
      <c r="I10" s="713" t="s">
        <v>9</v>
      </c>
      <c r="J10" s="713"/>
      <c r="K10" s="713" t="s">
        <v>9</v>
      </c>
      <c r="L10" s="713"/>
      <c r="M10" s="713" t="s">
        <v>9</v>
      </c>
      <c r="N10" s="713"/>
      <c r="O10" s="713" t="s">
        <v>9</v>
      </c>
      <c r="P10" s="713"/>
      <c r="Q10" s="713" t="s">
        <v>9</v>
      </c>
      <c r="R10" s="713"/>
      <c r="S10" s="713" t="s">
        <v>9</v>
      </c>
    </row>
    <row r="11" spans="2:30" s="697" customFormat="1" ht="9" customHeight="1" x14ac:dyDescent="0.25">
      <c r="B11" s="713"/>
      <c r="D11" s="713"/>
      <c r="E11" s="713"/>
      <c r="F11" s="713"/>
      <c r="G11" s="713"/>
      <c r="H11" s="713"/>
      <c r="I11" s="713"/>
      <c r="J11" s="713"/>
      <c r="K11" s="713"/>
      <c r="L11" s="713"/>
      <c r="M11" s="713"/>
      <c r="N11" s="713"/>
      <c r="O11" s="713"/>
      <c r="P11" s="713"/>
      <c r="Q11" s="713"/>
      <c r="R11" s="713"/>
      <c r="S11" s="713"/>
    </row>
    <row r="12" spans="2:30" s="697" customFormat="1" ht="21" customHeight="1" x14ac:dyDescent="0.25">
      <c r="B12" s="1552" t="s">
        <v>24</v>
      </c>
      <c r="D12" s="907" t="s">
        <v>31</v>
      </c>
      <c r="E12" s="908">
        <f>'46perfpbsaad'!E12</f>
        <v>471</v>
      </c>
      <c r="F12" s="907"/>
      <c r="G12" s="908">
        <f>'46perfpbsaad'!H12</f>
        <v>10313</v>
      </c>
      <c r="H12" s="907"/>
      <c r="I12" s="908">
        <f>'46perfpbsaad'!K12</f>
        <v>6184</v>
      </c>
      <c r="J12" s="907"/>
      <c r="K12" s="908">
        <f>'46perfpbsaad'!N12</f>
        <v>8704</v>
      </c>
      <c r="L12" s="907"/>
      <c r="M12" s="908">
        <f>'46perfpbsaad'!Q12</f>
        <v>8394</v>
      </c>
      <c r="N12" s="907"/>
      <c r="O12" s="908">
        <f>'46perfpbsaad'!T12</f>
        <v>11388</v>
      </c>
      <c r="P12" s="907"/>
      <c r="Q12" s="908">
        <f>'46perfpbsaad'!W12</f>
        <v>37833</v>
      </c>
      <c r="R12" s="907"/>
      <c r="S12" s="908">
        <f>'46perfpbsaad'!Z12</f>
        <v>179726</v>
      </c>
      <c r="T12" s="909"/>
      <c r="V12" s="910">
        <f>E12/E$15</f>
        <v>0.31505016722408025</v>
      </c>
      <c r="W12" s="910">
        <f>G12/G$15</f>
        <v>0.32591726448187591</v>
      </c>
      <c r="X12" s="910">
        <f>I12/I$15</f>
        <v>0.29464455879550216</v>
      </c>
      <c r="Y12" s="910">
        <f>K12/K$15</f>
        <v>0.30051097914652675</v>
      </c>
      <c r="Z12" s="910">
        <f>M12/M$15</f>
        <v>0.25354920558206973</v>
      </c>
      <c r="AA12" s="910">
        <f>O12/O$15</f>
        <v>0.21229633496141084</v>
      </c>
      <c r="AB12" s="910">
        <f>Q12/Q$15</f>
        <v>0.20829823431280248</v>
      </c>
      <c r="AC12" s="910">
        <f>S12/S$15</f>
        <v>0.29313634984684739</v>
      </c>
      <c r="AD12" s="910"/>
    </row>
    <row r="13" spans="2:30" s="697" customFormat="1" ht="21" customHeight="1" x14ac:dyDescent="0.25">
      <c r="B13" s="1552"/>
      <c r="D13" s="907" t="s">
        <v>49</v>
      </c>
      <c r="E13" s="908">
        <f>'46perfpbsaad'!E13</f>
        <v>692</v>
      </c>
      <c r="F13" s="907"/>
      <c r="G13" s="908">
        <f>'46perfpbsaad'!H13</f>
        <v>12196</v>
      </c>
      <c r="H13" s="907"/>
      <c r="I13" s="908">
        <f>'46perfpbsaad'!K13</f>
        <v>7850</v>
      </c>
      <c r="J13" s="907"/>
      <c r="K13" s="908">
        <f>'46perfpbsaad'!N13</f>
        <v>11215</v>
      </c>
      <c r="L13" s="907"/>
      <c r="M13" s="908">
        <f>'46perfpbsaad'!Q13</f>
        <v>12532</v>
      </c>
      <c r="N13" s="907"/>
      <c r="O13" s="908">
        <f>'46perfpbsaad'!T13</f>
        <v>20526</v>
      </c>
      <c r="P13" s="907"/>
      <c r="Q13" s="908">
        <f>'46perfpbsaad'!W13</f>
        <v>65025</v>
      </c>
      <c r="R13" s="907"/>
      <c r="S13" s="908">
        <f>'46perfpbsaad'!Z13</f>
        <v>233061</v>
      </c>
      <c r="T13" s="909"/>
      <c r="V13" s="910">
        <f>E13/E$15</f>
        <v>0.46287625418060202</v>
      </c>
      <c r="W13" s="910">
        <f>G13/G$15</f>
        <v>0.38542489650159595</v>
      </c>
      <c r="X13" s="910">
        <f>I13/I$15</f>
        <v>0.37402325138174197</v>
      </c>
      <c r="Y13" s="910">
        <f>K13/K$15</f>
        <v>0.3872048059660268</v>
      </c>
      <c r="Z13" s="910">
        <f>M13/M$15</f>
        <v>0.37854165408083129</v>
      </c>
      <c r="AA13" s="910">
        <f>O13/O$15</f>
        <v>0.3826479251332911</v>
      </c>
      <c r="AB13" s="910">
        <f>Q13/Q$15</f>
        <v>0.3580100094147961</v>
      </c>
      <c r="AC13" s="910">
        <f>S13/S$15</f>
        <v>0.38012669748203431</v>
      </c>
      <c r="AD13" s="910"/>
    </row>
    <row r="14" spans="2:30" s="697" customFormat="1" ht="21" customHeight="1" x14ac:dyDescent="0.25">
      <c r="B14" s="1552"/>
      <c r="D14" s="907" t="s">
        <v>50</v>
      </c>
      <c r="E14" s="908">
        <f>'46perfpbsaad'!E14</f>
        <v>332</v>
      </c>
      <c r="F14" s="907"/>
      <c r="G14" s="908">
        <f>'46perfpbsaad'!H14</f>
        <v>9134</v>
      </c>
      <c r="H14" s="907"/>
      <c r="I14" s="908">
        <f>'46perfpbsaad'!K14</f>
        <v>6954</v>
      </c>
      <c r="J14" s="907"/>
      <c r="K14" s="908">
        <f>'46perfpbsaad'!N14</f>
        <v>9045</v>
      </c>
      <c r="L14" s="907"/>
      <c r="M14" s="908">
        <f>'46perfpbsaad'!Q14</f>
        <v>12180</v>
      </c>
      <c r="N14" s="907"/>
      <c r="O14" s="908">
        <f>'46perfpbsaad'!T14</f>
        <v>21728</v>
      </c>
      <c r="P14" s="907"/>
      <c r="Q14" s="908">
        <f>'46perfpbsaad'!W14</f>
        <v>78771</v>
      </c>
      <c r="R14" s="907"/>
      <c r="S14" s="908">
        <f>'46perfpbsaad'!Z14</f>
        <v>200327</v>
      </c>
      <c r="T14" s="909"/>
      <c r="V14" s="910">
        <f>E14/E$15</f>
        <v>0.22207357859531773</v>
      </c>
      <c r="W14" s="910">
        <f>G14/G$15</f>
        <v>0.28865783901652814</v>
      </c>
      <c r="X14" s="910">
        <f>I14/I$15</f>
        <v>0.33133218982275586</v>
      </c>
      <c r="Y14" s="910">
        <f>K14/K$15</f>
        <v>0.31228421488744651</v>
      </c>
      <c r="Z14" s="910">
        <f>M14/M$15</f>
        <v>0.36790914033709904</v>
      </c>
      <c r="AA14" s="910">
        <f>O14/O$15</f>
        <v>0.40505573990529808</v>
      </c>
      <c r="AB14" s="910">
        <f>Q14/Q$15</f>
        <v>0.43369175627240142</v>
      </c>
      <c r="AC14" s="910">
        <f>S14/S$15</f>
        <v>0.32673695267111824</v>
      </c>
      <c r="AD14" s="910"/>
    </row>
    <row r="15" spans="2:30" s="697" customFormat="1" ht="21" customHeight="1" x14ac:dyDescent="0.25">
      <c r="B15" s="1552"/>
      <c r="D15" s="911" t="s">
        <v>68</v>
      </c>
      <c r="E15" s="908">
        <f>'46perfpbsaad'!E15</f>
        <v>1495</v>
      </c>
      <c r="F15" s="907"/>
      <c r="G15" s="908">
        <f>SUM(G12:G14)</f>
        <v>31643</v>
      </c>
      <c r="H15" s="908">
        <f t="shared" ref="H15:T15" si="0">SUM(H12:H14)</f>
        <v>0</v>
      </c>
      <c r="I15" s="908">
        <f t="shared" si="0"/>
        <v>20988</v>
      </c>
      <c r="J15" s="908">
        <f t="shared" si="0"/>
        <v>0</v>
      </c>
      <c r="K15" s="908">
        <f t="shared" si="0"/>
        <v>28964</v>
      </c>
      <c r="L15" s="908">
        <f t="shared" si="0"/>
        <v>0</v>
      </c>
      <c r="M15" s="908">
        <f t="shared" si="0"/>
        <v>33106</v>
      </c>
      <c r="N15" s="908">
        <f t="shared" si="0"/>
        <v>0</v>
      </c>
      <c r="O15" s="908">
        <f t="shared" si="0"/>
        <v>53642</v>
      </c>
      <c r="P15" s="908">
        <f t="shared" si="0"/>
        <v>0</v>
      </c>
      <c r="Q15" s="908">
        <f t="shared" si="0"/>
        <v>181629</v>
      </c>
      <c r="R15" s="908">
        <f t="shared" si="0"/>
        <v>0</v>
      </c>
      <c r="S15" s="908">
        <f t="shared" si="0"/>
        <v>613114</v>
      </c>
      <c r="T15" s="908">
        <f t="shared" si="0"/>
        <v>0</v>
      </c>
      <c r="V15" s="910"/>
    </row>
    <row r="16" spans="2:30" s="697" customFormat="1" ht="21" customHeight="1" x14ac:dyDescent="0.25">
      <c r="B16" s="1552" t="s">
        <v>23</v>
      </c>
      <c r="D16" s="907" t="s">
        <v>31</v>
      </c>
      <c r="E16" s="908">
        <f>'46perfpbsaad'!E16</f>
        <v>596</v>
      </c>
      <c r="F16" s="907"/>
      <c r="G16" s="908">
        <f>'46perfpbsaad'!H16</f>
        <v>22047</v>
      </c>
      <c r="H16" s="907"/>
      <c r="I16" s="908">
        <f>'46perfpbsaad'!K16</f>
        <v>9664</v>
      </c>
      <c r="J16" s="907"/>
      <c r="K16" s="908">
        <f>'46perfpbsaad'!N16</f>
        <v>10785</v>
      </c>
      <c r="L16" s="907"/>
      <c r="M16" s="908">
        <f>'46perfpbsaad'!Q16</f>
        <v>9474</v>
      </c>
      <c r="N16" s="907"/>
      <c r="O16" s="908">
        <f>'46perfpbsaad'!T16</f>
        <v>12489</v>
      </c>
      <c r="P16" s="907"/>
      <c r="Q16" s="908">
        <f>'46perfpbsaad'!W16</f>
        <v>28494</v>
      </c>
      <c r="R16" s="907"/>
      <c r="S16" s="908">
        <f>'46perfpbsaad'!Z16</f>
        <v>57075</v>
      </c>
      <c r="T16" s="909"/>
      <c r="V16" s="910">
        <f>E16/E$19</f>
        <v>0.32303523035230353</v>
      </c>
      <c r="W16" s="910">
        <f>G16/G$19</f>
        <v>0.30066277547457998</v>
      </c>
      <c r="X16" s="910">
        <f>I16/I$19</f>
        <v>0.28355975470203337</v>
      </c>
      <c r="Y16" s="910">
        <f>K16/K$19</f>
        <v>0.28321210052257029</v>
      </c>
      <c r="Z16" s="910">
        <f>M16/M$19</f>
        <v>0.24800397895343054</v>
      </c>
      <c r="AA16" s="910">
        <f>O16/O$19</f>
        <v>0.22505541239435606</v>
      </c>
      <c r="AB16" s="910">
        <f>Q16/Q$19</f>
        <v>0.24937424515586984</v>
      </c>
      <c r="AC16" s="910">
        <f>S16/S$19</f>
        <v>0.26757961753578274</v>
      </c>
    </row>
    <row r="17" spans="2:29" s="697" customFormat="1" ht="21" customHeight="1" x14ac:dyDescent="0.25">
      <c r="B17" s="1552"/>
      <c r="D17" s="907" t="s">
        <v>49</v>
      </c>
      <c r="E17" s="908">
        <f>'46perfpbsaad'!E17</f>
        <v>874</v>
      </c>
      <c r="F17" s="907"/>
      <c r="G17" s="908">
        <f>'46perfpbsaad'!H17</f>
        <v>30241</v>
      </c>
      <c r="H17" s="907"/>
      <c r="I17" s="908">
        <f>'46perfpbsaad'!K17</f>
        <v>12469</v>
      </c>
      <c r="J17" s="907"/>
      <c r="K17" s="908">
        <f>'46perfpbsaad'!N17</f>
        <v>14686</v>
      </c>
      <c r="L17" s="907"/>
      <c r="M17" s="908">
        <f>'46perfpbsaad'!Q17</f>
        <v>14950</v>
      </c>
      <c r="N17" s="907"/>
      <c r="O17" s="908">
        <f>'46perfpbsaad'!T17</f>
        <v>22009</v>
      </c>
      <c r="P17" s="907"/>
      <c r="Q17" s="908">
        <f>'46perfpbsaad'!W17</f>
        <v>44352</v>
      </c>
      <c r="R17" s="907"/>
      <c r="S17" s="908">
        <f>'46perfpbsaad'!Z17</f>
        <v>79125</v>
      </c>
      <c r="T17" s="909"/>
      <c r="V17" s="910">
        <f>E17/E$19</f>
        <v>0.47371273712737128</v>
      </c>
      <c r="W17" s="910">
        <f>G17/G$19</f>
        <v>0.41240726598298055</v>
      </c>
      <c r="X17" s="910">
        <f>I17/I$19</f>
        <v>0.36586367770898742</v>
      </c>
      <c r="Y17" s="910">
        <f>K17/K$19</f>
        <v>0.38565163729944069</v>
      </c>
      <c r="Z17" s="910">
        <f>M17/M$19</f>
        <v>0.39135101175361903</v>
      </c>
      <c r="AA17" s="910">
        <f>O17/O$19</f>
        <v>0.39660858126250159</v>
      </c>
      <c r="AB17" s="910">
        <f>Q17/Q$19</f>
        <v>0.38816054331273742</v>
      </c>
      <c r="AC17" s="910">
        <f>S17/S$19</f>
        <v>0.37095466031570412</v>
      </c>
    </row>
    <row r="18" spans="2:29" s="697" customFormat="1" ht="21" customHeight="1" x14ac:dyDescent="0.25">
      <c r="B18" s="1552"/>
      <c r="D18" s="907" t="s">
        <v>50</v>
      </c>
      <c r="E18" s="908">
        <f>'46perfpbsaad'!E18</f>
        <v>375</v>
      </c>
      <c r="F18" s="907"/>
      <c r="G18" s="908">
        <f>'46perfpbsaad'!H18</f>
        <v>21040</v>
      </c>
      <c r="H18" s="907"/>
      <c r="I18" s="908">
        <f>'46perfpbsaad'!K18</f>
        <v>11948</v>
      </c>
      <c r="J18" s="907"/>
      <c r="K18" s="908">
        <f>'46perfpbsaad'!N18</f>
        <v>12610</v>
      </c>
      <c r="L18" s="907"/>
      <c r="M18" s="908">
        <f>'46perfpbsaad'!Q18</f>
        <v>13777</v>
      </c>
      <c r="N18" s="907"/>
      <c r="O18" s="908">
        <f>'46perfpbsaad'!T18</f>
        <v>20995</v>
      </c>
      <c r="P18" s="907"/>
      <c r="Q18" s="908">
        <f>'46perfpbsaad'!W18</f>
        <v>41416</v>
      </c>
      <c r="R18" s="907"/>
      <c r="S18" s="908">
        <f>'46perfpbsaad'!Z18</f>
        <v>77101</v>
      </c>
      <c r="T18" s="909"/>
      <c r="V18" s="910">
        <f>E18/E$19</f>
        <v>0.2032520325203252</v>
      </c>
      <c r="W18" s="910">
        <f>G18/G$19</f>
        <v>0.28692995854243947</v>
      </c>
      <c r="X18" s="910">
        <f>I18/I$19</f>
        <v>0.3505765675889792</v>
      </c>
      <c r="Y18" s="910">
        <f>K18/K$19</f>
        <v>0.33113626217798903</v>
      </c>
      <c r="Z18" s="910">
        <f>M18/M$19</f>
        <v>0.36064500929295046</v>
      </c>
      <c r="AA18" s="910">
        <f>O18/O$19</f>
        <v>0.37833600634314241</v>
      </c>
      <c r="AB18" s="910">
        <f>Q18/Q$19</f>
        <v>0.36246521153139277</v>
      </c>
      <c r="AC18" s="910">
        <f>S18/S$19</f>
        <v>0.36146572214851314</v>
      </c>
    </row>
    <row r="19" spans="2:29" s="697" customFormat="1" ht="21" customHeight="1" x14ac:dyDescent="0.25">
      <c r="B19" s="1552"/>
      <c r="D19" s="911" t="s">
        <v>68</v>
      </c>
      <c r="E19" s="908">
        <f>'46perfpbsaad'!E19</f>
        <v>1845</v>
      </c>
      <c r="F19" s="907"/>
      <c r="G19" s="908">
        <f>SUM(G16:G18)</f>
        <v>73328</v>
      </c>
      <c r="H19" s="908">
        <f t="shared" ref="H19:T19" si="1">SUM(H16:H18)</f>
        <v>0</v>
      </c>
      <c r="I19" s="908">
        <f t="shared" si="1"/>
        <v>34081</v>
      </c>
      <c r="J19" s="908">
        <f t="shared" si="1"/>
        <v>0</v>
      </c>
      <c r="K19" s="908">
        <f t="shared" si="1"/>
        <v>38081</v>
      </c>
      <c r="L19" s="908">
        <f t="shared" si="1"/>
        <v>0</v>
      </c>
      <c r="M19" s="908">
        <f t="shared" si="1"/>
        <v>38201</v>
      </c>
      <c r="N19" s="908">
        <f t="shared" si="1"/>
        <v>0</v>
      </c>
      <c r="O19" s="908">
        <f t="shared" si="1"/>
        <v>55493</v>
      </c>
      <c r="P19" s="908">
        <f t="shared" si="1"/>
        <v>0</v>
      </c>
      <c r="Q19" s="908">
        <f t="shared" si="1"/>
        <v>114262</v>
      </c>
      <c r="R19" s="908">
        <f t="shared" si="1"/>
        <v>0</v>
      </c>
      <c r="S19" s="908">
        <f t="shared" si="1"/>
        <v>213301</v>
      </c>
      <c r="T19" s="908">
        <f t="shared" si="1"/>
        <v>0</v>
      </c>
      <c r="V19" s="910"/>
    </row>
    <row r="20" spans="2:29" s="697" customFormat="1" ht="3" customHeight="1" x14ac:dyDescent="0.25">
      <c r="B20" s="714"/>
      <c r="C20" s="715"/>
      <c r="D20" s="909"/>
      <c r="E20" s="727"/>
      <c r="F20" s="909"/>
      <c r="G20" s="727"/>
      <c r="H20" s="727"/>
      <c r="I20" s="727"/>
      <c r="J20" s="727"/>
      <c r="K20" s="727"/>
      <c r="L20" s="727"/>
      <c r="M20" s="727"/>
      <c r="N20" s="727"/>
      <c r="O20" s="727"/>
      <c r="P20" s="727"/>
      <c r="Q20" s="727"/>
      <c r="R20" s="727"/>
      <c r="S20" s="727"/>
      <c r="T20" s="727"/>
    </row>
    <row r="21" spans="2:29" s="697" customFormat="1" ht="18" customHeight="1" x14ac:dyDescent="0.25">
      <c r="B21" s="1552" t="s">
        <v>0</v>
      </c>
      <c r="C21" s="1552"/>
      <c r="D21" s="1552"/>
      <c r="E21" s="727">
        <f>'46perfpbsaad'!E21</f>
        <v>3340</v>
      </c>
      <c r="F21" s="909"/>
      <c r="G21" s="727">
        <f>G15+G19</f>
        <v>104971</v>
      </c>
      <c r="H21" s="727">
        <f t="shared" ref="H21:T21" si="2">H15+H19</f>
        <v>0</v>
      </c>
      <c r="I21" s="727">
        <f t="shared" si="2"/>
        <v>55069</v>
      </c>
      <c r="J21" s="727">
        <f t="shared" si="2"/>
        <v>0</v>
      </c>
      <c r="K21" s="727">
        <f t="shared" si="2"/>
        <v>67045</v>
      </c>
      <c r="L21" s="727">
        <f t="shared" si="2"/>
        <v>0</v>
      </c>
      <c r="M21" s="727">
        <f t="shared" si="2"/>
        <v>71307</v>
      </c>
      <c r="N21" s="727">
        <f t="shared" si="2"/>
        <v>0</v>
      </c>
      <c r="O21" s="727">
        <f t="shared" si="2"/>
        <v>109135</v>
      </c>
      <c r="P21" s="727">
        <f t="shared" si="2"/>
        <v>0</v>
      </c>
      <c r="Q21" s="727">
        <f t="shared" si="2"/>
        <v>295891</v>
      </c>
      <c r="R21" s="727">
        <f t="shared" si="2"/>
        <v>0</v>
      </c>
      <c r="S21" s="727">
        <f t="shared" si="2"/>
        <v>826415</v>
      </c>
      <c r="T21" s="727">
        <f t="shared" si="2"/>
        <v>0</v>
      </c>
    </row>
    <row r="22" spans="2:29" s="697" customFormat="1" ht="5.25" customHeight="1" x14ac:dyDescent="0.25">
      <c r="B22" s="912"/>
      <c r="C22" s="912"/>
      <c r="D22" s="912"/>
      <c r="E22" s="912"/>
      <c r="F22" s="912"/>
      <c r="G22" s="912"/>
      <c r="H22" s="912"/>
      <c r="I22" s="912"/>
      <c r="J22" s="912"/>
      <c r="K22" s="912"/>
      <c r="L22" s="913"/>
    </row>
    <row r="23" spans="2:29" s="697" customFormat="1" ht="5.25" customHeight="1" x14ac:dyDescent="0.25">
      <c r="B23" s="912"/>
      <c r="C23" s="912"/>
      <c r="D23" s="912"/>
      <c r="E23" s="912"/>
      <c r="F23" s="912"/>
      <c r="G23" s="912"/>
      <c r="H23" s="912"/>
      <c r="I23" s="912"/>
      <c r="J23" s="912"/>
      <c r="K23" s="912"/>
      <c r="L23" s="913"/>
    </row>
    <row r="24" spans="2:29" s="697" customFormat="1" ht="12.75" customHeight="1" x14ac:dyDescent="0.25">
      <c r="B24" s="914"/>
      <c r="C24" s="914"/>
      <c r="D24" s="914"/>
      <c r="E24" s="914"/>
      <c r="F24" s="914"/>
      <c r="G24" s="914"/>
      <c r="H24" s="914"/>
      <c r="I24" s="914"/>
      <c r="J24" s="914"/>
      <c r="K24" s="914"/>
      <c r="L24" s="914"/>
    </row>
    <row r="25" spans="2:29" s="697" customFormat="1" ht="24.75" customHeight="1" x14ac:dyDescent="0.25">
      <c r="B25" s="915"/>
      <c r="C25" s="915"/>
      <c r="D25" s="915"/>
      <c r="E25" s="915"/>
      <c r="F25" s="915"/>
      <c r="G25" s="915"/>
      <c r="H25" s="915"/>
      <c r="I25" s="915"/>
      <c r="J25" s="915"/>
      <c r="K25" s="915"/>
      <c r="L25" s="915"/>
    </row>
    <row r="26" spans="2:29" s="697" customFormat="1" x14ac:dyDescent="0.25">
      <c r="B26" s="916"/>
      <c r="C26" s="916"/>
      <c r="D26" s="916"/>
      <c r="E26" s="916"/>
      <c r="F26" s="917"/>
      <c r="G26" s="917"/>
      <c r="H26" s="917"/>
      <c r="I26" s="917"/>
      <c r="J26" s="917"/>
      <c r="K26" s="917"/>
      <c r="L26" s="917"/>
      <c r="M26" s="918"/>
      <c r="N26" s="918"/>
      <c r="O26" s="918"/>
      <c r="P26" s="918"/>
      <c r="Q26" s="918"/>
      <c r="R26" s="918"/>
      <c r="S26" s="918"/>
      <c r="T26" s="918"/>
      <c r="U26" s="918"/>
      <c r="V26" s="918"/>
      <c r="W26" s="918"/>
      <c r="X26" s="918"/>
      <c r="Y26" s="918"/>
      <c r="Z26" s="918"/>
      <c r="AA26" s="918"/>
      <c r="AB26" s="918"/>
      <c r="AC26" s="918"/>
    </row>
    <row r="27" spans="2:29" s="697" customFormat="1" x14ac:dyDescent="0.25">
      <c r="B27" s="919"/>
      <c r="C27" s="919"/>
      <c r="D27" s="919"/>
      <c r="E27" s="919"/>
      <c r="F27" s="919"/>
      <c r="G27" s="919"/>
      <c r="H27" s="919"/>
      <c r="I27" s="919"/>
      <c r="J27" s="919"/>
      <c r="K27" s="919"/>
      <c r="L27" s="919"/>
      <c r="M27" s="918"/>
      <c r="N27" s="918"/>
      <c r="O27" s="918"/>
      <c r="P27" s="918"/>
      <c r="Q27" s="918"/>
      <c r="R27" s="918"/>
      <c r="S27" s="918"/>
      <c r="T27" s="918"/>
      <c r="U27" s="918"/>
      <c r="V27" s="918"/>
      <c r="W27" s="918"/>
      <c r="X27" s="918"/>
      <c r="Y27" s="918"/>
      <c r="Z27" s="918"/>
      <c r="AA27" s="918"/>
      <c r="AB27" s="918"/>
      <c r="AC27" s="918"/>
    </row>
    <row r="28" spans="2:29" s="697" customFormat="1" x14ac:dyDescent="0.25">
      <c r="B28" s="919"/>
      <c r="C28" s="919"/>
      <c r="D28" s="919"/>
      <c r="E28" s="919"/>
      <c r="F28" s="919"/>
      <c r="G28" s="919"/>
      <c r="H28" s="919"/>
      <c r="I28" s="919"/>
      <c r="J28" s="919"/>
      <c r="K28" s="919"/>
      <c r="L28" s="919"/>
      <c r="M28" s="918"/>
      <c r="N28" s="918"/>
      <c r="O28" s="918"/>
      <c r="P28" s="918"/>
      <c r="Q28" s="918"/>
      <c r="R28" s="918"/>
      <c r="S28" s="918"/>
      <c r="T28" s="918"/>
      <c r="U28" s="918"/>
      <c r="V28" s="918"/>
      <c r="W28" s="918"/>
      <c r="X28" s="918"/>
      <c r="Y28" s="918"/>
      <c r="Z28" s="918"/>
      <c r="AA28" s="918"/>
      <c r="AB28" s="918"/>
      <c r="AC28" s="918"/>
    </row>
    <row r="29" spans="2:29" s="918" customFormat="1" x14ac:dyDescent="0.25">
      <c r="B29" s="919"/>
      <c r="C29" s="919"/>
      <c r="D29" s="919"/>
      <c r="E29" s="919"/>
      <c r="F29" s="919"/>
      <c r="G29" s="919"/>
      <c r="H29" s="919"/>
      <c r="I29" s="919"/>
      <c r="J29" s="919"/>
      <c r="K29" s="919"/>
      <c r="L29" s="919"/>
    </row>
    <row r="30" spans="2:29" s="918" customFormat="1" x14ac:dyDescent="0.25">
      <c r="B30" s="919"/>
      <c r="C30" s="919"/>
      <c r="D30" s="919"/>
      <c r="E30" s="919"/>
      <c r="F30" s="919"/>
      <c r="G30" s="919"/>
      <c r="H30" s="919"/>
      <c r="I30" s="919"/>
      <c r="J30" s="919"/>
      <c r="K30" s="919"/>
      <c r="L30" s="919"/>
    </row>
    <row r="31" spans="2:29" s="918" customFormat="1" x14ac:dyDescent="0.25">
      <c r="B31" s="919"/>
      <c r="C31" s="919"/>
      <c r="D31" s="919"/>
      <c r="E31" s="919"/>
      <c r="F31" s="919"/>
      <c r="G31" s="919"/>
      <c r="H31" s="919"/>
      <c r="I31" s="919"/>
      <c r="J31" s="919"/>
      <c r="K31" s="919"/>
      <c r="L31" s="919"/>
    </row>
    <row r="32" spans="2:29" s="918" customFormat="1" x14ac:dyDescent="0.25">
      <c r="B32" s="919"/>
      <c r="C32" s="919"/>
      <c r="D32" s="919"/>
      <c r="E32" s="919"/>
      <c r="F32" s="919"/>
      <c r="G32" s="919"/>
      <c r="H32" s="919"/>
      <c r="I32" s="919"/>
      <c r="J32" s="919"/>
      <c r="K32" s="919"/>
      <c r="L32" s="919"/>
    </row>
    <row r="33" spans="2:29" s="631" customFormat="1" x14ac:dyDescent="0.25">
      <c r="B33" s="919"/>
      <c r="C33" s="919"/>
      <c r="D33" s="919"/>
      <c r="E33" s="919"/>
      <c r="F33" s="919"/>
      <c r="G33" s="919"/>
      <c r="H33" s="919"/>
      <c r="I33" s="919"/>
      <c r="J33" s="919"/>
      <c r="K33" s="919"/>
      <c r="L33" s="919"/>
      <c r="M33" s="918"/>
      <c r="N33" s="918"/>
      <c r="O33" s="918"/>
      <c r="P33" s="918"/>
      <c r="Q33" s="918"/>
      <c r="R33" s="918"/>
      <c r="S33" s="918"/>
      <c r="T33" s="918"/>
      <c r="U33" s="918"/>
      <c r="V33" s="918"/>
      <c r="W33" s="918"/>
      <c r="X33" s="918"/>
      <c r="Y33" s="918"/>
      <c r="Z33" s="918"/>
      <c r="AA33" s="918"/>
      <c r="AB33" s="918"/>
      <c r="AC33" s="918"/>
    </row>
    <row r="34" spans="2:29" s="631" customFormat="1" x14ac:dyDescent="0.25">
      <c r="B34" s="919"/>
      <c r="C34" s="919"/>
      <c r="D34" s="919"/>
      <c r="E34" s="919"/>
      <c r="F34" s="919"/>
      <c r="G34" s="919"/>
      <c r="H34" s="919"/>
      <c r="I34" s="919"/>
      <c r="J34" s="919"/>
      <c r="K34" s="919"/>
      <c r="L34" s="919"/>
      <c r="M34" s="918"/>
      <c r="N34" s="918"/>
      <c r="O34" s="918"/>
      <c r="P34" s="918"/>
      <c r="Q34" s="918"/>
      <c r="R34" s="918"/>
      <c r="S34" s="918"/>
      <c r="T34" s="918"/>
      <c r="U34" s="918"/>
      <c r="V34" s="918"/>
      <c r="W34" s="918"/>
      <c r="X34" s="918"/>
      <c r="Y34" s="918"/>
      <c r="Z34" s="918"/>
      <c r="AA34" s="918"/>
      <c r="AB34" s="918"/>
      <c r="AC34" s="918"/>
    </row>
    <row r="35" spans="2:29" s="631" customFormat="1" x14ac:dyDescent="0.25">
      <c r="C35" s="1640"/>
      <c r="D35" s="1640"/>
      <c r="E35" s="1640"/>
      <c r="F35" s="1640"/>
      <c r="G35" s="1640"/>
      <c r="H35" s="1640"/>
      <c r="I35" s="1640"/>
      <c r="J35" s="652"/>
      <c r="K35" s="652"/>
      <c r="L35" s="652"/>
    </row>
    <row r="36" spans="2:29" s="631" customFormat="1" x14ac:dyDescent="0.25">
      <c r="J36" s="652"/>
      <c r="K36" s="652"/>
      <c r="L36" s="652"/>
    </row>
    <row r="37" spans="2:29" s="631" customFormat="1" x14ac:dyDescent="0.25">
      <c r="B37" s="652"/>
      <c r="C37" s="652"/>
      <c r="D37" s="652"/>
      <c r="E37" s="652"/>
      <c r="F37" s="652"/>
      <c r="G37" s="652"/>
      <c r="H37" s="652"/>
      <c r="I37" s="652"/>
      <c r="J37" s="652"/>
      <c r="K37" s="652"/>
      <c r="L37" s="652"/>
    </row>
    <row r="38" spans="2:29" s="631" customFormat="1" ht="5.25" customHeight="1" x14ac:dyDescent="0.25">
      <c r="B38" s="652"/>
      <c r="C38" s="652"/>
      <c r="D38" s="652"/>
      <c r="E38" s="652"/>
      <c r="F38" s="652"/>
      <c r="G38" s="652"/>
      <c r="H38" s="652"/>
      <c r="I38" s="652"/>
      <c r="J38" s="652"/>
      <c r="K38" s="652"/>
      <c r="L38" s="652"/>
    </row>
    <row r="39" spans="2:29" s="631" customFormat="1" ht="5.25" customHeight="1" x14ac:dyDescent="0.25">
      <c r="B39" s="652"/>
      <c r="C39" s="652"/>
      <c r="D39" s="652"/>
      <c r="E39" s="652"/>
      <c r="F39" s="652"/>
      <c r="G39" s="652"/>
      <c r="H39" s="652"/>
      <c r="I39" s="652"/>
      <c r="J39" s="652"/>
      <c r="K39" s="652"/>
      <c r="L39" s="652"/>
    </row>
    <row r="40" spans="2:29" s="631" customFormat="1" ht="16.5" customHeight="1" x14ac:dyDescent="0.25">
      <c r="B40" s="652"/>
      <c r="C40" s="652"/>
      <c r="D40" s="652"/>
      <c r="E40" s="652"/>
      <c r="F40" s="652"/>
      <c r="G40" s="652"/>
      <c r="H40" s="652"/>
      <c r="I40" s="652"/>
      <c r="J40" s="652"/>
      <c r="K40" s="652"/>
      <c r="L40" s="652"/>
    </row>
    <row r="41" spans="2:29" s="631" customFormat="1" x14ac:dyDescent="0.25">
      <c r="B41" s="652"/>
      <c r="C41" s="652"/>
      <c r="D41" s="652"/>
      <c r="E41" s="652"/>
      <c r="F41" s="652"/>
      <c r="G41" s="652"/>
      <c r="H41" s="652"/>
      <c r="I41" s="652"/>
      <c r="J41" s="652"/>
      <c r="K41" s="652"/>
      <c r="L41" s="652"/>
    </row>
    <row r="42" spans="2:29" s="631" customFormat="1" x14ac:dyDescent="0.25"/>
    <row r="43" spans="2:29" s="650" customFormat="1" x14ac:dyDescent="0.25"/>
    <row r="44" spans="2:29" s="657" customFormat="1" ht="12.75" customHeight="1" x14ac:dyDescent="0.25">
      <c r="B44" s="1541"/>
      <c r="C44" s="1542"/>
      <c r="D44" s="1542"/>
      <c r="E44" s="1542"/>
      <c r="F44" s="1542"/>
      <c r="G44" s="1542"/>
      <c r="H44" s="1542"/>
      <c r="I44" s="1542"/>
      <c r="J44" s="1542"/>
      <c r="K44" s="1542"/>
      <c r="L44" s="656"/>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53125" defaultRowHeight="14.5" x14ac:dyDescent="0.35"/>
  <cols>
    <col min="1" max="1" width="1" style="748" customWidth="1"/>
    <col min="2" max="2" width="30.26953125" style="748" customWidth="1"/>
    <col min="3" max="3" width="10.1796875" style="748" customWidth="1"/>
    <col min="4" max="4" width="8.1796875" style="748" customWidth="1"/>
    <col min="5" max="5" width="10.1796875" style="748" customWidth="1"/>
    <col min="6" max="6" width="0.81640625" style="748" customWidth="1"/>
    <col min="7" max="7" width="11.7265625" style="748" customWidth="1"/>
    <col min="8" max="8" width="7.54296875" style="748" customWidth="1"/>
    <col min="9" max="9" width="8.81640625" style="748" customWidth="1"/>
    <col min="10" max="10" width="0.7265625" style="748" customWidth="1"/>
    <col min="11" max="11" width="10.1796875" style="748" customWidth="1"/>
    <col min="12" max="12" width="8" style="748" customWidth="1"/>
    <col min="13" max="13" width="9.81640625" style="748" customWidth="1"/>
    <col min="14" max="14" width="0.54296875" style="748" customWidth="1"/>
    <col min="15" max="15" width="9" style="748" customWidth="1"/>
    <col min="16" max="16" width="7.453125" style="748" customWidth="1"/>
    <col min="17" max="17" width="8.81640625" style="748" customWidth="1"/>
    <col min="18" max="18" width="8" style="748" customWidth="1"/>
    <col min="19" max="19" width="8.81640625" style="748" customWidth="1"/>
    <col min="20" max="20" width="7.54296875" style="748" customWidth="1"/>
    <col min="21" max="21" width="8.26953125" style="748" customWidth="1"/>
    <col min="22" max="22" width="8.81640625" style="748" customWidth="1"/>
    <col min="23" max="16384" width="11.453125" style="748"/>
  </cols>
  <sheetData>
    <row r="1" spans="1:21" ht="9.75" customHeight="1" x14ac:dyDescent="0.35"/>
    <row r="2" spans="1:21" s="343" customFormat="1" ht="49.5" customHeight="1" x14ac:dyDescent="0.35">
      <c r="B2" s="1443"/>
      <c r="C2" s="1443"/>
      <c r="D2" s="1443"/>
      <c r="E2" s="344"/>
      <c r="F2" s="344"/>
      <c r="G2" s="1641"/>
      <c r="H2" s="1641"/>
      <c r="I2" s="1641"/>
      <c r="J2" s="1641"/>
      <c r="K2" s="1641"/>
      <c r="L2" s="1641"/>
      <c r="M2" s="1641"/>
      <c r="N2" s="1641"/>
      <c r="O2" s="1641"/>
      <c r="P2" s="1641"/>
      <c r="S2" s="344"/>
    </row>
    <row r="3" spans="1:21" s="343" customFormat="1" ht="3" customHeight="1" x14ac:dyDescent="0.35">
      <c r="B3" s="344"/>
      <c r="C3" s="344"/>
      <c r="D3" s="344"/>
      <c r="E3" s="344"/>
      <c r="F3" s="344"/>
      <c r="K3" s="344"/>
      <c r="O3" s="344"/>
      <c r="S3" s="344"/>
    </row>
    <row r="4" spans="1:21" s="345" customFormat="1" ht="15" customHeight="1" x14ac:dyDescent="0.25">
      <c r="B4" s="1470" t="s">
        <v>438</v>
      </c>
      <c r="C4" s="1470"/>
      <c r="D4" s="1470"/>
      <c r="E4" s="1470"/>
      <c r="F4" s="1470"/>
      <c r="G4" s="1470"/>
      <c r="H4" s="1470"/>
      <c r="I4" s="1470"/>
      <c r="J4" s="1470"/>
      <c r="K4" s="1470"/>
      <c r="L4" s="1470"/>
      <c r="M4" s="1470"/>
      <c r="N4" s="1470"/>
      <c r="O4" s="1470"/>
      <c r="P4" s="1470"/>
      <c r="Q4" s="1470"/>
      <c r="R4" s="924"/>
      <c r="S4" s="924"/>
      <c r="T4" s="924"/>
    </row>
    <row r="5" spans="1:21" s="345"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750"/>
      <c r="R5" s="925"/>
      <c r="S5" s="925"/>
      <c r="T5" s="925"/>
      <c r="U5" s="875"/>
    </row>
    <row r="6" spans="1:21" s="345" customFormat="1" ht="4.5" customHeight="1" x14ac:dyDescent="0.25"/>
    <row r="7" spans="1:21" s="322" customFormat="1" ht="15" customHeight="1" x14ac:dyDescent="0.25">
      <c r="A7" s="316"/>
      <c r="B7" s="1642" t="s">
        <v>12</v>
      </c>
      <c r="C7" s="1645" t="s">
        <v>0</v>
      </c>
      <c r="D7" s="1646"/>
      <c r="E7" s="1647"/>
      <c r="F7" s="920"/>
      <c r="G7" s="1524" t="s">
        <v>31</v>
      </c>
      <c r="H7" s="1524"/>
      <c r="I7" s="1524"/>
      <c r="J7" s="921"/>
      <c r="K7" s="1524" t="s">
        <v>49</v>
      </c>
      <c r="L7" s="1524"/>
      <c r="M7" s="1524"/>
      <c r="N7" s="921"/>
      <c r="O7" s="1524" t="s">
        <v>50</v>
      </c>
      <c r="P7" s="1524"/>
      <c r="Q7" s="1524"/>
    </row>
    <row r="8" spans="1:21" s="322" customFormat="1" ht="15" customHeight="1" x14ac:dyDescent="0.25">
      <c r="A8" s="316"/>
      <c r="B8" s="1643"/>
      <c r="C8" s="1648"/>
      <c r="D8" s="1649"/>
      <c r="E8" s="1650"/>
      <c r="F8" s="920"/>
      <c r="G8" s="1518"/>
      <c r="H8" s="1518"/>
      <c r="I8" s="1518"/>
      <c r="J8" s="922"/>
      <c r="K8" s="1518"/>
      <c r="L8" s="1518"/>
      <c r="M8" s="1518"/>
      <c r="N8" s="922"/>
      <c r="O8" s="1518"/>
      <c r="P8" s="1518"/>
      <c r="Q8" s="1518"/>
    </row>
    <row r="9" spans="1:21" s="322" customFormat="1" ht="33.75" customHeight="1" x14ac:dyDescent="0.25">
      <c r="A9" s="316"/>
      <c r="B9" s="1643"/>
      <c r="C9" s="1643" t="s">
        <v>69</v>
      </c>
      <c r="D9" s="1651"/>
      <c r="E9" s="959" t="s">
        <v>285</v>
      </c>
      <c r="F9" s="920"/>
      <c r="G9" s="1653" t="s">
        <v>69</v>
      </c>
      <c r="H9" s="1436"/>
      <c r="I9" s="959" t="s">
        <v>285</v>
      </c>
      <c r="J9" s="922"/>
      <c r="K9" s="1654" t="s">
        <v>69</v>
      </c>
      <c r="L9" s="1655"/>
      <c r="M9" s="941" t="s">
        <v>285</v>
      </c>
      <c r="N9" s="922"/>
      <c r="O9" s="1653" t="s">
        <v>69</v>
      </c>
      <c r="P9" s="1436"/>
      <c r="Q9" s="941" t="s">
        <v>285</v>
      </c>
    </row>
    <row r="10" spans="1:21" s="322" customFormat="1" ht="29.25" customHeight="1" x14ac:dyDescent="0.25">
      <c r="A10" s="316"/>
      <c r="B10" s="1644"/>
      <c r="C10" s="937" t="s">
        <v>9</v>
      </c>
      <c r="D10" s="942" t="s">
        <v>10</v>
      </c>
      <c r="E10" s="940" t="s">
        <v>9</v>
      </c>
      <c r="F10" s="939"/>
      <c r="G10" s="937" t="s">
        <v>9</v>
      </c>
      <c r="H10" s="938" t="s">
        <v>71</v>
      </c>
      <c r="I10" s="943" t="s">
        <v>9</v>
      </c>
      <c r="J10" s="939"/>
      <c r="K10" s="944" t="s">
        <v>9</v>
      </c>
      <c r="L10" s="945" t="s">
        <v>71</v>
      </c>
      <c r="M10" s="943" t="s">
        <v>9</v>
      </c>
      <c r="N10" s="939"/>
      <c r="O10" s="937" t="s">
        <v>9</v>
      </c>
      <c r="P10" s="938" t="s">
        <v>71</v>
      </c>
      <c r="Q10" s="943" t="s">
        <v>9</v>
      </c>
    </row>
    <row r="11" spans="1:21" s="322" customFormat="1" ht="6" customHeight="1" x14ac:dyDescent="0.25">
      <c r="A11" s="316"/>
      <c r="B11" s="923"/>
      <c r="C11" s="923"/>
      <c r="D11" s="923"/>
      <c r="E11" s="923"/>
      <c r="F11" s="923"/>
      <c r="G11" s="923"/>
      <c r="H11" s="923"/>
      <c r="I11" s="923"/>
      <c r="J11" s="923"/>
      <c r="K11" s="923"/>
      <c r="L11" s="923"/>
      <c r="M11" s="923"/>
      <c r="N11" s="923"/>
      <c r="O11" s="923"/>
      <c r="P11" s="923"/>
      <c r="Q11" s="923"/>
    </row>
    <row r="12" spans="1:21" s="331" customFormat="1" ht="18" customHeight="1" x14ac:dyDescent="0.25">
      <c r="A12" s="330"/>
      <c r="B12" s="926" t="s">
        <v>8</v>
      </c>
      <c r="C12" s="927">
        <f>G12+K12+O12</f>
        <v>447951</v>
      </c>
      <c r="D12" s="928">
        <f t="shared" ref="D12:D29" si="0">C12/C$30*100</f>
        <v>20.892184535480489</v>
      </c>
      <c r="E12" s="929">
        <f>I12+M12+Q12</f>
        <v>299148</v>
      </c>
      <c r="F12" s="930"/>
      <c r="G12" s="927">
        <v>102373</v>
      </c>
      <c r="H12" s="928">
        <v>22.853615685644186</v>
      </c>
      <c r="I12" s="929">
        <v>73142</v>
      </c>
      <c r="J12" s="930"/>
      <c r="K12" s="927">
        <v>197091</v>
      </c>
      <c r="L12" s="928">
        <v>43.998339104053791</v>
      </c>
      <c r="M12" s="929">
        <v>132368</v>
      </c>
      <c r="N12" s="930"/>
      <c r="O12" s="927">
        <v>148487</v>
      </c>
      <c r="P12" s="928">
        <v>33.148045210302016</v>
      </c>
      <c r="Q12" s="929">
        <v>93638</v>
      </c>
    </row>
    <row r="13" spans="1:21" s="331" customFormat="1" ht="18" customHeight="1" x14ac:dyDescent="0.25">
      <c r="A13" s="330"/>
      <c r="B13" s="931" t="s">
        <v>7</v>
      </c>
      <c r="C13" s="932">
        <f t="shared" ref="C13:C29" si="1">G13+K13+O13</f>
        <v>60494</v>
      </c>
      <c r="D13" s="933">
        <f t="shared" si="0"/>
        <v>2.8214063843798916</v>
      </c>
      <c r="E13" s="934">
        <f t="shared" ref="E13:E29" si="2">I13+M13+Q13</f>
        <v>45732</v>
      </c>
      <c r="F13" s="930"/>
      <c r="G13" s="932">
        <v>17421</v>
      </c>
      <c r="H13" s="933">
        <v>28.797897312130129</v>
      </c>
      <c r="I13" s="934">
        <v>13380</v>
      </c>
      <c r="J13" s="930"/>
      <c r="K13" s="932">
        <v>21246</v>
      </c>
      <c r="L13" s="933">
        <v>35.120838430257542</v>
      </c>
      <c r="M13" s="934">
        <v>16343</v>
      </c>
      <c r="N13" s="930"/>
      <c r="O13" s="932">
        <v>21827</v>
      </c>
      <c r="P13" s="933">
        <v>36.081264257612325</v>
      </c>
      <c r="Q13" s="934">
        <v>16009</v>
      </c>
    </row>
    <row r="14" spans="1:21" s="331" customFormat="1" ht="18" customHeight="1" x14ac:dyDescent="0.25">
      <c r="A14" s="330"/>
      <c r="B14" s="931" t="s">
        <v>37</v>
      </c>
      <c r="C14" s="932">
        <f t="shared" si="1"/>
        <v>48079</v>
      </c>
      <c r="D14" s="933">
        <f t="shared" si="0"/>
        <v>2.2423777160478853</v>
      </c>
      <c r="E14" s="934">
        <f t="shared" si="2"/>
        <v>34418</v>
      </c>
      <c r="F14" s="930"/>
      <c r="G14" s="932">
        <v>11282</v>
      </c>
      <c r="H14" s="933">
        <v>23.46554628840034</v>
      </c>
      <c r="I14" s="934">
        <v>8095</v>
      </c>
      <c r="J14" s="930"/>
      <c r="K14" s="932">
        <v>16230</v>
      </c>
      <c r="L14" s="933">
        <v>33.756941700118553</v>
      </c>
      <c r="M14" s="934">
        <v>11361</v>
      </c>
      <c r="N14" s="930"/>
      <c r="O14" s="932">
        <v>20567</v>
      </c>
      <c r="P14" s="933">
        <v>42.777512011481107</v>
      </c>
      <c r="Q14" s="934">
        <v>14962</v>
      </c>
    </row>
    <row r="15" spans="1:21" s="331" customFormat="1" ht="18" customHeight="1" x14ac:dyDescent="0.25">
      <c r="A15" s="330"/>
      <c r="B15" s="931" t="s">
        <v>38</v>
      </c>
      <c r="C15" s="932">
        <f t="shared" si="1"/>
        <v>52675</v>
      </c>
      <c r="D15" s="933">
        <f t="shared" si="0"/>
        <v>2.4567325899628187</v>
      </c>
      <c r="E15" s="934">
        <f t="shared" si="2"/>
        <v>31794</v>
      </c>
      <c r="F15" s="930"/>
      <c r="G15" s="932">
        <v>11260</v>
      </c>
      <c r="H15" s="933">
        <v>21.376364499288087</v>
      </c>
      <c r="I15" s="934">
        <v>7893</v>
      </c>
      <c r="J15" s="930"/>
      <c r="K15" s="932">
        <v>17354</v>
      </c>
      <c r="L15" s="933">
        <v>32.945420028476505</v>
      </c>
      <c r="M15" s="934">
        <v>10454</v>
      </c>
      <c r="N15" s="930"/>
      <c r="O15" s="932">
        <v>24061</v>
      </c>
      <c r="P15" s="933">
        <v>45.678215472235408</v>
      </c>
      <c r="Q15" s="934">
        <v>13447</v>
      </c>
    </row>
    <row r="16" spans="1:21" s="331" customFormat="1" ht="18" customHeight="1" x14ac:dyDescent="0.25">
      <c r="A16" s="330"/>
      <c r="B16" s="931" t="s">
        <v>6</v>
      </c>
      <c r="C16" s="932">
        <f t="shared" si="1"/>
        <v>53152</v>
      </c>
      <c r="D16" s="933">
        <f t="shared" si="0"/>
        <v>2.478979603639369</v>
      </c>
      <c r="E16" s="934">
        <f t="shared" si="2"/>
        <v>46130</v>
      </c>
      <c r="F16" s="930"/>
      <c r="G16" s="932">
        <v>18580</v>
      </c>
      <c r="H16" s="933">
        <v>34.956351595424444</v>
      </c>
      <c r="I16" s="934">
        <v>16125</v>
      </c>
      <c r="J16" s="930"/>
      <c r="K16" s="932">
        <v>18864</v>
      </c>
      <c r="L16" s="933">
        <v>35.490668272125227</v>
      </c>
      <c r="M16" s="934">
        <v>16389</v>
      </c>
      <c r="N16" s="930"/>
      <c r="O16" s="932">
        <v>15708</v>
      </c>
      <c r="P16" s="933">
        <v>29.55298013245033</v>
      </c>
      <c r="Q16" s="934">
        <v>13616</v>
      </c>
    </row>
    <row r="17" spans="1:18" s="331" customFormat="1" ht="18" customHeight="1" x14ac:dyDescent="0.25">
      <c r="A17" s="330"/>
      <c r="B17" s="931" t="s">
        <v>5</v>
      </c>
      <c r="C17" s="932">
        <f t="shared" si="1"/>
        <v>28795</v>
      </c>
      <c r="D17" s="933">
        <f t="shared" si="0"/>
        <v>1.3429827228852278</v>
      </c>
      <c r="E17" s="934">
        <f t="shared" si="2"/>
        <v>18114</v>
      </c>
      <c r="F17" s="930"/>
      <c r="G17" s="932">
        <v>8648</v>
      </c>
      <c r="H17" s="933">
        <v>30.032991838860912</v>
      </c>
      <c r="I17" s="934">
        <v>5255</v>
      </c>
      <c r="J17" s="930"/>
      <c r="K17" s="932">
        <v>12924</v>
      </c>
      <c r="L17" s="933">
        <v>44.882792151415174</v>
      </c>
      <c r="M17" s="934">
        <v>7830</v>
      </c>
      <c r="N17" s="930"/>
      <c r="O17" s="932">
        <v>7223</v>
      </c>
      <c r="P17" s="933">
        <v>25.08421600972391</v>
      </c>
      <c r="Q17" s="934">
        <v>5029</v>
      </c>
    </row>
    <row r="18" spans="1:18" s="331" customFormat="1" ht="18" customHeight="1" x14ac:dyDescent="0.25">
      <c r="A18" s="330"/>
      <c r="B18" s="931" t="s">
        <v>4</v>
      </c>
      <c r="C18" s="932">
        <f t="shared" si="1"/>
        <v>178197</v>
      </c>
      <c r="D18" s="933">
        <f t="shared" si="0"/>
        <v>8.3110085872539994</v>
      </c>
      <c r="E18" s="934">
        <f t="shared" si="2"/>
        <v>126450</v>
      </c>
      <c r="F18" s="930"/>
      <c r="G18" s="932">
        <v>47964</v>
      </c>
      <c r="H18" s="933">
        <v>26.916278051819052</v>
      </c>
      <c r="I18" s="934">
        <v>34907</v>
      </c>
      <c r="J18" s="930"/>
      <c r="K18" s="932">
        <v>58699</v>
      </c>
      <c r="L18" s="933">
        <v>32.940509660656467</v>
      </c>
      <c r="M18" s="934">
        <v>41607</v>
      </c>
      <c r="N18" s="930"/>
      <c r="O18" s="932">
        <v>71534</v>
      </c>
      <c r="P18" s="933">
        <v>40.143212287524484</v>
      </c>
      <c r="Q18" s="934">
        <v>49936</v>
      </c>
    </row>
    <row r="19" spans="1:18" s="331" customFormat="1" ht="18" customHeight="1" x14ac:dyDescent="0.25">
      <c r="A19" s="330"/>
      <c r="B19" s="931" t="s">
        <v>40</v>
      </c>
      <c r="C19" s="932">
        <f t="shared" si="1"/>
        <v>107568</v>
      </c>
      <c r="D19" s="933">
        <f t="shared" si="0"/>
        <v>5.0169114615495118</v>
      </c>
      <c r="E19" s="934">
        <f t="shared" si="2"/>
        <v>77506</v>
      </c>
      <c r="F19" s="930"/>
      <c r="G19" s="932">
        <v>32693</v>
      </c>
      <c r="H19" s="933">
        <v>30.392867767365761</v>
      </c>
      <c r="I19" s="934">
        <v>23283</v>
      </c>
      <c r="J19" s="930"/>
      <c r="K19" s="932">
        <v>35347</v>
      </c>
      <c r="L19" s="933">
        <v>32.860144280827015</v>
      </c>
      <c r="M19" s="934">
        <v>25458</v>
      </c>
      <c r="N19" s="930"/>
      <c r="O19" s="932">
        <v>39528</v>
      </c>
      <c r="P19" s="933">
        <v>36.746987951807228</v>
      </c>
      <c r="Q19" s="934">
        <v>28765</v>
      </c>
    </row>
    <row r="20" spans="1:18" s="331" customFormat="1" ht="18" customHeight="1" x14ac:dyDescent="0.25">
      <c r="A20" s="330"/>
      <c r="B20" s="931" t="s">
        <v>41</v>
      </c>
      <c r="C20" s="932">
        <f t="shared" si="1"/>
        <v>286662</v>
      </c>
      <c r="D20" s="933">
        <f t="shared" si="0"/>
        <v>13.369755627981425</v>
      </c>
      <c r="E20" s="934">
        <f t="shared" si="2"/>
        <v>232521</v>
      </c>
      <c r="F20" s="930"/>
      <c r="G20" s="932">
        <v>56549</v>
      </c>
      <c r="H20" s="933">
        <v>19.72671648143109</v>
      </c>
      <c r="I20" s="934">
        <v>45754</v>
      </c>
      <c r="J20" s="930"/>
      <c r="K20" s="932">
        <v>115116</v>
      </c>
      <c r="L20" s="933">
        <v>40.157397911128783</v>
      </c>
      <c r="M20" s="934">
        <v>91719</v>
      </c>
      <c r="N20" s="930"/>
      <c r="O20" s="932">
        <v>114997</v>
      </c>
      <c r="P20" s="933">
        <v>40.11588560744012</v>
      </c>
      <c r="Q20" s="934">
        <v>95048</v>
      </c>
    </row>
    <row r="21" spans="1:18" s="331" customFormat="1" ht="18" customHeight="1" x14ac:dyDescent="0.25">
      <c r="A21" s="330"/>
      <c r="B21" s="931" t="s">
        <v>3</v>
      </c>
      <c r="C21" s="932">
        <f t="shared" si="1"/>
        <v>254573</v>
      </c>
      <c r="D21" s="933">
        <f t="shared" si="0"/>
        <v>11.873142584235495</v>
      </c>
      <c r="E21" s="934">
        <f t="shared" si="2"/>
        <v>167279</v>
      </c>
      <c r="F21" s="930"/>
      <c r="G21" s="932">
        <v>68381</v>
      </c>
      <c r="H21" s="933">
        <v>26.861057535559546</v>
      </c>
      <c r="I21" s="934">
        <v>46044</v>
      </c>
      <c r="J21" s="930"/>
      <c r="K21" s="932">
        <v>95449</v>
      </c>
      <c r="L21" s="933">
        <v>37.493764067674107</v>
      </c>
      <c r="M21" s="934">
        <v>62753</v>
      </c>
      <c r="N21" s="930"/>
      <c r="O21" s="932">
        <v>90743</v>
      </c>
      <c r="P21" s="933">
        <v>35.645178396766354</v>
      </c>
      <c r="Q21" s="934">
        <v>58482</v>
      </c>
    </row>
    <row r="22" spans="1:18" s="331" customFormat="1" ht="18" customHeight="1" x14ac:dyDescent="0.25">
      <c r="A22" s="330"/>
      <c r="B22" s="931" t="s">
        <v>2</v>
      </c>
      <c r="C22" s="932">
        <f t="shared" si="1"/>
        <v>43697</v>
      </c>
      <c r="D22" s="933">
        <f t="shared" si="0"/>
        <v>2.0380036826503143</v>
      </c>
      <c r="E22" s="934">
        <f t="shared" si="2"/>
        <v>36400</v>
      </c>
      <c r="F22" s="930"/>
      <c r="G22" s="932">
        <v>13878</v>
      </c>
      <c r="H22" s="933">
        <v>31.759617365036501</v>
      </c>
      <c r="I22" s="934">
        <v>12313</v>
      </c>
      <c r="J22" s="930"/>
      <c r="K22" s="932">
        <v>14797</v>
      </c>
      <c r="L22" s="933">
        <v>33.862736572304733</v>
      </c>
      <c r="M22" s="934">
        <v>12288</v>
      </c>
      <c r="N22" s="930"/>
      <c r="O22" s="932">
        <v>15022</v>
      </c>
      <c r="P22" s="933">
        <v>34.377646062658762</v>
      </c>
      <c r="Q22" s="934">
        <v>11799</v>
      </c>
    </row>
    <row r="23" spans="1:18" s="331" customFormat="1" ht="18" customHeight="1" x14ac:dyDescent="0.25">
      <c r="A23" s="330"/>
      <c r="B23" s="931" t="s">
        <v>35</v>
      </c>
      <c r="C23" s="932">
        <f t="shared" si="1"/>
        <v>109185</v>
      </c>
      <c r="D23" s="933">
        <f t="shared" si="0"/>
        <v>5.0923274387297655</v>
      </c>
      <c r="E23" s="934">
        <f t="shared" si="2"/>
        <v>78066</v>
      </c>
      <c r="F23" s="930"/>
      <c r="G23" s="932">
        <v>34989</v>
      </c>
      <c r="H23" s="933">
        <v>32.04561066080506</v>
      </c>
      <c r="I23" s="934">
        <v>25755</v>
      </c>
      <c r="J23" s="930"/>
      <c r="K23" s="932">
        <v>37547</v>
      </c>
      <c r="L23" s="933">
        <v>34.388423318221371</v>
      </c>
      <c r="M23" s="934">
        <v>26919</v>
      </c>
      <c r="N23" s="930"/>
      <c r="O23" s="932">
        <v>36649</v>
      </c>
      <c r="P23" s="933">
        <v>33.565966020973576</v>
      </c>
      <c r="Q23" s="934">
        <v>25392</v>
      </c>
    </row>
    <row r="24" spans="1:18" s="331" customFormat="1" ht="18" customHeight="1" x14ac:dyDescent="0.25">
      <c r="A24" s="330"/>
      <c r="B24" s="931" t="s">
        <v>42</v>
      </c>
      <c r="C24" s="932">
        <f t="shared" si="1"/>
        <v>270253</v>
      </c>
      <c r="D24" s="933">
        <f t="shared" si="0"/>
        <v>12.604449029619778</v>
      </c>
      <c r="E24" s="934">
        <f t="shared" si="2"/>
        <v>194321</v>
      </c>
      <c r="F24" s="930"/>
      <c r="G24" s="932">
        <v>88544</v>
      </c>
      <c r="H24" s="933">
        <v>32.763373579571734</v>
      </c>
      <c r="I24" s="934">
        <v>64175</v>
      </c>
      <c r="J24" s="930"/>
      <c r="K24" s="932">
        <v>103818</v>
      </c>
      <c r="L24" s="933">
        <v>38.415114725830982</v>
      </c>
      <c r="M24" s="934">
        <v>73117</v>
      </c>
      <c r="N24" s="930"/>
      <c r="O24" s="932">
        <v>77891</v>
      </c>
      <c r="P24" s="933">
        <v>28.821511694597284</v>
      </c>
      <c r="Q24" s="934">
        <v>57029</v>
      </c>
    </row>
    <row r="25" spans="1:18" s="331" customFormat="1" ht="18" customHeight="1" x14ac:dyDescent="0.25">
      <c r="A25" s="330">
        <v>47094</v>
      </c>
      <c r="B25" s="931" t="s">
        <v>43</v>
      </c>
      <c r="C25" s="932">
        <f t="shared" si="1"/>
        <v>59868</v>
      </c>
      <c r="D25" s="933">
        <f t="shared" si="0"/>
        <v>2.792210093894524</v>
      </c>
      <c r="E25" s="934">
        <f t="shared" si="2"/>
        <v>45626</v>
      </c>
      <c r="F25" s="930"/>
      <c r="G25" s="932">
        <v>16996</v>
      </c>
      <c r="H25" s="933">
        <v>28.389122736687376</v>
      </c>
      <c r="I25" s="934">
        <v>13730</v>
      </c>
      <c r="J25" s="930"/>
      <c r="K25" s="932">
        <v>22998</v>
      </c>
      <c r="L25" s="933">
        <v>38.414511926237722</v>
      </c>
      <c r="M25" s="934">
        <v>17576</v>
      </c>
      <c r="N25" s="930"/>
      <c r="O25" s="932">
        <v>19874</v>
      </c>
      <c r="P25" s="933">
        <v>33.196365337074894</v>
      </c>
      <c r="Q25" s="934">
        <v>14320</v>
      </c>
    </row>
    <row r="26" spans="1:18" s="331" customFormat="1" ht="18" customHeight="1" x14ac:dyDescent="0.25">
      <c r="B26" s="931" t="s">
        <v>44</v>
      </c>
      <c r="C26" s="932">
        <f t="shared" si="1"/>
        <v>22424</v>
      </c>
      <c r="D26" s="933">
        <f t="shared" si="0"/>
        <v>1.0458428400061937</v>
      </c>
      <c r="E26" s="934">
        <f t="shared" si="2"/>
        <v>15929</v>
      </c>
      <c r="F26" s="930"/>
      <c r="G26" s="932">
        <v>4223</v>
      </c>
      <c r="H26" s="933">
        <v>18.832500891901535</v>
      </c>
      <c r="I26" s="934">
        <v>3277</v>
      </c>
      <c r="J26" s="930"/>
      <c r="K26" s="932">
        <v>8631</v>
      </c>
      <c r="L26" s="933">
        <v>38.49001070281841</v>
      </c>
      <c r="M26" s="934">
        <v>6417</v>
      </c>
      <c r="N26" s="930"/>
      <c r="O26" s="932">
        <v>9570</v>
      </c>
      <c r="P26" s="933">
        <v>42.677488405280059</v>
      </c>
      <c r="Q26" s="934">
        <v>6235</v>
      </c>
    </row>
    <row r="27" spans="1:18" s="331" customFormat="1" ht="18" customHeight="1" x14ac:dyDescent="0.25">
      <c r="B27" s="931" t="s">
        <v>45</v>
      </c>
      <c r="C27" s="932">
        <f t="shared" si="1"/>
        <v>101304</v>
      </c>
      <c r="D27" s="933">
        <f t="shared" si="0"/>
        <v>4.724761998929158</v>
      </c>
      <c r="E27" s="934">
        <f t="shared" si="2"/>
        <v>70696</v>
      </c>
      <c r="F27" s="930"/>
      <c r="G27" s="932">
        <v>24126</v>
      </c>
      <c r="H27" s="933">
        <v>23.815446576640607</v>
      </c>
      <c r="I27" s="934">
        <v>17075</v>
      </c>
      <c r="J27" s="930"/>
      <c r="K27" s="932">
        <v>34769</v>
      </c>
      <c r="L27" s="933">
        <v>34.321448313985627</v>
      </c>
      <c r="M27" s="934">
        <v>23699</v>
      </c>
      <c r="N27" s="930"/>
      <c r="O27" s="932">
        <v>42409</v>
      </c>
      <c r="P27" s="933">
        <v>41.863105109373763</v>
      </c>
      <c r="Q27" s="934">
        <v>29922</v>
      </c>
    </row>
    <row r="28" spans="1:18" s="331" customFormat="1" ht="18" customHeight="1" x14ac:dyDescent="0.25">
      <c r="B28" s="931" t="s">
        <v>46</v>
      </c>
      <c r="C28" s="932">
        <f t="shared" si="1"/>
        <v>14272</v>
      </c>
      <c r="D28" s="933">
        <f t="shared" si="0"/>
        <v>0.66563811151303942</v>
      </c>
      <c r="E28" s="934">
        <f t="shared" si="2"/>
        <v>9318</v>
      </c>
      <c r="F28" s="930"/>
      <c r="G28" s="932">
        <v>3565</v>
      </c>
      <c r="H28" s="933">
        <v>24.978979820627803</v>
      </c>
      <c r="I28" s="934">
        <v>2263</v>
      </c>
      <c r="J28" s="930"/>
      <c r="K28" s="932">
        <v>6480</v>
      </c>
      <c r="L28" s="933">
        <v>45.403587443946186</v>
      </c>
      <c r="M28" s="934">
        <v>4108</v>
      </c>
      <c r="N28" s="930"/>
      <c r="O28" s="932">
        <v>4227</v>
      </c>
      <c r="P28" s="933">
        <v>29.617432735426007</v>
      </c>
      <c r="Q28" s="934">
        <v>2947</v>
      </c>
    </row>
    <row r="29" spans="1:18" s="331" customFormat="1" ht="18" customHeight="1" x14ac:dyDescent="0.25">
      <c r="B29" s="952" t="s">
        <v>1</v>
      </c>
      <c r="C29" s="946">
        <f t="shared" si="1"/>
        <v>4959</v>
      </c>
      <c r="D29" s="933">
        <f t="shared" si="0"/>
        <v>0.23128499124111285</v>
      </c>
      <c r="E29" s="948">
        <f t="shared" si="2"/>
        <v>3725</v>
      </c>
      <c r="F29" s="930"/>
      <c r="G29" s="932">
        <v>1517</v>
      </c>
      <c r="H29" s="949">
        <v>30.590844928412984</v>
      </c>
      <c r="I29" s="934">
        <v>1171</v>
      </c>
      <c r="J29" s="930"/>
      <c r="K29" s="946">
        <v>1839</v>
      </c>
      <c r="L29" s="949">
        <v>37.084089534180279</v>
      </c>
      <c r="M29" s="948">
        <v>1397</v>
      </c>
      <c r="N29" s="930"/>
      <c r="O29" s="946">
        <v>1603</v>
      </c>
      <c r="P29" s="949">
        <v>32.325065537406736</v>
      </c>
      <c r="Q29" s="934">
        <v>1157</v>
      </c>
    </row>
    <row r="30" spans="1:18" s="319" customFormat="1" ht="18" customHeight="1" x14ac:dyDescent="0.25">
      <c r="B30" s="1274" t="s">
        <v>0</v>
      </c>
      <c r="C30" s="1275">
        <f>SUM(C12:C29)</f>
        <v>2144108</v>
      </c>
      <c r="D30" s="1276">
        <f>C30/C$30*100</f>
        <v>100</v>
      </c>
      <c r="E30" s="1277">
        <f>SUM(E12:E29)</f>
        <v>1533173</v>
      </c>
      <c r="F30" s="1278"/>
      <c r="G30" s="1279">
        <f>SUM(G12:G29)</f>
        <v>562989</v>
      </c>
      <c r="H30" s="1280">
        <f t="shared" ref="H30" si="3">G30/$C30*100</f>
        <v>26.257492626304273</v>
      </c>
      <c r="I30" s="1279">
        <f>SUM(I12:I29)</f>
        <v>413637</v>
      </c>
      <c r="J30" s="1278"/>
      <c r="K30" s="1279">
        <f>SUM(K12:K29)</f>
        <v>819199</v>
      </c>
      <c r="L30" s="1281">
        <f t="shared" ref="L30" si="4">K30/$C30*100</f>
        <v>38.206983976553424</v>
      </c>
      <c r="M30" s="1277">
        <f>SUM(M12:M29)</f>
        <v>581803</v>
      </c>
      <c r="N30" s="1278"/>
      <c r="O30" s="1282">
        <f>SUM(O12:O29)</f>
        <v>761920</v>
      </c>
      <c r="P30" s="1283">
        <f t="shared" ref="P30" si="5">O30/$C30*100</f>
        <v>35.535523397142313</v>
      </c>
      <c r="Q30" s="1279">
        <f>SUM(Q12:Q29)</f>
        <v>537733</v>
      </c>
      <c r="R30" s="1115"/>
    </row>
    <row r="31" spans="1:18" s="328" customFormat="1" ht="6.75" customHeight="1" x14ac:dyDescent="0.25">
      <c r="B31" s="1656"/>
      <c r="C31" s="1656"/>
      <c r="D31" s="1656"/>
      <c r="E31" s="947"/>
      <c r="F31" s="779"/>
      <c r="G31" s="950"/>
      <c r="I31" s="951"/>
      <c r="M31" s="950"/>
    </row>
    <row r="32" spans="1:18" ht="24.75" customHeight="1" x14ac:dyDescent="0.35">
      <c r="B32" s="1652" t="s">
        <v>78</v>
      </c>
      <c r="C32" s="1652"/>
      <c r="D32" s="1652"/>
      <c r="E32" s="1652"/>
      <c r="F32" s="1652"/>
      <c r="G32" s="1652"/>
      <c r="H32" s="1652"/>
      <c r="I32" s="1652"/>
      <c r="J32" s="1652"/>
      <c r="K32" s="1652"/>
      <c r="L32" s="1652"/>
      <c r="M32" s="1652"/>
      <c r="N32" s="1652"/>
      <c r="O32" s="1652"/>
      <c r="P32" s="1652"/>
      <c r="Q32" s="1652"/>
    </row>
    <row r="33" spans="2:11" x14ac:dyDescent="0.35">
      <c r="G33" s="935"/>
      <c r="K33" s="935"/>
    </row>
    <row r="34" spans="2:11" x14ac:dyDescent="0.35">
      <c r="B34" s="935"/>
      <c r="K34" s="935"/>
    </row>
  </sheetData>
  <mergeCells count="15">
    <mergeCell ref="B32:Q32"/>
    <mergeCell ref="G9:H9"/>
    <mergeCell ref="K9:L9"/>
    <mergeCell ref="O9:P9"/>
    <mergeCell ref="B31:D31"/>
    <mergeCell ref="B2:D2"/>
    <mergeCell ref="G2:P2"/>
    <mergeCell ref="B5:P5"/>
    <mergeCell ref="B7:B10"/>
    <mergeCell ref="C7:E8"/>
    <mergeCell ref="C9:D9"/>
    <mergeCell ref="B4:Q4"/>
    <mergeCell ref="G7:I8"/>
    <mergeCell ref="K7:M8"/>
    <mergeCell ref="O7:Q8"/>
  </mergeCells>
  <printOptions horizontalCentered="1"/>
  <pageMargins left="0" right="0" top="0.43307086614173229" bottom="0.43307086614173229" header="0" footer="0"/>
  <pageSetup paperSize="9" scale="98"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64</v>
      </c>
    </row>
    <row r="2" spans="1:22" s="343" customFormat="1" ht="49.5" customHeight="1" x14ac:dyDescent="0.3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35">
      <c r="B3" s="344"/>
      <c r="C3" s="344"/>
      <c r="D3" s="344"/>
      <c r="E3" s="344"/>
      <c r="F3" s="344"/>
      <c r="L3" s="344"/>
      <c r="Q3" s="344"/>
      <c r="T3" s="344"/>
    </row>
    <row r="4" spans="1:22" s="345" customFormat="1" ht="15" customHeight="1" x14ac:dyDescent="0.25">
      <c r="B4" s="1470" t="s">
        <v>437</v>
      </c>
      <c r="C4" s="1470"/>
      <c r="D4" s="1470"/>
      <c r="E4" s="1470"/>
      <c r="F4" s="1470"/>
      <c r="G4" s="1470"/>
      <c r="H4" s="1470"/>
      <c r="I4" s="1470"/>
      <c r="J4" s="1470"/>
      <c r="K4" s="1470"/>
      <c r="L4" s="1470"/>
      <c r="M4" s="1470"/>
      <c r="N4" s="1470"/>
      <c r="O4" s="1470"/>
      <c r="P4" s="1470"/>
      <c r="Q4" s="1470"/>
      <c r="R4" s="1470"/>
      <c r="S4" s="1470"/>
      <c r="T4" s="1470"/>
      <c r="U4" s="924"/>
    </row>
    <row r="5" spans="1:22" s="345"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925"/>
      <c r="V5" s="875"/>
    </row>
    <row r="6" spans="1:22" s="345" customFormat="1" ht="4.5" customHeight="1" x14ac:dyDescent="0.25"/>
    <row r="7" spans="1:22" s="322" customFormat="1" ht="15" customHeight="1" x14ac:dyDescent="0.25">
      <c r="A7" s="316"/>
      <c r="B7" s="1642" t="s">
        <v>12</v>
      </c>
      <c r="C7" s="920"/>
      <c r="D7" s="1659" t="s">
        <v>72</v>
      </c>
      <c r="E7" s="1647"/>
      <c r="F7" s="920"/>
      <c r="G7" s="1661" t="s">
        <v>31</v>
      </c>
      <c r="H7" s="1662"/>
      <c r="I7" s="1662"/>
      <c r="J7" s="1663"/>
      <c r="K7" s="921"/>
      <c r="L7" s="1661" t="s">
        <v>49</v>
      </c>
      <c r="M7" s="1662"/>
      <c r="N7" s="1662"/>
      <c r="O7" s="1663"/>
      <c r="P7" s="921"/>
      <c r="Q7" s="1661" t="s">
        <v>50</v>
      </c>
      <c r="R7" s="1662"/>
      <c r="S7" s="1662"/>
      <c r="T7" s="1663"/>
    </row>
    <row r="8" spans="1:22" s="322" customFormat="1" ht="35.25" customHeight="1" x14ac:dyDescent="0.25">
      <c r="A8" s="316"/>
      <c r="B8" s="1643"/>
      <c r="C8" s="920"/>
      <c r="D8" s="1660"/>
      <c r="E8" s="1650"/>
      <c r="F8" s="920"/>
      <c r="G8" s="1664" t="s">
        <v>69</v>
      </c>
      <c r="H8" s="1665"/>
      <c r="I8" s="1666" t="s">
        <v>286</v>
      </c>
      <c r="J8" s="1667"/>
      <c r="K8" s="957"/>
      <c r="L8" s="1668" t="s">
        <v>69</v>
      </c>
      <c r="M8" s="1669"/>
      <c r="N8" s="1666" t="s">
        <v>286</v>
      </c>
      <c r="O8" s="1667"/>
      <c r="P8" s="957"/>
      <c r="Q8" s="1668" t="s">
        <v>69</v>
      </c>
      <c r="R8" s="1669"/>
      <c r="S8" s="1666" t="s">
        <v>286</v>
      </c>
      <c r="T8" s="1667"/>
    </row>
    <row r="9" spans="1:22" s="322" customFormat="1" ht="29.25" customHeight="1" x14ac:dyDescent="0.25">
      <c r="A9" s="316"/>
      <c r="B9" s="164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591</v>
      </c>
      <c r="E11" s="928">
        <f>D11/D$29*100</f>
        <v>0.78420445045977472</v>
      </c>
      <c r="F11" s="930"/>
      <c r="G11" s="927">
        <v>3</v>
      </c>
      <c r="H11" s="928">
        <v>0.50761421319796951</v>
      </c>
      <c r="I11" s="927">
        <v>2</v>
      </c>
      <c r="J11" s="928">
        <v>66.666666666666657</v>
      </c>
      <c r="K11" s="930"/>
      <c r="L11" s="927">
        <v>22</v>
      </c>
      <c r="M11" s="928">
        <v>3.7225042301184432</v>
      </c>
      <c r="N11" s="927">
        <v>18</v>
      </c>
      <c r="O11" s="928">
        <v>81.818181818181827</v>
      </c>
      <c r="P11" s="930"/>
      <c r="Q11" s="927">
        <v>566</v>
      </c>
      <c r="R11" s="928">
        <v>95.769881556683586</v>
      </c>
      <c r="S11" s="927">
        <v>389</v>
      </c>
      <c r="T11" s="928">
        <f>S11/Q11*100</f>
        <v>68.727915194346295</v>
      </c>
    </row>
    <row r="12" spans="1:22" s="331" customFormat="1" ht="18" customHeight="1" x14ac:dyDescent="0.25">
      <c r="A12" s="330"/>
      <c r="B12" s="931" t="s">
        <v>7</v>
      </c>
      <c r="C12" s="930"/>
      <c r="D12" s="932">
        <f t="shared" ref="D12:D28" si="0">G12+L12+Q12</f>
        <v>4616</v>
      </c>
      <c r="E12" s="933">
        <f t="shared" ref="E12:E29" si="1">D12/D$29*100</f>
        <v>6.1250215623051103</v>
      </c>
      <c r="F12" s="930"/>
      <c r="G12" s="932">
        <v>2186</v>
      </c>
      <c r="H12" s="933">
        <v>47.357019064124785</v>
      </c>
      <c r="I12" s="932">
        <v>2</v>
      </c>
      <c r="J12" s="933">
        <v>9.1491308325709064E-2</v>
      </c>
      <c r="K12" s="930"/>
      <c r="L12" s="932">
        <v>1341</v>
      </c>
      <c r="M12" s="933">
        <v>29.051126516464471</v>
      </c>
      <c r="N12" s="932">
        <v>22</v>
      </c>
      <c r="O12" s="933">
        <v>1.6405667412378822</v>
      </c>
      <c r="P12" s="930"/>
      <c r="Q12" s="932">
        <v>1089</v>
      </c>
      <c r="R12" s="933">
        <v>23.591854419410748</v>
      </c>
      <c r="S12" s="932">
        <v>258</v>
      </c>
      <c r="T12" s="933">
        <f t="shared" ref="T12:T29" si="2">S12/Q12*100</f>
        <v>23.691460055096421</v>
      </c>
    </row>
    <row r="13" spans="1:22" s="331" customFormat="1" ht="18" customHeight="1" x14ac:dyDescent="0.25">
      <c r="A13" s="330"/>
      <c r="B13" s="931" t="s">
        <v>37</v>
      </c>
      <c r="C13" s="930"/>
      <c r="D13" s="932">
        <f t="shared" si="0"/>
        <v>7645</v>
      </c>
      <c r="E13" s="933">
        <f t="shared" si="1"/>
        <v>10.144235234796916</v>
      </c>
      <c r="F13" s="930"/>
      <c r="G13" s="932">
        <v>2364</v>
      </c>
      <c r="H13" s="933">
        <v>30.922171353826027</v>
      </c>
      <c r="I13" s="932">
        <v>6</v>
      </c>
      <c r="J13" s="933">
        <v>0.25380710659898476</v>
      </c>
      <c r="K13" s="930"/>
      <c r="L13" s="932">
        <v>2728</v>
      </c>
      <c r="M13" s="933">
        <v>35.68345323741007</v>
      </c>
      <c r="N13" s="932">
        <v>9</v>
      </c>
      <c r="O13" s="933">
        <v>0.32991202346041054</v>
      </c>
      <c r="P13" s="930"/>
      <c r="Q13" s="932">
        <v>2553</v>
      </c>
      <c r="R13" s="933">
        <v>33.394375408763899</v>
      </c>
      <c r="S13" s="932">
        <v>1733</v>
      </c>
      <c r="T13" s="933">
        <f t="shared" si="2"/>
        <v>67.880924402663538</v>
      </c>
    </row>
    <row r="14" spans="1:22" s="331" customFormat="1" ht="18" customHeight="1" x14ac:dyDescent="0.25">
      <c r="A14" s="330"/>
      <c r="B14" s="931" t="s">
        <v>38</v>
      </c>
      <c r="C14" s="930"/>
      <c r="D14" s="932">
        <f t="shared" si="0"/>
        <v>3639</v>
      </c>
      <c r="E14" s="933">
        <f t="shared" si="1"/>
        <v>4.828629433541658</v>
      </c>
      <c r="F14" s="930"/>
      <c r="G14" s="932">
        <v>362</v>
      </c>
      <c r="H14" s="933">
        <v>9.9477878538059912</v>
      </c>
      <c r="I14" s="932">
        <v>22</v>
      </c>
      <c r="J14" s="933">
        <v>6.0773480662983426</v>
      </c>
      <c r="K14" s="930"/>
      <c r="L14" s="932">
        <v>852</v>
      </c>
      <c r="M14" s="933">
        <v>23.41302555647156</v>
      </c>
      <c r="N14" s="932">
        <v>47</v>
      </c>
      <c r="O14" s="933">
        <v>5.516431924882629</v>
      </c>
      <c r="P14" s="930"/>
      <c r="Q14" s="932">
        <v>2425</v>
      </c>
      <c r="R14" s="933">
        <v>66.639186589722456</v>
      </c>
      <c r="S14" s="932">
        <v>227</v>
      </c>
      <c r="T14" s="933">
        <f t="shared" si="2"/>
        <v>9.3608247422680417</v>
      </c>
    </row>
    <row r="15" spans="1:22" s="331" customFormat="1" ht="18" customHeight="1" x14ac:dyDescent="0.25">
      <c r="A15" s="330"/>
      <c r="B15" s="931" t="s">
        <v>6</v>
      </c>
      <c r="C15" s="930"/>
      <c r="D15" s="932">
        <f t="shared" si="0"/>
        <v>1696</v>
      </c>
      <c r="E15" s="933">
        <f t="shared" si="1"/>
        <v>2.2504411979353263</v>
      </c>
      <c r="F15" s="930"/>
      <c r="G15" s="932">
        <v>615</v>
      </c>
      <c r="H15" s="933">
        <v>36.261792452830186</v>
      </c>
      <c r="I15" s="932">
        <v>99</v>
      </c>
      <c r="J15" s="933">
        <v>16.097560975609756</v>
      </c>
      <c r="K15" s="930"/>
      <c r="L15" s="932">
        <v>557</v>
      </c>
      <c r="M15" s="933">
        <v>32.841981132075468</v>
      </c>
      <c r="N15" s="932">
        <v>120</v>
      </c>
      <c r="O15" s="933">
        <v>21.543985637342907</v>
      </c>
      <c r="P15" s="930"/>
      <c r="Q15" s="932">
        <v>524</v>
      </c>
      <c r="R15" s="933">
        <v>30.89622641509434</v>
      </c>
      <c r="S15" s="932">
        <v>165</v>
      </c>
      <c r="T15" s="933">
        <f t="shared" si="2"/>
        <v>31.488549618320612</v>
      </c>
    </row>
    <row r="16" spans="1:22" s="331" customFormat="1" ht="18" customHeight="1" x14ac:dyDescent="0.25">
      <c r="A16" s="330"/>
      <c r="B16" s="931" t="s">
        <v>5</v>
      </c>
      <c r="C16" s="930"/>
      <c r="D16" s="932">
        <f t="shared" si="0"/>
        <v>6639</v>
      </c>
      <c r="E16" s="933">
        <f t="shared" si="1"/>
        <v>8.809362684606505</v>
      </c>
      <c r="F16" s="930"/>
      <c r="G16" s="932">
        <v>2492</v>
      </c>
      <c r="H16" s="933">
        <v>37.535773459858412</v>
      </c>
      <c r="I16" s="932">
        <v>0</v>
      </c>
      <c r="J16" s="933">
        <v>0</v>
      </c>
      <c r="K16" s="930"/>
      <c r="L16" s="932">
        <v>3403</v>
      </c>
      <c r="M16" s="933">
        <v>51.25771953607471</v>
      </c>
      <c r="N16" s="932">
        <v>0</v>
      </c>
      <c r="O16" s="933">
        <v>0</v>
      </c>
      <c r="P16" s="930"/>
      <c r="Q16" s="932">
        <v>744</v>
      </c>
      <c r="R16" s="933">
        <v>11.206507004066877</v>
      </c>
      <c r="S16" s="932">
        <v>102</v>
      </c>
      <c r="T16" s="933">
        <f t="shared" si="2"/>
        <v>13.709677419354838</v>
      </c>
    </row>
    <row r="17" spans="1:20" s="331" customFormat="1" ht="18" customHeight="1" x14ac:dyDescent="0.25">
      <c r="A17" s="330"/>
      <c r="B17" s="931" t="s">
        <v>4</v>
      </c>
      <c r="C17" s="930"/>
      <c r="D17" s="932">
        <f t="shared" si="0"/>
        <v>14314</v>
      </c>
      <c r="E17" s="933">
        <f t="shared" si="1"/>
        <v>18.993405251914069</v>
      </c>
      <c r="F17" s="930"/>
      <c r="G17" s="932">
        <v>5914</v>
      </c>
      <c r="H17" s="933">
        <v>41.316193936006705</v>
      </c>
      <c r="I17" s="932">
        <v>16</v>
      </c>
      <c r="J17" s="933">
        <v>0.27054447074737908</v>
      </c>
      <c r="K17" s="930"/>
      <c r="L17" s="932">
        <v>4736</v>
      </c>
      <c r="M17" s="933">
        <v>33.086488752270505</v>
      </c>
      <c r="N17" s="932">
        <v>34</v>
      </c>
      <c r="O17" s="933">
        <v>0.71790540540540548</v>
      </c>
      <c r="P17" s="930"/>
      <c r="Q17" s="932">
        <v>3664</v>
      </c>
      <c r="R17" s="933">
        <v>25.59731731172279</v>
      </c>
      <c r="S17" s="932">
        <v>45</v>
      </c>
      <c r="T17" s="933">
        <f t="shared" si="2"/>
        <v>1.2281659388646287</v>
      </c>
    </row>
    <row r="18" spans="1:20" s="331" customFormat="1" ht="18" customHeight="1" x14ac:dyDescent="0.25">
      <c r="A18" s="330"/>
      <c r="B18" s="931" t="s">
        <v>40</v>
      </c>
      <c r="C18" s="930"/>
      <c r="D18" s="932">
        <f t="shared" si="0"/>
        <v>11777</v>
      </c>
      <c r="E18" s="933">
        <f t="shared" si="1"/>
        <v>15.627031832596897</v>
      </c>
      <c r="F18" s="930"/>
      <c r="G18" s="932">
        <v>3760</v>
      </c>
      <c r="H18" s="933">
        <v>31.926636664685404</v>
      </c>
      <c r="I18" s="932">
        <v>257</v>
      </c>
      <c r="J18" s="933">
        <v>6.8351063829787231</v>
      </c>
      <c r="K18" s="930"/>
      <c r="L18" s="932">
        <v>3080</v>
      </c>
      <c r="M18" s="933">
        <v>26.152670459369958</v>
      </c>
      <c r="N18" s="932">
        <v>458</v>
      </c>
      <c r="O18" s="933">
        <v>14.870129870129869</v>
      </c>
      <c r="P18" s="930"/>
      <c r="Q18" s="932">
        <v>4937</v>
      </c>
      <c r="R18" s="933">
        <v>41.920692875944638</v>
      </c>
      <c r="S18" s="932">
        <v>1398</v>
      </c>
      <c r="T18" s="933">
        <f t="shared" si="2"/>
        <v>28.316791573830262</v>
      </c>
    </row>
    <row r="19" spans="1:20" s="331" customFormat="1" ht="18" customHeight="1" x14ac:dyDescent="0.25">
      <c r="A19" s="330"/>
      <c r="B19" s="931" t="s">
        <v>41</v>
      </c>
      <c r="C19" s="930"/>
      <c r="D19" s="932">
        <f t="shared" si="0"/>
        <v>16</v>
      </c>
      <c r="E19" s="933">
        <f t="shared" si="1"/>
        <v>2.1230577339012513E-2</v>
      </c>
      <c r="F19" s="930"/>
      <c r="G19" s="932">
        <v>10</v>
      </c>
      <c r="H19" s="933">
        <v>62.5</v>
      </c>
      <c r="I19" s="932">
        <v>9</v>
      </c>
      <c r="J19" s="933">
        <v>90</v>
      </c>
      <c r="K19" s="930"/>
      <c r="L19" s="932">
        <v>5</v>
      </c>
      <c r="M19" s="933">
        <v>31.25</v>
      </c>
      <c r="N19" s="932">
        <v>5</v>
      </c>
      <c r="O19" s="933">
        <v>100</v>
      </c>
      <c r="P19" s="930"/>
      <c r="Q19" s="932">
        <v>1</v>
      </c>
      <c r="R19" s="933">
        <v>6.25</v>
      </c>
      <c r="S19" s="932">
        <v>1</v>
      </c>
      <c r="T19" s="933">
        <f t="shared" si="2"/>
        <v>100</v>
      </c>
    </row>
    <row r="20" spans="1:20" s="331" customFormat="1" ht="18" customHeight="1" x14ac:dyDescent="0.25">
      <c r="A20" s="330"/>
      <c r="B20" s="931" t="s">
        <v>3</v>
      </c>
      <c r="C20" s="930"/>
      <c r="D20" s="932">
        <f t="shared" si="0"/>
        <v>1678</v>
      </c>
      <c r="E20" s="933">
        <f t="shared" si="1"/>
        <v>2.2265567984289372</v>
      </c>
      <c r="F20" s="930"/>
      <c r="G20" s="932">
        <v>20</v>
      </c>
      <c r="H20" s="933">
        <v>1.1918951132300357</v>
      </c>
      <c r="I20" s="932">
        <v>1</v>
      </c>
      <c r="J20" s="933">
        <v>5</v>
      </c>
      <c r="K20" s="930"/>
      <c r="L20" s="932">
        <v>325</v>
      </c>
      <c r="M20" s="933">
        <v>19.36829558998808</v>
      </c>
      <c r="N20" s="932">
        <v>68</v>
      </c>
      <c r="O20" s="933">
        <v>20.923076923076923</v>
      </c>
      <c r="P20" s="930"/>
      <c r="Q20" s="932">
        <v>1333</v>
      </c>
      <c r="R20" s="933">
        <v>79.439809296781888</v>
      </c>
      <c r="S20" s="932">
        <v>386</v>
      </c>
      <c r="T20" s="933">
        <f t="shared" si="2"/>
        <v>28.957239309827461</v>
      </c>
    </row>
    <row r="21" spans="1:20" s="331" customFormat="1" ht="18" customHeight="1" x14ac:dyDescent="0.25">
      <c r="A21" s="330"/>
      <c r="B21" s="931" t="s">
        <v>2</v>
      </c>
      <c r="C21" s="930"/>
      <c r="D21" s="932">
        <f t="shared" si="0"/>
        <v>1749</v>
      </c>
      <c r="E21" s="933">
        <f t="shared" si="1"/>
        <v>2.3207674853708053</v>
      </c>
      <c r="F21" s="930"/>
      <c r="G21" s="932">
        <v>404</v>
      </c>
      <c r="H21" s="933">
        <v>23.0989136649514</v>
      </c>
      <c r="I21" s="932">
        <v>59</v>
      </c>
      <c r="J21" s="933">
        <v>14.603960396039604</v>
      </c>
      <c r="K21" s="930"/>
      <c r="L21" s="932">
        <v>403</v>
      </c>
      <c r="M21" s="933">
        <v>23.041738136077758</v>
      </c>
      <c r="N21" s="932">
        <v>83</v>
      </c>
      <c r="O21" s="933">
        <v>20.595533498759306</v>
      </c>
      <c r="P21" s="930"/>
      <c r="Q21" s="932">
        <v>942</v>
      </c>
      <c r="R21" s="933">
        <v>53.859348198970835</v>
      </c>
      <c r="S21" s="932">
        <v>781</v>
      </c>
      <c r="T21" s="933">
        <f t="shared" si="2"/>
        <v>82.908704883227173</v>
      </c>
    </row>
    <row r="22" spans="1:20" s="331" customFormat="1" ht="18" customHeight="1" x14ac:dyDescent="0.25">
      <c r="A22" s="330"/>
      <c r="B22" s="931" t="s">
        <v>35</v>
      </c>
      <c r="C22" s="930"/>
      <c r="D22" s="932">
        <f t="shared" si="0"/>
        <v>6239</v>
      </c>
      <c r="E22" s="933">
        <f t="shared" si="1"/>
        <v>8.2785982511311911</v>
      </c>
      <c r="F22" s="930"/>
      <c r="G22" s="932">
        <v>1530</v>
      </c>
      <c r="H22" s="933">
        <v>24.52316076294278</v>
      </c>
      <c r="I22" s="932">
        <v>8</v>
      </c>
      <c r="J22" s="933">
        <v>0.52287581699346397</v>
      </c>
      <c r="K22" s="930"/>
      <c r="L22" s="932">
        <v>2295</v>
      </c>
      <c r="M22" s="933">
        <v>36.78474114441417</v>
      </c>
      <c r="N22" s="932">
        <v>67</v>
      </c>
      <c r="O22" s="933">
        <v>2.9193899782135078</v>
      </c>
      <c r="P22" s="930"/>
      <c r="Q22" s="932">
        <v>2414</v>
      </c>
      <c r="R22" s="933">
        <v>38.69209809264305</v>
      </c>
      <c r="S22" s="932">
        <v>177</v>
      </c>
      <c r="T22" s="933">
        <f t="shared" si="2"/>
        <v>7.3322286661143332</v>
      </c>
    </row>
    <row r="23" spans="1:20" s="331" customFormat="1" ht="18" customHeight="1" x14ac:dyDescent="0.25">
      <c r="A23" s="330"/>
      <c r="B23" s="931" t="s">
        <v>42</v>
      </c>
      <c r="C23" s="930"/>
      <c r="D23" s="932">
        <f t="shared" si="0"/>
        <v>6091</v>
      </c>
      <c r="E23" s="933">
        <f t="shared" si="1"/>
        <v>8.0822154107453255</v>
      </c>
      <c r="F23" s="930"/>
      <c r="G23" s="932">
        <v>2380</v>
      </c>
      <c r="H23" s="933">
        <v>39.07404367098998</v>
      </c>
      <c r="I23" s="932">
        <v>42</v>
      </c>
      <c r="J23" s="933">
        <v>1.7647058823529411</v>
      </c>
      <c r="K23" s="930"/>
      <c r="L23" s="932">
        <v>2704</v>
      </c>
      <c r="M23" s="933">
        <v>44.393367263175179</v>
      </c>
      <c r="N23" s="932">
        <v>102</v>
      </c>
      <c r="O23" s="933">
        <v>3.7721893491124261</v>
      </c>
      <c r="P23" s="930"/>
      <c r="Q23" s="932">
        <v>1007</v>
      </c>
      <c r="R23" s="933">
        <v>16.532589065834838</v>
      </c>
      <c r="S23" s="932">
        <v>115</v>
      </c>
      <c r="T23" s="933">
        <f t="shared" si="2"/>
        <v>11.420059582919563</v>
      </c>
    </row>
    <row r="24" spans="1:20" s="331" customFormat="1" ht="18" customHeight="1" x14ac:dyDescent="0.25">
      <c r="A24" s="330">
        <v>47094</v>
      </c>
      <c r="B24" s="931" t="s">
        <v>43</v>
      </c>
      <c r="C24" s="930"/>
      <c r="D24" s="932">
        <f t="shared" si="0"/>
        <v>3476</v>
      </c>
      <c r="E24" s="933">
        <f t="shared" si="1"/>
        <v>4.6123429269004683</v>
      </c>
      <c r="F24" s="930"/>
      <c r="G24" s="932">
        <v>1232</v>
      </c>
      <c r="H24" s="933">
        <v>35.443037974683541</v>
      </c>
      <c r="I24" s="932">
        <v>41</v>
      </c>
      <c r="J24" s="933">
        <v>3.3279220779220777</v>
      </c>
      <c r="K24" s="930"/>
      <c r="L24" s="932">
        <v>1770</v>
      </c>
      <c r="M24" s="933">
        <v>50.920598388952818</v>
      </c>
      <c r="N24" s="932">
        <v>176</v>
      </c>
      <c r="O24" s="933">
        <v>9.9435028248587578</v>
      </c>
      <c r="P24" s="930"/>
      <c r="Q24" s="932">
        <v>474</v>
      </c>
      <c r="R24" s="933">
        <v>13.636363636363635</v>
      </c>
      <c r="S24" s="932">
        <v>79</v>
      </c>
      <c r="T24" s="933">
        <f t="shared" si="2"/>
        <v>16.666666666666664</v>
      </c>
    </row>
    <row r="25" spans="1:20" s="331" customFormat="1" ht="18" customHeight="1" x14ac:dyDescent="0.25">
      <c r="B25" s="931" t="s">
        <v>44</v>
      </c>
      <c r="C25" s="930"/>
      <c r="D25" s="932">
        <f t="shared" si="0"/>
        <v>2208</v>
      </c>
      <c r="E25" s="933">
        <f t="shared" si="1"/>
        <v>2.9298196727837267</v>
      </c>
      <c r="F25" s="930"/>
      <c r="G25" s="932">
        <v>345</v>
      </c>
      <c r="H25" s="933">
        <v>15.625</v>
      </c>
      <c r="I25" s="932">
        <v>5</v>
      </c>
      <c r="J25" s="933">
        <v>1.4492753623188406</v>
      </c>
      <c r="K25" s="930"/>
      <c r="L25" s="932">
        <v>628</v>
      </c>
      <c r="M25" s="933">
        <v>28.442028985507246</v>
      </c>
      <c r="N25" s="932">
        <v>17</v>
      </c>
      <c r="O25" s="933">
        <v>2.7070063694267517</v>
      </c>
      <c r="P25" s="930"/>
      <c r="Q25" s="932">
        <v>1235</v>
      </c>
      <c r="R25" s="933">
        <v>55.93297101449275</v>
      </c>
      <c r="S25" s="932">
        <v>312</v>
      </c>
      <c r="T25" s="933">
        <f t="shared" si="2"/>
        <v>25.263157894736842</v>
      </c>
    </row>
    <row r="26" spans="1:20" s="331" customFormat="1" ht="18" customHeight="1" x14ac:dyDescent="0.25">
      <c r="B26" s="931" t="s">
        <v>45</v>
      </c>
      <c r="C26" s="930"/>
      <c r="D26" s="932">
        <f t="shared" si="0"/>
        <v>1143</v>
      </c>
      <c r="E26" s="933">
        <f t="shared" si="1"/>
        <v>1.5166593686557064</v>
      </c>
      <c r="F26" s="930"/>
      <c r="G26" s="932">
        <v>264</v>
      </c>
      <c r="H26" s="933">
        <v>23.097112860892388</v>
      </c>
      <c r="I26" s="932">
        <v>13</v>
      </c>
      <c r="J26" s="933">
        <v>4.9242424242424239</v>
      </c>
      <c r="K26" s="930"/>
      <c r="L26" s="932">
        <v>481</v>
      </c>
      <c r="M26" s="933">
        <v>42.082239720034998</v>
      </c>
      <c r="N26" s="932">
        <v>28</v>
      </c>
      <c r="O26" s="933">
        <v>5.8212058212058215</v>
      </c>
      <c r="P26" s="930"/>
      <c r="Q26" s="932">
        <v>398</v>
      </c>
      <c r="R26" s="933">
        <v>34.820647419072614</v>
      </c>
      <c r="S26" s="932">
        <v>24</v>
      </c>
      <c r="T26" s="933">
        <f t="shared" si="2"/>
        <v>6.0301507537688437</v>
      </c>
    </row>
    <row r="27" spans="1:20" s="331" customFormat="1" ht="18" customHeight="1" x14ac:dyDescent="0.25">
      <c r="B27" s="931" t="s">
        <v>46</v>
      </c>
      <c r="C27" s="930"/>
      <c r="D27" s="932">
        <f t="shared" si="0"/>
        <v>1145</v>
      </c>
      <c r="E27" s="933">
        <f t="shared" si="1"/>
        <v>1.519313190823083</v>
      </c>
      <c r="F27" s="930"/>
      <c r="G27" s="932">
        <v>388</v>
      </c>
      <c r="H27" s="933">
        <v>33.886462882096069</v>
      </c>
      <c r="I27" s="932">
        <v>10</v>
      </c>
      <c r="J27" s="933">
        <v>2.5773195876288657</v>
      </c>
      <c r="K27" s="930"/>
      <c r="L27" s="932">
        <v>577</v>
      </c>
      <c r="M27" s="933">
        <v>50.393013100436676</v>
      </c>
      <c r="N27" s="932">
        <v>15</v>
      </c>
      <c r="O27" s="933">
        <v>2.5996533795493932</v>
      </c>
      <c r="P27" s="930"/>
      <c r="Q27" s="932">
        <v>180</v>
      </c>
      <c r="R27" s="933">
        <v>15.72052401746725</v>
      </c>
      <c r="S27" s="932">
        <v>12</v>
      </c>
      <c r="T27" s="933">
        <f t="shared" si="2"/>
        <v>6.666666666666667</v>
      </c>
    </row>
    <row r="28" spans="1:20" s="331" customFormat="1" ht="18" customHeight="1" x14ac:dyDescent="0.25">
      <c r="B28" s="953" t="s">
        <v>1</v>
      </c>
      <c r="C28" s="930"/>
      <c r="D28" s="954">
        <f t="shared" si="0"/>
        <v>701</v>
      </c>
      <c r="E28" s="955">
        <f t="shared" si="1"/>
        <v>0.93016466966548572</v>
      </c>
      <c r="F28" s="930"/>
      <c r="G28" s="954">
        <v>184</v>
      </c>
      <c r="H28" s="955">
        <v>26.248216833095579</v>
      </c>
      <c r="I28" s="954">
        <v>15</v>
      </c>
      <c r="J28" s="955">
        <v>8.1521739130434785</v>
      </c>
      <c r="K28" s="930"/>
      <c r="L28" s="954">
        <v>242</v>
      </c>
      <c r="M28" s="955">
        <v>34.522111269614832</v>
      </c>
      <c r="N28" s="954">
        <v>31</v>
      </c>
      <c r="O28" s="955">
        <v>12.809917355371899</v>
      </c>
      <c r="P28" s="930"/>
      <c r="Q28" s="954">
        <v>275</v>
      </c>
      <c r="R28" s="955">
        <v>39.229671897289585</v>
      </c>
      <c r="S28" s="954">
        <v>48</v>
      </c>
      <c r="T28" s="955">
        <f t="shared" si="2"/>
        <v>17.454545454545457</v>
      </c>
    </row>
    <row r="29" spans="1:20" s="319" customFormat="1" ht="18" customHeight="1" x14ac:dyDescent="0.25">
      <c r="B29" s="1284" t="s">
        <v>0</v>
      </c>
      <c r="C29" s="1277"/>
      <c r="D29" s="1285">
        <f>SUM(D11:D28)</f>
        <v>75363</v>
      </c>
      <c r="E29" s="1286">
        <f t="shared" si="1"/>
        <v>100</v>
      </c>
      <c r="F29" s="1277"/>
      <c r="G29" s="1285">
        <f>SUM(G11:G28)</f>
        <v>24453</v>
      </c>
      <c r="H29" s="1286">
        <f t="shared" ref="H29" si="3">G29/$D29*100</f>
        <v>32.446956729429559</v>
      </c>
      <c r="I29" s="1285">
        <f>SUM(I11:I28)</f>
        <v>607</v>
      </c>
      <c r="J29" s="1286">
        <f t="shared" ref="J29" si="4">I29/G29*100</f>
        <v>2.4823130086287981</v>
      </c>
      <c r="K29" s="1277"/>
      <c r="L29" s="1285">
        <f>SUM(L11:L28)</f>
        <v>26149</v>
      </c>
      <c r="M29" s="1286">
        <f t="shared" ref="M29" si="5">L29/$D29*100</f>
        <v>34.697397927364889</v>
      </c>
      <c r="N29" s="1285">
        <f>SUM(N11:N28)</f>
        <v>1300</v>
      </c>
      <c r="O29" s="1286">
        <f t="shared" ref="O29" si="6">N29/L29*100</f>
        <v>4.9715094267467208</v>
      </c>
      <c r="P29" s="1277"/>
      <c r="Q29" s="1285">
        <f>SUM(Q11:Q28)</f>
        <v>24761</v>
      </c>
      <c r="R29" s="1286">
        <f t="shared" ref="R29" si="7">Q29/$D29*100</f>
        <v>32.855645343205552</v>
      </c>
      <c r="S29" s="1285">
        <f>SUM(S11:S28)</f>
        <v>6252</v>
      </c>
      <c r="T29" s="1286">
        <f t="shared" si="2"/>
        <v>25.249384112111787</v>
      </c>
    </row>
    <row r="30" spans="1:20" s="328" customFormat="1" ht="6.75" customHeight="1" x14ac:dyDescent="0.25">
      <c r="B30" s="1657"/>
      <c r="C30" s="1657"/>
      <c r="D30" s="1657"/>
      <c r="E30" s="1657"/>
      <c r="F30" s="779"/>
    </row>
    <row r="31" spans="1:20" x14ac:dyDescent="0.35">
      <c r="B31" s="1658"/>
      <c r="C31" s="1658"/>
      <c r="D31" s="1658"/>
      <c r="E31" s="1658"/>
      <c r="F31" s="1658"/>
      <c r="G31" s="1658"/>
      <c r="H31" s="1658"/>
      <c r="I31" s="1658"/>
      <c r="J31" s="1658"/>
      <c r="K31" s="1658"/>
      <c r="L31" s="1658"/>
      <c r="M31" s="1658"/>
      <c r="N31" s="1658"/>
      <c r="O31" s="1658"/>
      <c r="P31" s="1658"/>
      <c r="Q31" s="1658"/>
      <c r="R31" s="1658"/>
    </row>
    <row r="32" spans="1:20" x14ac:dyDescent="0.35">
      <c r="G32" s="935"/>
      <c r="L32" s="935"/>
    </row>
    <row r="33" spans="2:12" x14ac:dyDescent="0.3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55</v>
      </c>
    </row>
    <row r="2" spans="1:22" s="343" customFormat="1" ht="49.5" customHeight="1" x14ac:dyDescent="0.3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35">
      <c r="B3" s="344"/>
      <c r="C3" s="344"/>
      <c r="D3" s="344"/>
      <c r="E3" s="344"/>
      <c r="F3" s="344"/>
      <c r="L3" s="344"/>
      <c r="Q3" s="344"/>
      <c r="T3" s="344"/>
    </row>
    <row r="4" spans="1:22" s="345" customFormat="1" ht="15" customHeight="1" x14ac:dyDescent="0.25">
      <c r="B4" s="1470" t="s">
        <v>436</v>
      </c>
      <c r="C4" s="1470"/>
      <c r="D4" s="1470"/>
      <c r="E4" s="1470"/>
      <c r="F4" s="1470"/>
      <c r="G4" s="1470"/>
      <c r="H4" s="1470"/>
      <c r="I4" s="1470"/>
      <c r="J4" s="1470"/>
      <c r="K4" s="1470"/>
      <c r="L4" s="1470"/>
      <c r="M4" s="1470"/>
      <c r="N4" s="1470"/>
      <c r="O4" s="1470"/>
      <c r="P4" s="1470"/>
      <c r="Q4" s="1470"/>
      <c r="R4" s="1470"/>
      <c r="S4" s="1470"/>
      <c r="T4" s="1470"/>
      <c r="U4" s="924"/>
    </row>
    <row r="5" spans="1:22" s="345"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925"/>
      <c r="V5" s="875"/>
    </row>
    <row r="6" spans="1:22" s="345" customFormat="1" ht="4.5" customHeight="1" x14ac:dyDescent="0.25"/>
    <row r="7" spans="1:22" s="322" customFormat="1" ht="15" customHeight="1" x14ac:dyDescent="0.25">
      <c r="A7" s="316"/>
      <c r="B7" s="1642" t="s">
        <v>12</v>
      </c>
      <c r="C7" s="920"/>
      <c r="D7" s="1659" t="s">
        <v>73</v>
      </c>
      <c r="E7" s="1647"/>
      <c r="F7" s="920"/>
      <c r="G7" s="1661" t="s">
        <v>31</v>
      </c>
      <c r="H7" s="1662"/>
      <c r="I7" s="1662"/>
      <c r="J7" s="1663"/>
      <c r="K7" s="921"/>
      <c r="L7" s="1661" t="s">
        <v>49</v>
      </c>
      <c r="M7" s="1662"/>
      <c r="N7" s="1662"/>
      <c r="O7" s="1663"/>
      <c r="P7" s="921"/>
      <c r="Q7" s="1661" t="s">
        <v>50</v>
      </c>
      <c r="R7" s="1662"/>
      <c r="S7" s="1662"/>
      <c r="T7" s="1663"/>
    </row>
    <row r="8" spans="1:22" s="322" customFormat="1" ht="35.25" customHeight="1" x14ac:dyDescent="0.25">
      <c r="A8" s="316"/>
      <c r="B8" s="1643"/>
      <c r="C8" s="920"/>
      <c r="D8" s="1660"/>
      <c r="E8" s="1650"/>
      <c r="F8" s="920"/>
      <c r="G8" s="1664" t="s">
        <v>69</v>
      </c>
      <c r="H8" s="1665"/>
      <c r="I8" s="1666" t="s">
        <v>129</v>
      </c>
      <c r="J8" s="1667"/>
      <c r="K8" s="957"/>
      <c r="L8" s="1668" t="s">
        <v>69</v>
      </c>
      <c r="M8" s="1669"/>
      <c r="N8" s="1666" t="s">
        <v>129</v>
      </c>
      <c r="O8" s="1667"/>
      <c r="P8" s="957"/>
      <c r="Q8" s="1668" t="s">
        <v>69</v>
      </c>
      <c r="R8" s="1669"/>
      <c r="S8" s="1666" t="s">
        <v>129</v>
      </c>
      <c r="T8" s="1667"/>
    </row>
    <row r="9" spans="1:22" s="322" customFormat="1" ht="29.25" customHeight="1" x14ac:dyDescent="0.25">
      <c r="A9" s="316"/>
      <c r="B9" s="164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146012</v>
      </c>
      <c r="E11" s="928">
        <f>D11/D$29*100</f>
        <v>27.326797899378274</v>
      </c>
      <c r="F11" s="930"/>
      <c r="G11" s="927">
        <v>25682</v>
      </c>
      <c r="H11" s="928">
        <v>17.588965290524065</v>
      </c>
      <c r="I11" s="927">
        <v>143</v>
      </c>
      <c r="J11" s="928">
        <v>0.556810217272798</v>
      </c>
      <c r="K11" s="930"/>
      <c r="L11" s="927">
        <v>60680</v>
      </c>
      <c r="M11" s="928">
        <v>41.558228090841851</v>
      </c>
      <c r="N11" s="927">
        <v>459</v>
      </c>
      <c r="O11" s="928">
        <v>0.75642715886618328</v>
      </c>
      <c r="P11" s="930"/>
      <c r="Q11" s="927">
        <v>59650</v>
      </c>
      <c r="R11" s="928">
        <v>40.852806618634084</v>
      </c>
      <c r="S11" s="927">
        <v>4823</v>
      </c>
      <c r="T11" s="928">
        <f>S11/Q11*100</f>
        <v>8.0854987426655498</v>
      </c>
    </row>
    <row r="12" spans="1:22" s="331" customFormat="1" ht="18" customHeight="1" x14ac:dyDescent="0.25">
      <c r="A12" s="330"/>
      <c r="B12" s="931" t="s">
        <v>7</v>
      </c>
      <c r="C12" s="930"/>
      <c r="D12" s="932">
        <f t="shared" ref="D12:D28" si="0">G12+L12+Q12</f>
        <v>10534</v>
      </c>
      <c r="E12" s="933">
        <f t="shared" ref="E12:E29" si="1">D12/D$29*100</f>
        <v>1.9714851455500282</v>
      </c>
      <c r="F12" s="930"/>
      <c r="G12" s="932">
        <v>1849</v>
      </c>
      <c r="H12" s="933">
        <v>17.552686538826656</v>
      </c>
      <c r="I12" s="932">
        <v>7</v>
      </c>
      <c r="J12" s="933">
        <v>0.3785830178474851</v>
      </c>
      <c r="K12" s="930"/>
      <c r="L12" s="932">
        <v>3582</v>
      </c>
      <c r="M12" s="933">
        <v>34.004176950825901</v>
      </c>
      <c r="N12" s="932">
        <v>30</v>
      </c>
      <c r="O12" s="933">
        <v>0.83752093802345051</v>
      </c>
      <c r="P12" s="930"/>
      <c r="Q12" s="932">
        <v>5103</v>
      </c>
      <c r="R12" s="933">
        <v>48.443136510347443</v>
      </c>
      <c r="S12" s="932">
        <v>96</v>
      </c>
      <c r="T12" s="933">
        <f t="shared" ref="T12:T29" si="2">S12/Q12*100</f>
        <v>1.8812463256907701</v>
      </c>
    </row>
    <row r="13" spans="1:22" s="331" customFormat="1" ht="18" customHeight="1" x14ac:dyDescent="0.25">
      <c r="A13" s="330"/>
      <c r="B13" s="931" t="s">
        <v>37</v>
      </c>
      <c r="C13" s="930"/>
      <c r="D13" s="932">
        <f t="shared" si="0"/>
        <v>7820</v>
      </c>
      <c r="E13" s="933">
        <f t="shared" si="1"/>
        <v>1.4635479246441259</v>
      </c>
      <c r="F13" s="930"/>
      <c r="G13" s="932">
        <v>837</v>
      </c>
      <c r="H13" s="933">
        <v>10.703324808184144</v>
      </c>
      <c r="I13" s="932">
        <v>28</v>
      </c>
      <c r="J13" s="933">
        <v>3.3452807646356031</v>
      </c>
      <c r="K13" s="930"/>
      <c r="L13" s="932">
        <v>2206</v>
      </c>
      <c r="M13" s="933">
        <v>28.209718670076729</v>
      </c>
      <c r="N13" s="932">
        <v>112</v>
      </c>
      <c r="O13" s="933">
        <v>5.0770625566636447</v>
      </c>
      <c r="P13" s="930"/>
      <c r="Q13" s="932">
        <v>4777</v>
      </c>
      <c r="R13" s="933">
        <v>61.086956521739133</v>
      </c>
      <c r="S13" s="932">
        <v>156</v>
      </c>
      <c r="T13" s="933">
        <f t="shared" si="2"/>
        <v>3.2656478961691437</v>
      </c>
    </row>
    <row r="14" spans="1:22" s="331" customFormat="1" ht="18" customHeight="1" x14ac:dyDescent="0.25">
      <c r="A14" s="330"/>
      <c r="B14" s="931" t="s">
        <v>38</v>
      </c>
      <c r="C14" s="930"/>
      <c r="D14" s="932">
        <f t="shared" si="0"/>
        <v>17051</v>
      </c>
      <c r="E14" s="933">
        <f t="shared" si="1"/>
        <v>3.191170800908822</v>
      </c>
      <c r="F14" s="930"/>
      <c r="G14" s="932">
        <v>2649</v>
      </c>
      <c r="H14" s="933">
        <v>15.535745704064277</v>
      </c>
      <c r="I14" s="932">
        <v>265</v>
      </c>
      <c r="J14" s="933">
        <v>10.003775009437524</v>
      </c>
      <c r="K14" s="930"/>
      <c r="L14" s="932">
        <v>5458</v>
      </c>
      <c r="M14" s="933">
        <v>32.009852794557503</v>
      </c>
      <c r="N14" s="932">
        <v>443</v>
      </c>
      <c r="O14" s="933">
        <v>8.1165262000732881</v>
      </c>
      <c r="P14" s="930"/>
      <c r="Q14" s="932">
        <v>8944</v>
      </c>
      <c r="R14" s="933">
        <v>52.454401501378221</v>
      </c>
      <c r="S14" s="932">
        <v>727</v>
      </c>
      <c r="T14" s="933">
        <f t="shared" si="2"/>
        <v>8.1283542039355989</v>
      </c>
    </row>
    <row r="15" spans="1:22" s="331" customFormat="1" ht="18" customHeight="1" x14ac:dyDescent="0.25">
      <c r="A15" s="330"/>
      <c r="B15" s="931" t="s">
        <v>6</v>
      </c>
      <c r="C15" s="930"/>
      <c r="D15" s="932">
        <f t="shared" si="0"/>
        <v>2497</v>
      </c>
      <c r="E15" s="933">
        <f t="shared" si="1"/>
        <v>0.46732470176935831</v>
      </c>
      <c r="F15" s="930"/>
      <c r="G15" s="932">
        <v>755</v>
      </c>
      <c r="H15" s="933">
        <v>30.236283540248298</v>
      </c>
      <c r="I15" s="932">
        <v>72</v>
      </c>
      <c r="J15" s="933">
        <v>9.5364238410596034</v>
      </c>
      <c r="K15" s="930"/>
      <c r="L15" s="932">
        <v>896</v>
      </c>
      <c r="M15" s="933">
        <v>35.883059671605928</v>
      </c>
      <c r="N15" s="932">
        <v>111</v>
      </c>
      <c r="O15" s="933">
        <v>12.388392857142858</v>
      </c>
      <c r="P15" s="930"/>
      <c r="Q15" s="932">
        <v>846</v>
      </c>
      <c r="R15" s="933">
        <v>33.880656788145771</v>
      </c>
      <c r="S15" s="932">
        <v>147</v>
      </c>
      <c r="T15" s="933">
        <f t="shared" si="2"/>
        <v>17.375886524822697</v>
      </c>
    </row>
    <row r="16" spans="1:22" s="331" customFormat="1" ht="18" customHeight="1" x14ac:dyDescent="0.25">
      <c r="A16" s="330"/>
      <c r="B16" s="931" t="s">
        <v>5</v>
      </c>
      <c r="C16" s="930"/>
      <c r="D16" s="932">
        <f t="shared" si="0"/>
        <v>4068</v>
      </c>
      <c r="E16" s="933">
        <f t="shared" si="1"/>
        <v>0.76134436796065263</v>
      </c>
      <c r="F16" s="930"/>
      <c r="G16" s="932">
        <v>635</v>
      </c>
      <c r="H16" s="933">
        <v>15.609636184857422</v>
      </c>
      <c r="I16" s="932">
        <v>59</v>
      </c>
      <c r="J16" s="933">
        <v>9.2913385826771648</v>
      </c>
      <c r="K16" s="930"/>
      <c r="L16" s="932">
        <v>1604</v>
      </c>
      <c r="M16" s="933">
        <v>39.429695181907569</v>
      </c>
      <c r="N16" s="932">
        <v>202</v>
      </c>
      <c r="O16" s="933">
        <v>12.593516209476311</v>
      </c>
      <c r="P16" s="930"/>
      <c r="Q16" s="932">
        <v>1829</v>
      </c>
      <c r="R16" s="933">
        <v>44.960668633235009</v>
      </c>
      <c r="S16" s="932">
        <v>312</v>
      </c>
      <c r="T16" s="933">
        <f t="shared" si="2"/>
        <v>17.058501913613995</v>
      </c>
    </row>
    <row r="17" spans="1:20" s="331" customFormat="1" ht="18" customHeight="1" x14ac:dyDescent="0.25">
      <c r="A17" s="330"/>
      <c r="B17" s="931" t="s">
        <v>4</v>
      </c>
      <c r="C17" s="930"/>
      <c r="D17" s="932">
        <f t="shared" si="0"/>
        <v>32686</v>
      </c>
      <c r="E17" s="933">
        <f t="shared" si="1"/>
        <v>6.1173308778667383</v>
      </c>
      <c r="F17" s="930"/>
      <c r="G17" s="932">
        <v>4423</v>
      </c>
      <c r="H17" s="933">
        <v>13.53178730955149</v>
      </c>
      <c r="I17" s="932">
        <v>68</v>
      </c>
      <c r="J17" s="933">
        <v>1.5374180420529051</v>
      </c>
      <c r="K17" s="930"/>
      <c r="L17" s="932">
        <v>9883</v>
      </c>
      <c r="M17" s="933">
        <v>30.236186746619349</v>
      </c>
      <c r="N17" s="932">
        <v>346</v>
      </c>
      <c r="O17" s="933">
        <v>3.500961246585045</v>
      </c>
      <c r="P17" s="930"/>
      <c r="Q17" s="932">
        <v>18380</v>
      </c>
      <c r="R17" s="933">
        <v>56.232025943829164</v>
      </c>
      <c r="S17" s="932">
        <v>1580</v>
      </c>
      <c r="T17" s="933">
        <f t="shared" si="2"/>
        <v>8.596300326441785</v>
      </c>
    </row>
    <row r="18" spans="1:20" s="331" customFormat="1" ht="18" customHeight="1" x14ac:dyDescent="0.25">
      <c r="A18" s="330"/>
      <c r="B18" s="931" t="s">
        <v>40</v>
      </c>
      <c r="C18" s="930"/>
      <c r="D18" s="932">
        <f t="shared" si="0"/>
        <v>31714</v>
      </c>
      <c r="E18" s="933">
        <f t="shared" si="1"/>
        <v>5.9354167368495911</v>
      </c>
      <c r="F18" s="930"/>
      <c r="G18" s="932">
        <v>5308</v>
      </c>
      <c r="H18" s="933">
        <v>16.737087721511003</v>
      </c>
      <c r="I18" s="932">
        <v>558</v>
      </c>
      <c r="J18" s="933">
        <v>10.512434061793519</v>
      </c>
      <c r="K18" s="930"/>
      <c r="L18" s="932">
        <v>9601</v>
      </c>
      <c r="M18" s="933">
        <v>30.273696159424862</v>
      </c>
      <c r="N18" s="932">
        <v>2949</v>
      </c>
      <c r="O18" s="933">
        <v>30.715550463493386</v>
      </c>
      <c r="P18" s="930"/>
      <c r="Q18" s="932">
        <v>16805</v>
      </c>
      <c r="R18" s="933">
        <v>52.989216119064132</v>
      </c>
      <c r="S18" s="932">
        <v>8193</v>
      </c>
      <c r="T18" s="933">
        <f t="shared" si="2"/>
        <v>48.753347218089857</v>
      </c>
    </row>
    <row r="19" spans="1:20" s="331" customFormat="1" ht="18" customHeight="1" x14ac:dyDescent="0.25">
      <c r="A19" s="330"/>
      <c r="B19" s="931" t="s">
        <v>41</v>
      </c>
      <c r="C19" s="930"/>
      <c r="D19" s="932">
        <f t="shared" si="0"/>
        <v>36781</v>
      </c>
      <c r="E19" s="933">
        <f t="shared" si="1"/>
        <v>6.8837284164112011</v>
      </c>
      <c r="F19" s="930"/>
      <c r="G19" s="932">
        <v>4152</v>
      </c>
      <c r="H19" s="933">
        <v>11.288436964737228</v>
      </c>
      <c r="I19" s="932">
        <v>20</v>
      </c>
      <c r="J19" s="933">
        <v>0.48169556840077066</v>
      </c>
      <c r="K19" s="930"/>
      <c r="L19" s="932">
        <v>12750</v>
      </c>
      <c r="M19" s="933">
        <v>34.664636633044232</v>
      </c>
      <c r="N19" s="932">
        <v>38</v>
      </c>
      <c r="O19" s="933">
        <v>0.29803921568627451</v>
      </c>
      <c r="P19" s="930"/>
      <c r="Q19" s="932">
        <v>19879</v>
      </c>
      <c r="R19" s="933">
        <v>54.046926402218531</v>
      </c>
      <c r="S19" s="932">
        <v>25</v>
      </c>
      <c r="T19" s="933">
        <f t="shared" si="2"/>
        <v>0.12576085316162786</v>
      </c>
    </row>
    <row r="20" spans="1:20" s="331" customFormat="1" ht="18" customHeight="1" x14ac:dyDescent="0.25">
      <c r="A20" s="330"/>
      <c r="B20" s="931" t="s">
        <v>3</v>
      </c>
      <c r="C20" s="930"/>
      <c r="D20" s="932">
        <f t="shared" si="0"/>
        <v>80866</v>
      </c>
      <c r="E20" s="933">
        <f t="shared" si="1"/>
        <v>15.134433052975943</v>
      </c>
      <c r="F20" s="930"/>
      <c r="G20" s="932">
        <v>19205</v>
      </c>
      <c r="H20" s="933">
        <v>23.749165285781416</v>
      </c>
      <c r="I20" s="932">
        <v>613</v>
      </c>
      <c r="J20" s="933">
        <v>3.191877115334548</v>
      </c>
      <c r="K20" s="930"/>
      <c r="L20" s="932">
        <v>29699</v>
      </c>
      <c r="M20" s="933">
        <v>36.726189004031362</v>
      </c>
      <c r="N20" s="932">
        <v>1481</v>
      </c>
      <c r="O20" s="933">
        <v>4.9866998888851475</v>
      </c>
      <c r="P20" s="930"/>
      <c r="Q20" s="932">
        <v>31962</v>
      </c>
      <c r="R20" s="933">
        <v>39.524645710187222</v>
      </c>
      <c r="S20" s="932">
        <v>2711</v>
      </c>
      <c r="T20" s="933">
        <f t="shared" si="2"/>
        <v>8.4819473124335154</v>
      </c>
    </row>
    <row r="21" spans="1:20" s="331" customFormat="1" ht="18" customHeight="1" x14ac:dyDescent="0.25">
      <c r="A21" s="330"/>
      <c r="B21" s="931" t="s">
        <v>2</v>
      </c>
      <c r="C21" s="930"/>
      <c r="D21" s="932">
        <f t="shared" si="0"/>
        <v>6746</v>
      </c>
      <c r="E21" s="933">
        <f t="shared" si="1"/>
        <v>1.2625440280881421</v>
      </c>
      <c r="F21" s="930"/>
      <c r="G21" s="932">
        <v>1031</v>
      </c>
      <c r="H21" s="933">
        <v>15.28313074414468</v>
      </c>
      <c r="I21" s="932">
        <v>94</v>
      </c>
      <c r="J21" s="933">
        <v>9.1173617846750723</v>
      </c>
      <c r="K21" s="930"/>
      <c r="L21" s="932">
        <v>2174</v>
      </c>
      <c r="M21" s="933">
        <v>32.226504595315738</v>
      </c>
      <c r="N21" s="932">
        <v>247</v>
      </c>
      <c r="O21" s="933">
        <v>11.361545538178474</v>
      </c>
      <c r="P21" s="930"/>
      <c r="Q21" s="932">
        <v>3541</v>
      </c>
      <c r="R21" s="933">
        <v>52.490364660539576</v>
      </c>
      <c r="S21" s="932">
        <v>625</v>
      </c>
      <c r="T21" s="933">
        <f t="shared" si="2"/>
        <v>17.650381248234961</v>
      </c>
    </row>
    <row r="22" spans="1:20" s="331" customFormat="1" ht="18" customHeight="1" x14ac:dyDescent="0.25">
      <c r="A22" s="330"/>
      <c r="B22" s="931" t="s">
        <v>35</v>
      </c>
      <c r="C22" s="930"/>
      <c r="D22" s="932">
        <f t="shared" si="0"/>
        <v>24070</v>
      </c>
      <c r="E22" s="933">
        <f t="shared" si="1"/>
        <v>4.5048079982332618</v>
      </c>
      <c r="F22" s="930"/>
      <c r="G22" s="932">
        <v>7138</v>
      </c>
      <c r="H22" s="933">
        <v>29.655172413793103</v>
      </c>
      <c r="I22" s="932">
        <v>9</v>
      </c>
      <c r="J22" s="933">
        <v>0.12608573830204539</v>
      </c>
      <c r="K22" s="930"/>
      <c r="L22" s="932">
        <v>7988</v>
      </c>
      <c r="M22" s="933">
        <v>33.186539260490235</v>
      </c>
      <c r="N22" s="932">
        <v>39</v>
      </c>
      <c r="O22" s="933">
        <v>0.48823234852278413</v>
      </c>
      <c r="P22" s="930"/>
      <c r="Q22" s="932">
        <v>8944</v>
      </c>
      <c r="R22" s="933">
        <v>37.158288325716661</v>
      </c>
      <c r="S22" s="932">
        <v>112</v>
      </c>
      <c r="T22" s="933">
        <f t="shared" si="2"/>
        <v>1.2522361359570662</v>
      </c>
    </row>
    <row r="23" spans="1:20" s="331" customFormat="1" ht="18" customHeight="1" x14ac:dyDescent="0.25">
      <c r="A23" s="330"/>
      <c r="B23" s="931" t="s">
        <v>42</v>
      </c>
      <c r="C23" s="930"/>
      <c r="D23" s="932">
        <f t="shared" si="0"/>
        <v>85415</v>
      </c>
      <c r="E23" s="933">
        <f t="shared" si="1"/>
        <v>15.985798719114836</v>
      </c>
      <c r="F23" s="930"/>
      <c r="G23" s="932">
        <v>18659</v>
      </c>
      <c r="H23" s="933">
        <v>21.84510917286191</v>
      </c>
      <c r="I23" s="932">
        <v>2440</v>
      </c>
      <c r="J23" s="933">
        <v>13.076799399753469</v>
      </c>
      <c r="K23" s="930"/>
      <c r="L23" s="932">
        <v>31967</v>
      </c>
      <c r="M23" s="933">
        <v>37.425510741673008</v>
      </c>
      <c r="N23" s="932">
        <v>7287</v>
      </c>
      <c r="O23" s="933">
        <v>22.795382738449025</v>
      </c>
      <c r="P23" s="930"/>
      <c r="Q23" s="932">
        <v>34789</v>
      </c>
      <c r="R23" s="933">
        <v>40.729380085465081</v>
      </c>
      <c r="S23" s="932">
        <v>15250</v>
      </c>
      <c r="T23" s="933">
        <f t="shared" si="2"/>
        <v>43.835695191008654</v>
      </c>
    </row>
    <row r="24" spans="1:20" s="331" customFormat="1" ht="18" customHeight="1" x14ac:dyDescent="0.25">
      <c r="A24" s="330">
        <v>47094</v>
      </c>
      <c r="B24" s="931" t="s">
        <v>43</v>
      </c>
      <c r="C24" s="930"/>
      <c r="D24" s="932">
        <f t="shared" si="0"/>
        <v>13937</v>
      </c>
      <c r="E24" s="933">
        <f t="shared" si="1"/>
        <v>2.6083717935761102</v>
      </c>
      <c r="F24" s="930"/>
      <c r="G24" s="932">
        <v>2386</v>
      </c>
      <c r="H24" s="933">
        <v>17.119896677907729</v>
      </c>
      <c r="I24" s="932">
        <v>313</v>
      </c>
      <c r="J24" s="933">
        <v>13.118189438390612</v>
      </c>
      <c r="K24" s="930"/>
      <c r="L24" s="932">
        <v>4741</v>
      </c>
      <c r="M24" s="933">
        <v>34.017363851617993</v>
      </c>
      <c r="N24" s="932">
        <v>892</v>
      </c>
      <c r="O24" s="933">
        <v>18.81459607677705</v>
      </c>
      <c r="P24" s="930"/>
      <c r="Q24" s="932">
        <v>6810</v>
      </c>
      <c r="R24" s="933">
        <v>48.862739470474274</v>
      </c>
      <c r="S24" s="932">
        <v>1645</v>
      </c>
      <c r="T24" s="933">
        <f t="shared" si="2"/>
        <v>24.155653450807634</v>
      </c>
    </row>
    <row r="25" spans="1:20" s="331" customFormat="1" ht="18" customHeight="1" x14ac:dyDescent="0.25">
      <c r="B25" s="931" t="s">
        <v>44</v>
      </c>
      <c r="C25" s="930"/>
      <c r="D25" s="932">
        <f t="shared" si="0"/>
        <v>3447</v>
      </c>
      <c r="E25" s="933">
        <f t="shared" si="1"/>
        <v>0.64512144453303089</v>
      </c>
      <c r="F25" s="930"/>
      <c r="G25" s="932">
        <v>374</v>
      </c>
      <c r="H25" s="933">
        <v>10.850014505366985</v>
      </c>
      <c r="I25" s="932">
        <v>3</v>
      </c>
      <c r="J25" s="933">
        <v>0.80213903743315518</v>
      </c>
      <c r="K25" s="930"/>
      <c r="L25" s="932">
        <v>1218</v>
      </c>
      <c r="M25" s="933">
        <v>35.335073977371628</v>
      </c>
      <c r="N25" s="932">
        <v>6</v>
      </c>
      <c r="O25" s="933">
        <v>0.49261083743842365</v>
      </c>
      <c r="P25" s="930"/>
      <c r="Q25" s="932">
        <v>1855</v>
      </c>
      <c r="R25" s="933">
        <v>53.814911517261386</v>
      </c>
      <c r="S25" s="932">
        <v>9</v>
      </c>
      <c r="T25" s="933">
        <f t="shared" si="2"/>
        <v>0.48517520215633425</v>
      </c>
    </row>
    <row r="26" spans="1:20" s="331" customFormat="1" ht="18" customHeight="1" x14ac:dyDescent="0.25">
      <c r="B26" s="931" t="s">
        <v>45</v>
      </c>
      <c r="C26" s="930"/>
      <c r="D26" s="932">
        <f t="shared" si="0"/>
        <v>26157</v>
      </c>
      <c r="E26" s="933">
        <f t="shared" si="1"/>
        <v>4.8953993689151405</v>
      </c>
      <c r="F26" s="930"/>
      <c r="G26" s="932">
        <v>4535</v>
      </c>
      <c r="H26" s="933">
        <v>17.33761516993539</v>
      </c>
      <c r="I26" s="932">
        <v>600</v>
      </c>
      <c r="J26" s="933">
        <v>13.230429988974644</v>
      </c>
      <c r="K26" s="930"/>
      <c r="L26" s="932">
        <v>8417</v>
      </c>
      <c r="M26" s="933">
        <v>32.178766678135872</v>
      </c>
      <c r="N26" s="932">
        <v>1628</v>
      </c>
      <c r="O26" s="933">
        <v>19.341808245218012</v>
      </c>
      <c r="P26" s="930"/>
      <c r="Q26" s="932">
        <v>13205</v>
      </c>
      <c r="R26" s="933">
        <v>50.483618151928731</v>
      </c>
      <c r="S26" s="932">
        <v>3855</v>
      </c>
      <c r="T26" s="933">
        <f t="shared" si="2"/>
        <v>29.193487315410827</v>
      </c>
    </row>
    <row r="27" spans="1:20" s="331" customFormat="1" ht="18" customHeight="1" x14ac:dyDescent="0.25">
      <c r="B27" s="931" t="s">
        <v>46</v>
      </c>
      <c r="C27" s="930"/>
      <c r="D27" s="932">
        <f t="shared" si="0"/>
        <v>3725</v>
      </c>
      <c r="E27" s="933">
        <f t="shared" si="1"/>
        <v>0.69715038609966351</v>
      </c>
      <c r="F27" s="930"/>
      <c r="G27" s="932">
        <v>467</v>
      </c>
      <c r="H27" s="933">
        <v>12.536912751677853</v>
      </c>
      <c r="I27" s="932">
        <v>136</v>
      </c>
      <c r="J27" s="933">
        <v>29.122055674518201</v>
      </c>
      <c r="K27" s="930"/>
      <c r="L27" s="932">
        <v>1270</v>
      </c>
      <c r="M27" s="933">
        <v>34.09395973154362</v>
      </c>
      <c r="N27" s="932">
        <v>443</v>
      </c>
      <c r="O27" s="933">
        <v>34.881889763779526</v>
      </c>
      <c r="P27" s="930"/>
      <c r="Q27" s="932">
        <v>1988</v>
      </c>
      <c r="R27" s="933">
        <v>53.369127516778526</v>
      </c>
      <c r="S27" s="932">
        <v>980</v>
      </c>
      <c r="T27" s="933">
        <f t="shared" si="2"/>
        <v>49.295774647887328</v>
      </c>
    </row>
    <row r="28" spans="1:20" s="331" customFormat="1" ht="18" customHeight="1" x14ac:dyDescent="0.25">
      <c r="B28" s="953" t="s">
        <v>1</v>
      </c>
      <c r="C28" s="930"/>
      <c r="D28" s="954">
        <f t="shared" si="0"/>
        <v>792</v>
      </c>
      <c r="E28" s="955">
        <f t="shared" si="1"/>
        <v>0.14822633712508282</v>
      </c>
      <c r="F28" s="930"/>
      <c r="G28" s="954">
        <v>192</v>
      </c>
      <c r="H28" s="955">
        <v>24.242424242424242</v>
      </c>
      <c r="I28" s="954">
        <v>11</v>
      </c>
      <c r="J28" s="955">
        <v>5.7291666666666661</v>
      </c>
      <c r="K28" s="930"/>
      <c r="L28" s="954">
        <v>278</v>
      </c>
      <c r="M28" s="955">
        <v>35.101010101010097</v>
      </c>
      <c r="N28" s="954">
        <v>31</v>
      </c>
      <c r="O28" s="955">
        <v>11.151079136690647</v>
      </c>
      <c r="P28" s="930"/>
      <c r="Q28" s="954">
        <v>322</v>
      </c>
      <c r="R28" s="955">
        <v>40.656565656565661</v>
      </c>
      <c r="S28" s="954">
        <v>61</v>
      </c>
      <c r="T28" s="955">
        <f t="shared" si="2"/>
        <v>18.944099378881987</v>
      </c>
    </row>
    <row r="29" spans="1:20" s="319" customFormat="1" ht="18" customHeight="1" x14ac:dyDescent="0.25">
      <c r="B29" s="1284" t="s">
        <v>0</v>
      </c>
      <c r="C29" s="1277"/>
      <c r="D29" s="1285">
        <f>SUM(D11:D28)</f>
        <v>534318</v>
      </c>
      <c r="E29" s="1286">
        <f t="shared" si="1"/>
        <v>100</v>
      </c>
      <c r="F29" s="1277"/>
      <c r="G29" s="1285">
        <f>SUM(G11:G28)</f>
        <v>100277</v>
      </c>
      <c r="H29" s="1286">
        <f t="shared" ref="H29" si="3">G29/$D29*100</f>
        <v>18.767288393802943</v>
      </c>
      <c r="I29" s="1285">
        <f>SUM(I11:I28)</f>
        <v>5439</v>
      </c>
      <c r="J29" s="1286">
        <f t="shared" ref="J29" si="4">I29/G29*100</f>
        <v>5.4239755876222864</v>
      </c>
      <c r="K29" s="1277"/>
      <c r="L29" s="1285">
        <f>SUM(L11:L28)</f>
        <v>194412</v>
      </c>
      <c r="M29" s="1286">
        <f t="shared" ref="M29" si="5">L29/$D29*100</f>
        <v>36.385074057022223</v>
      </c>
      <c r="N29" s="1285">
        <f>SUM(N11:N28)</f>
        <v>16744</v>
      </c>
      <c r="O29" s="1286">
        <f t="shared" ref="O29" si="6">N29/L29*100</f>
        <v>8.6126370800156362</v>
      </c>
      <c r="P29" s="1277"/>
      <c r="Q29" s="1285">
        <f>SUM(Q11:Q28)</f>
        <v>239629</v>
      </c>
      <c r="R29" s="1286">
        <f t="shared" ref="R29" si="7">Q29/$D29*100</f>
        <v>44.847637549174834</v>
      </c>
      <c r="S29" s="1285">
        <f>SUM(S11:S28)</f>
        <v>41307</v>
      </c>
      <c r="T29" s="1286">
        <f t="shared" si="2"/>
        <v>17.237896915648772</v>
      </c>
    </row>
    <row r="30" spans="1:20" s="328" customFormat="1" ht="6.75" customHeight="1" x14ac:dyDescent="0.25">
      <c r="B30" s="1657"/>
      <c r="C30" s="1657"/>
      <c r="D30" s="1657"/>
      <c r="E30" s="1657"/>
      <c r="F30" s="779"/>
    </row>
    <row r="31" spans="1:20" x14ac:dyDescent="0.35">
      <c r="B31" s="1658"/>
      <c r="C31" s="1658"/>
      <c r="D31" s="1658"/>
      <c r="E31" s="1658"/>
      <c r="F31" s="1658"/>
      <c r="G31" s="1658"/>
      <c r="H31" s="1658"/>
      <c r="I31" s="1658"/>
      <c r="J31" s="1658"/>
      <c r="K31" s="1658"/>
      <c r="L31" s="1658"/>
      <c r="M31" s="1658"/>
      <c r="N31" s="1658"/>
      <c r="O31" s="1658"/>
      <c r="P31" s="1658"/>
      <c r="Q31" s="1658"/>
      <c r="R31" s="1658"/>
    </row>
    <row r="32" spans="1:20" x14ac:dyDescent="0.35">
      <c r="G32" s="935"/>
      <c r="L32" s="935"/>
    </row>
    <row r="33" spans="2:12" x14ac:dyDescent="0.3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80</v>
      </c>
    </row>
    <row r="2" spans="1:22" s="343" customFormat="1" ht="49.5" customHeight="1" x14ac:dyDescent="0.3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35">
      <c r="B3" s="344"/>
      <c r="C3" s="344"/>
      <c r="D3" s="344"/>
      <c r="E3" s="344"/>
      <c r="F3" s="344"/>
      <c r="L3" s="344"/>
      <c r="Q3" s="344"/>
      <c r="T3" s="344"/>
    </row>
    <row r="4" spans="1:22" s="345" customFormat="1" ht="15" customHeight="1" x14ac:dyDescent="0.25">
      <c r="B4" s="1470" t="s">
        <v>435</v>
      </c>
      <c r="C4" s="1470"/>
      <c r="D4" s="1470"/>
      <c r="E4" s="1470"/>
      <c r="F4" s="1470"/>
      <c r="G4" s="1470"/>
      <c r="H4" s="1470"/>
      <c r="I4" s="1470"/>
      <c r="J4" s="1470"/>
      <c r="K4" s="1470"/>
      <c r="L4" s="1470"/>
      <c r="M4" s="1470"/>
      <c r="N4" s="1470"/>
      <c r="O4" s="1470"/>
      <c r="P4" s="1470"/>
      <c r="Q4" s="1470"/>
      <c r="R4" s="1470"/>
      <c r="S4" s="1470"/>
      <c r="T4" s="1470"/>
      <c r="U4" s="924"/>
    </row>
    <row r="5" spans="1:22" s="345"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925"/>
      <c r="V5" s="875"/>
    </row>
    <row r="6" spans="1:22" s="345" customFormat="1" ht="4.5" customHeight="1" x14ac:dyDescent="0.25"/>
    <row r="7" spans="1:22" s="322" customFormat="1" ht="15" customHeight="1" x14ac:dyDescent="0.25">
      <c r="A7" s="316"/>
      <c r="B7" s="1642" t="s">
        <v>12</v>
      </c>
      <c r="C7" s="920"/>
      <c r="D7" s="1659" t="s">
        <v>74</v>
      </c>
      <c r="E7" s="1647"/>
      <c r="F7" s="920"/>
      <c r="G7" s="1661" t="s">
        <v>31</v>
      </c>
      <c r="H7" s="1662"/>
      <c r="I7" s="1662"/>
      <c r="J7" s="1663"/>
      <c r="K7" s="921"/>
      <c r="L7" s="1661" t="s">
        <v>49</v>
      </c>
      <c r="M7" s="1662"/>
      <c r="N7" s="1662"/>
      <c r="O7" s="1663"/>
      <c r="P7" s="921"/>
      <c r="Q7" s="1661" t="s">
        <v>50</v>
      </c>
      <c r="R7" s="1662"/>
      <c r="S7" s="1662"/>
      <c r="T7" s="1663"/>
    </row>
    <row r="8" spans="1:22" s="322" customFormat="1" ht="35.25" customHeight="1" x14ac:dyDescent="0.25">
      <c r="A8" s="316"/>
      <c r="B8" s="1643"/>
      <c r="C8" s="920"/>
      <c r="D8" s="1660"/>
      <c r="E8" s="1650"/>
      <c r="F8" s="920"/>
      <c r="G8" s="1664" t="s">
        <v>69</v>
      </c>
      <c r="H8" s="1665"/>
      <c r="I8" s="1666" t="s">
        <v>129</v>
      </c>
      <c r="J8" s="1667"/>
      <c r="K8" s="957"/>
      <c r="L8" s="1668" t="s">
        <v>69</v>
      </c>
      <c r="M8" s="1669"/>
      <c r="N8" s="1666" t="s">
        <v>129</v>
      </c>
      <c r="O8" s="1667"/>
      <c r="P8" s="957"/>
      <c r="Q8" s="1668" t="s">
        <v>69</v>
      </c>
      <c r="R8" s="1669"/>
      <c r="S8" s="1666" t="s">
        <v>129</v>
      </c>
      <c r="T8" s="1667"/>
    </row>
    <row r="9" spans="1:22" s="322" customFormat="1" ht="29.25" customHeight="1" x14ac:dyDescent="0.25">
      <c r="A9" s="316"/>
      <c r="B9" s="164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166851</v>
      </c>
      <c r="E11" s="928">
        <f>D11/D$29*100</f>
        <v>46.38744474408518</v>
      </c>
      <c r="F11" s="930"/>
      <c r="G11" s="927">
        <v>29560</v>
      </c>
      <c r="H11" s="928">
        <v>17.716405655345188</v>
      </c>
      <c r="I11" s="927">
        <v>7476</v>
      </c>
      <c r="J11" s="928">
        <v>25.290933694181327</v>
      </c>
      <c r="K11" s="930"/>
      <c r="L11" s="927">
        <v>70665</v>
      </c>
      <c r="M11" s="928">
        <v>42.352158512684973</v>
      </c>
      <c r="N11" s="927">
        <v>17442</v>
      </c>
      <c r="O11" s="928">
        <v>24.68265760984929</v>
      </c>
      <c r="P11" s="930"/>
      <c r="Q11" s="927">
        <v>66626</v>
      </c>
      <c r="R11" s="928">
        <v>39.931435831969843</v>
      </c>
      <c r="S11" s="927">
        <v>16682</v>
      </c>
      <c r="T11" s="928">
        <f>IFERROR(S11/Q11*100,"-")</f>
        <v>25.038273346741512</v>
      </c>
    </row>
    <row r="12" spans="1:22" s="331" customFormat="1" ht="18" customHeight="1" x14ac:dyDescent="0.25">
      <c r="A12" s="330"/>
      <c r="B12" s="931" t="s">
        <v>7</v>
      </c>
      <c r="C12" s="930"/>
      <c r="D12" s="932">
        <f t="shared" ref="D12:D28" si="0">G12+L12+Q12</f>
        <v>5547</v>
      </c>
      <c r="E12" s="933">
        <f t="shared" ref="E12:E29" si="1">D12/D$29*100</f>
        <v>1.542161305568684</v>
      </c>
      <c r="F12" s="930"/>
      <c r="G12" s="932">
        <v>709</v>
      </c>
      <c r="H12" s="933">
        <v>12.781683793041285</v>
      </c>
      <c r="I12" s="932">
        <v>327</v>
      </c>
      <c r="J12" s="933">
        <v>46.121297602256703</v>
      </c>
      <c r="K12" s="930"/>
      <c r="L12" s="932">
        <v>1663</v>
      </c>
      <c r="M12" s="933">
        <v>29.98016946096989</v>
      </c>
      <c r="N12" s="932">
        <v>685</v>
      </c>
      <c r="O12" s="933">
        <v>41.190619362597715</v>
      </c>
      <c r="P12" s="930"/>
      <c r="Q12" s="932">
        <v>3175</v>
      </c>
      <c r="R12" s="933">
        <v>57.238146745988828</v>
      </c>
      <c r="S12" s="932">
        <v>1385</v>
      </c>
      <c r="T12" s="933">
        <f t="shared" ref="T12:T28" si="2">IFERROR(S12/Q12*100,"-")</f>
        <v>43.622047244094489</v>
      </c>
    </row>
    <row r="13" spans="1:22" s="331" customFormat="1" ht="18" customHeight="1" x14ac:dyDescent="0.25">
      <c r="A13" s="330"/>
      <c r="B13" s="931" t="s">
        <v>37</v>
      </c>
      <c r="C13" s="930"/>
      <c r="D13" s="932">
        <f t="shared" si="0"/>
        <v>8096</v>
      </c>
      <c r="E13" s="933">
        <f t="shared" si="1"/>
        <v>2.2508271011148486</v>
      </c>
      <c r="F13" s="930"/>
      <c r="G13" s="932">
        <v>974</v>
      </c>
      <c r="H13" s="933">
        <v>12.030632411067193</v>
      </c>
      <c r="I13" s="932">
        <v>659</v>
      </c>
      <c r="J13" s="933">
        <v>67.659137577002042</v>
      </c>
      <c r="K13" s="930"/>
      <c r="L13" s="932">
        <v>2078</v>
      </c>
      <c r="M13" s="933">
        <v>25.666996047430828</v>
      </c>
      <c r="N13" s="932">
        <v>1063</v>
      </c>
      <c r="O13" s="933">
        <v>51.154956689124155</v>
      </c>
      <c r="P13" s="930"/>
      <c r="Q13" s="932">
        <v>5044</v>
      </c>
      <c r="R13" s="933">
        <v>62.302371541501977</v>
      </c>
      <c r="S13" s="932">
        <v>2249</v>
      </c>
      <c r="T13" s="933">
        <f t="shared" si="2"/>
        <v>44.587628865979383</v>
      </c>
    </row>
    <row r="14" spans="1:22" s="331" customFormat="1" ht="18" customHeight="1" x14ac:dyDescent="0.25">
      <c r="A14" s="330"/>
      <c r="B14" s="931" t="s">
        <v>38</v>
      </c>
      <c r="C14" s="930"/>
      <c r="D14" s="932">
        <f t="shared" si="0"/>
        <v>2390</v>
      </c>
      <c r="E14" s="933">
        <f t="shared" si="1"/>
        <v>0.66446106369373625</v>
      </c>
      <c r="F14" s="930"/>
      <c r="G14" s="932">
        <v>602</v>
      </c>
      <c r="H14" s="933">
        <v>25.188284518828453</v>
      </c>
      <c r="I14" s="932">
        <v>44</v>
      </c>
      <c r="J14" s="933">
        <v>7.3089700996677749</v>
      </c>
      <c r="K14" s="930"/>
      <c r="L14" s="932">
        <v>914</v>
      </c>
      <c r="M14" s="933">
        <v>38.242677824267787</v>
      </c>
      <c r="N14" s="932">
        <v>51</v>
      </c>
      <c r="O14" s="933">
        <v>5.5798687089715537</v>
      </c>
      <c r="P14" s="930"/>
      <c r="Q14" s="932">
        <v>874</v>
      </c>
      <c r="R14" s="933">
        <v>36.569037656903767</v>
      </c>
      <c r="S14" s="932">
        <v>78</v>
      </c>
      <c r="T14" s="933">
        <f t="shared" si="2"/>
        <v>8.9244851258581246</v>
      </c>
    </row>
    <row r="15" spans="1:22" s="331" customFormat="1" ht="18" customHeight="1" x14ac:dyDescent="0.25">
      <c r="A15" s="330"/>
      <c r="B15" s="931" t="s">
        <v>6</v>
      </c>
      <c r="C15" s="930"/>
      <c r="D15" s="932">
        <f t="shared" si="0"/>
        <v>1691</v>
      </c>
      <c r="E15" s="933">
        <f t="shared" si="1"/>
        <v>0.4701270538519281</v>
      </c>
      <c r="F15" s="930"/>
      <c r="G15" s="932">
        <v>556</v>
      </c>
      <c r="H15" s="933">
        <v>32.879952690715555</v>
      </c>
      <c r="I15" s="932">
        <v>62</v>
      </c>
      <c r="J15" s="933">
        <v>11.151079136690647</v>
      </c>
      <c r="K15" s="930"/>
      <c r="L15" s="932">
        <v>527</v>
      </c>
      <c r="M15" s="933">
        <v>31.164991129509168</v>
      </c>
      <c r="N15" s="932">
        <v>59</v>
      </c>
      <c r="O15" s="933">
        <v>11.195445920303605</v>
      </c>
      <c r="P15" s="930"/>
      <c r="Q15" s="932">
        <v>608</v>
      </c>
      <c r="R15" s="933">
        <v>35.955056179775283</v>
      </c>
      <c r="S15" s="932">
        <v>84</v>
      </c>
      <c r="T15" s="933">
        <f t="shared" si="2"/>
        <v>13.815789473684212</v>
      </c>
    </row>
    <row r="16" spans="1:22" s="331" customFormat="1" ht="18" customHeight="1" x14ac:dyDescent="0.25">
      <c r="A16" s="330"/>
      <c r="B16" s="931" t="s">
        <v>5</v>
      </c>
      <c r="C16" s="930"/>
      <c r="D16" s="932">
        <f t="shared" si="0"/>
        <v>1405</v>
      </c>
      <c r="E16" s="933">
        <f t="shared" si="1"/>
        <v>0.39061413995384914</v>
      </c>
      <c r="F16" s="930"/>
      <c r="G16" s="932">
        <v>417</v>
      </c>
      <c r="H16" s="933">
        <v>29.679715302491104</v>
      </c>
      <c r="I16" s="932">
        <v>131</v>
      </c>
      <c r="J16" s="933">
        <v>31.414868105515588</v>
      </c>
      <c r="K16" s="930"/>
      <c r="L16" s="932">
        <v>564</v>
      </c>
      <c r="M16" s="933">
        <v>40.142348754448399</v>
      </c>
      <c r="N16" s="932">
        <v>186</v>
      </c>
      <c r="O16" s="933">
        <v>32.978723404255319</v>
      </c>
      <c r="P16" s="930"/>
      <c r="Q16" s="932">
        <v>424</v>
      </c>
      <c r="R16" s="933">
        <v>30.177935943060497</v>
      </c>
      <c r="S16" s="932">
        <v>148</v>
      </c>
      <c r="T16" s="933">
        <f t="shared" si="2"/>
        <v>34.905660377358487</v>
      </c>
    </row>
    <row r="17" spans="1:20" s="331" customFormat="1" ht="18" customHeight="1" x14ac:dyDescent="0.25">
      <c r="A17" s="330"/>
      <c r="B17" s="931" t="s">
        <v>4</v>
      </c>
      <c r="C17" s="930"/>
      <c r="D17" s="932">
        <f t="shared" si="0"/>
        <v>24265</v>
      </c>
      <c r="E17" s="933">
        <f t="shared" si="1"/>
        <v>6.7460869081709243</v>
      </c>
      <c r="F17" s="930"/>
      <c r="G17" s="932">
        <v>3639</v>
      </c>
      <c r="H17" s="933">
        <v>14.996909128374202</v>
      </c>
      <c r="I17" s="932">
        <v>1928</v>
      </c>
      <c r="J17" s="933">
        <v>52.981588348447374</v>
      </c>
      <c r="K17" s="930"/>
      <c r="L17" s="932">
        <v>7530</v>
      </c>
      <c r="M17" s="933">
        <v>31.032351123016689</v>
      </c>
      <c r="N17" s="932">
        <v>2944</v>
      </c>
      <c r="O17" s="933">
        <v>39.096945551128819</v>
      </c>
      <c r="P17" s="930"/>
      <c r="Q17" s="932">
        <v>13096</v>
      </c>
      <c r="R17" s="933">
        <v>53.970739748609105</v>
      </c>
      <c r="S17" s="932">
        <v>4955</v>
      </c>
      <c r="T17" s="933">
        <f t="shared" si="2"/>
        <v>37.835980452046428</v>
      </c>
    </row>
    <row r="18" spans="1:20" s="331" customFormat="1" ht="18" customHeight="1" x14ac:dyDescent="0.25">
      <c r="A18" s="330"/>
      <c r="B18" s="931" t="s">
        <v>40</v>
      </c>
      <c r="C18" s="930"/>
      <c r="D18" s="932">
        <f t="shared" si="0"/>
        <v>15407</v>
      </c>
      <c r="E18" s="933">
        <f t="shared" si="1"/>
        <v>4.2834107147821738</v>
      </c>
      <c r="F18" s="930"/>
      <c r="G18" s="932">
        <v>2863</v>
      </c>
      <c r="H18" s="933">
        <v>18.582462517037708</v>
      </c>
      <c r="I18" s="932">
        <v>578</v>
      </c>
      <c r="J18" s="933">
        <v>20.188613342647571</v>
      </c>
      <c r="K18" s="930"/>
      <c r="L18" s="932">
        <v>4573</v>
      </c>
      <c r="M18" s="933">
        <v>29.68131368858311</v>
      </c>
      <c r="N18" s="932">
        <v>1250</v>
      </c>
      <c r="O18" s="933">
        <v>27.334353815875794</v>
      </c>
      <c r="P18" s="930"/>
      <c r="Q18" s="932">
        <v>7971</v>
      </c>
      <c r="R18" s="933">
        <v>51.736223794379178</v>
      </c>
      <c r="S18" s="932">
        <v>2855</v>
      </c>
      <c r="T18" s="933">
        <f t="shared" si="2"/>
        <v>35.817337849705183</v>
      </c>
    </row>
    <row r="19" spans="1:20" s="331" customFormat="1" ht="18" customHeight="1" x14ac:dyDescent="0.25">
      <c r="A19" s="330"/>
      <c r="B19" s="931" t="s">
        <v>41</v>
      </c>
      <c r="C19" s="930"/>
      <c r="D19" s="932">
        <f t="shared" si="0"/>
        <v>32975</v>
      </c>
      <c r="E19" s="933">
        <f t="shared" si="1"/>
        <v>9.1676165587033278</v>
      </c>
      <c r="F19" s="930"/>
      <c r="G19" s="932">
        <v>5803</v>
      </c>
      <c r="H19" s="933">
        <v>17.598180439727066</v>
      </c>
      <c r="I19" s="932">
        <v>938</v>
      </c>
      <c r="J19" s="933">
        <v>16.164053075995174</v>
      </c>
      <c r="K19" s="930"/>
      <c r="L19" s="932">
        <v>13191</v>
      </c>
      <c r="M19" s="933">
        <v>40.003032600454894</v>
      </c>
      <c r="N19" s="932">
        <v>3465</v>
      </c>
      <c r="O19" s="933">
        <v>26.267909938594496</v>
      </c>
      <c r="P19" s="930"/>
      <c r="Q19" s="932">
        <v>13981</v>
      </c>
      <c r="R19" s="933">
        <v>42.398786959818047</v>
      </c>
      <c r="S19" s="932">
        <v>7562</v>
      </c>
      <c r="T19" s="933">
        <f t="shared" si="2"/>
        <v>54.087690437021671</v>
      </c>
    </row>
    <row r="20" spans="1:20" s="331" customFormat="1" ht="18" customHeight="1" x14ac:dyDescent="0.25">
      <c r="A20" s="330"/>
      <c r="B20" s="931" t="s">
        <v>3</v>
      </c>
      <c r="C20" s="930"/>
      <c r="D20" s="932">
        <f t="shared" si="0"/>
        <v>6220</v>
      </c>
      <c r="E20" s="933">
        <f t="shared" si="1"/>
        <v>1.729266868692485</v>
      </c>
      <c r="F20" s="930"/>
      <c r="G20" s="932">
        <v>1059</v>
      </c>
      <c r="H20" s="933">
        <v>17.025723472668812</v>
      </c>
      <c r="I20" s="932">
        <v>292</v>
      </c>
      <c r="J20" s="933">
        <v>27.57318224740321</v>
      </c>
      <c r="K20" s="930"/>
      <c r="L20" s="932">
        <v>2158</v>
      </c>
      <c r="M20" s="933">
        <v>34.69453376205788</v>
      </c>
      <c r="N20" s="932">
        <v>557</v>
      </c>
      <c r="O20" s="933">
        <v>25.810936051899908</v>
      </c>
      <c r="P20" s="930"/>
      <c r="Q20" s="932">
        <v>3003</v>
      </c>
      <c r="R20" s="933">
        <v>48.279742765273312</v>
      </c>
      <c r="S20" s="932">
        <v>792</v>
      </c>
      <c r="T20" s="933">
        <f t="shared" si="2"/>
        <v>26.373626373626376</v>
      </c>
    </row>
    <row r="21" spans="1:20" s="331" customFormat="1" ht="18" customHeight="1" x14ac:dyDescent="0.25">
      <c r="A21" s="330"/>
      <c r="B21" s="931" t="s">
        <v>2</v>
      </c>
      <c r="C21" s="930"/>
      <c r="D21" s="932">
        <f t="shared" si="0"/>
        <v>908</v>
      </c>
      <c r="E21" s="933">
        <f t="shared" si="1"/>
        <v>0.25243960076732741</v>
      </c>
      <c r="F21" s="930"/>
      <c r="G21" s="932">
        <v>214</v>
      </c>
      <c r="H21" s="933">
        <v>23.568281938325992</v>
      </c>
      <c r="I21" s="932">
        <v>134</v>
      </c>
      <c r="J21" s="933">
        <v>62.616822429906534</v>
      </c>
      <c r="K21" s="930"/>
      <c r="L21" s="932">
        <v>285</v>
      </c>
      <c r="M21" s="933">
        <v>31.387665198237887</v>
      </c>
      <c r="N21" s="932">
        <v>155</v>
      </c>
      <c r="O21" s="933">
        <v>54.385964912280706</v>
      </c>
      <c r="P21" s="930"/>
      <c r="Q21" s="932">
        <v>409</v>
      </c>
      <c r="R21" s="933">
        <v>45.044052863436121</v>
      </c>
      <c r="S21" s="932">
        <v>228</v>
      </c>
      <c r="T21" s="933">
        <f t="shared" si="2"/>
        <v>55.745721271393641</v>
      </c>
    </row>
    <row r="22" spans="1:20" s="331" customFormat="1" ht="18" customHeight="1" x14ac:dyDescent="0.25">
      <c r="A22" s="330"/>
      <c r="B22" s="931" t="s">
        <v>35</v>
      </c>
      <c r="C22" s="930"/>
      <c r="D22" s="932">
        <f t="shared" si="0"/>
        <v>24505</v>
      </c>
      <c r="E22" s="933">
        <f t="shared" si="1"/>
        <v>6.8128110317217603</v>
      </c>
      <c r="F22" s="930"/>
      <c r="G22" s="932">
        <v>8576</v>
      </c>
      <c r="H22" s="933">
        <v>34.996939400122422</v>
      </c>
      <c r="I22" s="932">
        <v>4048</v>
      </c>
      <c r="J22" s="933">
        <v>47.201492537313435</v>
      </c>
      <c r="K22" s="930"/>
      <c r="L22" s="932">
        <v>8505</v>
      </c>
      <c r="M22" s="933">
        <v>34.707202611711892</v>
      </c>
      <c r="N22" s="932">
        <v>4432</v>
      </c>
      <c r="O22" s="933">
        <v>52.110523221634331</v>
      </c>
      <c r="P22" s="930"/>
      <c r="Q22" s="932">
        <v>7424</v>
      </c>
      <c r="R22" s="933">
        <v>30.295857988165682</v>
      </c>
      <c r="S22" s="932">
        <v>3776</v>
      </c>
      <c r="T22" s="933">
        <f t="shared" si="2"/>
        <v>50.862068965517238</v>
      </c>
    </row>
    <row r="23" spans="1:20" s="331" customFormat="1" ht="18" customHeight="1" x14ac:dyDescent="0.25">
      <c r="A23" s="330"/>
      <c r="B23" s="931" t="s">
        <v>42</v>
      </c>
      <c r="C23" s="930"/>
      <c r="D23" s="932">
        <f t="shared" si="0"/>
        <v>53080</v>
      </c>
      <c r="E23" s="933">
        <f t="shared" si="1"/>
        <v>14.757151991993107</v>
      </c>
      <c r="F23" s="930"/>
      <c r="G23" s="932">
        <v>15056</v>
      </c>
      <c r="H23" s="933">
        <v>28.364732479276562</v>
      </c>
      <c r="I23" s="932">
        <v>2634</v>
      </c>
      <c r="J23" s="933">
        <v>17.494686503719446</v>
      </c>
      <c r="K23" s="930"/>
      <c r="L23" s="932">
        <v>21173</v>
      </c>
      <c r="M23" s="933">
        <v>39.88884702336096</v>
      </c>
      <c r="N23" s="932">
        <v>3386</v>
      </c>
      <c r="O23" s="933">
        <v>15.99206536626836</v>
      </c>
      <c r="P23" s="930"/>
      <c r="Q23" s="932">
        <v>16851</v>
      </c>
      <c r="R23" s="933">
        <v>31.746420497362472</v>
      </c>
      <c r="S23" s="932">
        <v>3271</v>
      </c>
      <c r="T23" s="933">
        <f t="shared" si="2"/>
        <v>19.411310901430181</v>
      </c>
    </row>
    <row r="24" spans="1:20" s="331" customFormat="1" ht="18" customHeight="1" x14ac:dyDescent="0.25">
      <c r="A24" s="330">
        <v>47094</v>
      </c>
      <c r="B24" s="931" t="s">
        <v>43</v>
      </c>
      <c r="C24" s="930"/>
      <c r="D24" s="932">
        <f t="shared" si="0"/>
        <v>4089</v>
      </c>
      <c r="E24" s="933">
        <f t="shared" si="1"/>
        <v>1.1368122549973589</v>
      </c>
      <c r="F24" s="930"/>
      <c r="G24" s="932">
        <v>562</v>
      </c>
      <c r="H24" s="933">
        <v>13.744191733920275</v>
      </c>
      <c r="I24" s="932">
        <v>236</v>
      </c>
      <c r="J24" s="933">
        <v>41.992882562277579</v>
      </c>
      <c r="K24" s="930"/>
      <c r="L24" s="932">
        <v>1306</v>
      </c>
      <c r="M24" s="933">
        <v>31.939349474199069</v>
      </c>
      <c r="N24" s="932">
        <v>413</v>
      </c>
      <c r="O24" s="933">
        <v>31.623277182235839</v>
      </c>
      <c r="P24" s="930"/>
      <c r="Q24" s="932">
        <v>2221</v>
      </c>
      <c r="R24" s="933">
        <v>54.316458791880649</v>
      </c>
      <c r="S24" s="932">
        <v>649</v>
      </c>
      <c r="T24" s="933">
        <f t="shared" si="2"/>
        <v>29.221071589374155</v>
      </c>
    </row>
    <row r="25" spans="1:20" s="331" customFormat="1" ht="18" customHeight="1" x14ac:dyDescent="0.25">
      <c r="B25" s="931" t="s">
        <v>44</v>
      </c>
      <c r="C25" s="930"/>
      <c r="D25" s="932">
        <f t="shared" si="0"/>
        <v>1107</v>
      </c>
      <c r="E25" s="933">
        <f t="shared" si="1"/>
        <v>0.30776501987822846</v>
      </c>
      <c r="F25" s="930"/>
      <c r="G25" s="932">
        <v>183</v>
      </c>
      <c r="H25" s="933">
        <v>16.531165311653119</v>
      </c>
      <c r="I25" s="932">
        <v>1</v>
      </c>
      <c r="J25" s="933">
        <v>0.54644808743169404</v>
      </c>
      <c r="K25" s="930"/>
      <c r="L25" s="932">
        <v>339</v>
      </c>
      <c r="M25" s="933">
        <v>30.62330623306233</v>
      </c>
      <c r="N25" s="932">
        <v>4</v>
      </c>
      <c r="O25" s="933">
        <v>1.1799410029498525</v>
      </c>
      <c r="P25" s="930"/>
      <c r="Q25" s="932">
        <v>585</v>
      </c>
      <c r="R25" s="933">
        <v>52.845528455284551</v>
      </c>
      <c r="S25" s="932">
        <v>3</v>
      </c>
      <c r="T25" s="933">
        <f t="shared" si="2"/>
        <v>0.51282051282051277</v>
      </c>
    </row>
    <row r="26" spans="1:20" s="331" customFormat="1" ht="18" customHeight="1" x14ac:dyDescent="0.25">
      <c r="B26" s="931" t="s">
        <v>45</v>
      </c>
      <c r="C26" s="930"/>
      <c r="D26" s="932">
        <f t="shared" si="0"/>
        <v>6202</v>
      </c>
      <c r="E26" s="933">
        <f t="shared" si="1"/>
        <v>1.7242625594261725</v>
      </c>
      <c r="F26" s="930"/>
      <c r="G26" s="932">
        <v>1390</v>
      </c>
      <c r="H26" s="933">
        <v>22.412125120928732</v>
      </c>
      <c r="I26" s="932">
        <v>131</v>
      </c>
      <c r="J26" s="933">
        <v>9.4244604316546763</v>
      </c>
      <c r="K26" s="930"/>
      <c r="L26" s="932">
        <v>1930</v>
      </c>
      <c r="M26" s="933">
        <v>31.118993872944213</v>
      </c>
      <c r="N26" s="932">
        <v>299</v>
      </c>
      <c r="O26" s="933">
        <v>15.492227979274611</v>
      </c>
      <c r="P26" s="930"/>
      <c r="Q26" s="932">
        <v>2882</v>
      </c>
      <c r="R26" s="933">
        <v>46.468881006127056</v>
      </c>
      <c r="S26" s="932">
        <v>802</v>
      </c>
      <c r="T26" s="933">
        <f t="shared" si="2"/>
        <v>27.827897293546151</v>
      </c>
    </row>
    <row r="27" spans="1:20" s="331" customFormat="1" ht="18" customHeight="1" x14ac:dyDescent="0.25">
      <c r="B27" s="931" t="s">
        <v>46</v>
      </c>
      <c r="C27" s="930"/>
      <c r="D27" s="932">
        <f t="shared" si="0"/>
        <v>3664</v>
      </c>
      <c r="E27" s="933">
        <f t="shared" si="1"/>
        <v>1.0186549528760878</v>
      </c>
      <c r="F27" s="930"/>
      <c r="G27" s="932">
        <v>628</v>
      </c>
      <c r="H27" s="933">
        <v>17.139737991266376</v>
      </c>
      <c r="I27" s="932">
        <v>120</v>
      </c>
      <c r="J27" s="933">
        <v>19.108280254777071</v>
      </c>
      <c r="K27" s="930"/>
      <c r="L27" s="932">
        <v>1399</v>
      </c>
      <c r="M27" s="933">
        <v>38.182314410480352</v>
      </c>
      <c r="N27" s="932">
        <v>292</v>
      </c>
      <c r="O27" s="933">
        <v>20.87205146533238</v>
      </c>
      <c r="P27" s="930"/>
      <c r="Q27" s="932">
        <v>1637</v>
      </c>
      <c r="R27" s="933">
        <v>44.677947598253276</v>
      </c>
      <c r="S27" s="932">
        <v>637</v>
      </c>
      <c r="T27" s="933">
        <f t="shared" si="2"/>
        <v>38.912645082467925</v>
      </c>
    </row>
    <row r="28" spans="1:20" s="331" customFormat="1" ht="18" customHeight="1" x14ac:dyDescent="0.25">
      <c r="B28" s="953" t="s">
        <v>1</v>
      </c>
      <c r="C28" s="930"/>
      <c r="D28" s="954">
        <f t="shared" si="0"/>
        <v>1288</v>
      </c>
      <c r="E28" s="955">
        <f t="shared" si="1"/>
        <v>0.35808612972281684</v>
      </c>
      <c r="F28" s="930"/>
      <c r="G28" s="954">
        <v>365</v>
      </c>
      <c r="H28" s="955">
        <v>28.338509316770189</v>
      </c>
      <c r="I28" s="954">
        <v>156</v>
      </c>
      <c r="J28" s="955">
        <v>42.739726027397261</v>
      </c>
      <c r="K28" s="930"/>
      <c r="L28" s="954">
        <v>439</v>
      </c>
      <c r="M28" s="955">
        <v>34.08385093167702</v>
      </c>
      <c r="N28" s="954">
        <v>178</v>
      </c>
      <c r="O28" s="955">
        <v>40.546697038724375</v>
      </c>
      <c r="P28" s="930"/>
      <c r="Q28" s="954">
        <v>484</v>
      </c>
      <c r="R28" s="955">
        <v>37.577639751552795</v>
      </c>
      <c r="S28" s="954">
        <v>233</v>
      </c>
      <c r="T28" s="955">
        <f t="shared" si="2"/>
        <v>48.140495867768593</v>
      </c>
    </row>
    <row r="29" spans="1:20" s="319" customFormat="1" ht="18" customHeight="1" x14ac:dyDescent="0.25">
      <c r="B29" s="1284" t="s">
        <v>0</v>
      </c>
      <c r="C29" s="1277"/>
      <c r="D29" s="1285">
        <f>SUM(D11:D28)</f>
        <v>359690</v>
      </c>
      <c r="E29" s="1286">
        <f t="shared" si="1"/>
        <v>100</v>
      </c>
      <c r="F29" s="1277"/>
      <c r="G29" s="1285">
        <f>SUM(G11:G28)</f>
        <v>73156</v>
      </c>
      <c r="H29" s="1286">
        <f t="shared" ref="H29" si="3">G29/$D29*100</f>
        <v>20.33862492702049</v>
      </c>
      <c r="I29" s="1285">
        <f>SUM(I11:I28)</f>
        <v>19895</v>
      </c>
      <c r="J29" s="1286">
        <f>I29/G29*100</f>
        <v>27.195308655475969</v>
      </c>
      <c r="K29" s="1277"/>
      <c r="L29" s="1285">
        <f>SUM(L11:L28)</f>
        <v>139239</v>
      </c>
      <c r="M29" s="1286">
        <f t="shared" ref="M29" si="4">L29/$D29*100</f>
        <v>38.710834329561564</v>
      </c>
      <c r="N29" s="1285">
        <f>SUM(N11:N28)</f>
        <v>36861</v>
      </c>
      <c r="O29" s="1286">
        <f>N29/L29*100</f>
        <v>26.473186391743692</v>
      </c>
      <c r="P29" s="1277"/>
      <c r="Q29" s="1285">
        <f>SUM(Q11:Q28)</f>
        <v>147295</v>
      </c>
      <c r="R29" s="1286">
        <f t="shared" ref="R29" si="5">Q29/$D29*100</f>
        <v>40.950540743417946</v>
      </c>
      <c r="S29" s="1285">
        <f>SUM(S11:S28)</f>
        <v>46389</v>
      </c>
      <c r="T29" s="1286">
        <f>S29/Q29*100</f>
        <v>31.493940731185717</v>
      </c>
    </row>
    <row r="30" spans="1:20" s="328" customFormat="1" ht="6.75" customHeight="1" x14ac:dyDescent="0.25">
      <c r="B30" s="1657"/>
      <c r="C30" s="1657"/>
      <c r="D30" s="1657"/>
      <c r="E30" s="1657"/>
      <c r="F30" s="779"/>
    </row>
    <row r="31" spans="1:20" x14ac:dyDescent="0.35">
      <c r="B31" s="1658"/>
      <c r="C31" s="1658"/>
      <c r="D31" s="1658"/>
      <c r="E31" s="1658"/>
      <c r="F31" s="1658"/>
      <c r="G31" s="1658"/>
      <c r="H31" s="1658"/>
      <c r="I31" s="1658"/>
      <c r="J31" s="1658"/>
      <c r="K31" s="1658"/>
      <c r="L31" s="1658"/>
      <c r="M31" s="1658"/>
      <c r="N31" s="1658"/>
      <c r="O31" s="1658"/>
      <c r="P31" s="1658"/>
      <c r="Q31" s="1658"/>
      <c r="R31" s="1658"/>
    </row>
    <row r="32" spans="1:20" x14ac:dyDescent="0.35">
      <c r="G32" s="935"/>
      <c r="L32" s="935"/>
    </row>
    <row r="33" spans="2:12" x14ac:dyDescent="0.3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63</v>
      </c>
    </row>
    <row r="2" spans="1:22" s="343" customFormat="1" ht="49.5" customHeight="1" x14ac:dyDescent="0.3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35">
      <c r="B3" s="344"/>
      <c r="C3" s="344"/>
      <c r="D3" s="344"/>
      <c r="E3" s="344"/>
      <c r="F3" s="344"/>
      <c r="L3" s="344"/>
      <c r="Q3" s="344"/>
      <c r="T3" s="344"/>
    </row>
    <row r="4" spans="1:22" s="345" customFormat="1" ht="15" customHeight="1" x14ac:dyDescent="0.25">
      <c r="B4" s="1470" t="s">
        <v>434</v>
      </c>
      <c r="C4" s="1470"/>
      <c r="D4" s="1470"/>
      <c r="E4" s="1470"/>
      <c r="F4" s="1470"/>
      <c r="G4" s="1470"/>
      <c r="H4" s="1470"/>
      <c r="I4" s="1470"/>
      <c r="J4" s="1470"/>
      <c r="K4" s="1470"/>
      <c r="L4" s="1470"/>
      <c r="M4" s="1470"/>
      <c r="N4" s="1470"/>
      <c r="O4" s="1470"/>
      <c r="P4" s="1470"/>
      <c r="Q4" s="1470"/>
      <c r="R4" s="1470"/>
      <c r="S4" s="1470"/>
      <c r="T4" s="1470"/>
      <c r="U4" s="924"/>
    </row>
    <row r="5" spans="1:22" s="345"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925"/>
      <c r="V5" s="875"/>
    </row>
    <row r="6" spans="1:22" s="345" customFormat="1" ht="4.5" customHeight="1" x14ac:dyDescent="0.25"/>
    <row r="7" spans="1:22" s="322" customFormat="1" ht="15" customHeight="1" x14ac:dyDescent="0.25">
      <c r="A7" s="316"/>
      <c r="B7" s="1642" t="s">
        <v>12</v>
      </c>
      <c r="C7" s="920"/>
      <c r="D7" s="1659" t="s">
        <v>75</v>
      </c>
      <c r="E7" s="1647"/>
      <c r="F7" s="920"/>
      <c r="G7" s="1661" t="s">
        <v>31</v>
      </c>
      <c r="H7" s="1662"/>
      <c r="I7" s="1662"/>
      <c r="J7" s="1663"/>
      <c r="K7" s="921"/>
      <c r="L7" s="1661" t="s">
        <v>49</v>
      </c>
      <c r="M7" s="1662"/>
      <c r="N7" s="1662"/>
      <c r="O7" s="1663"/>
      <c r="P7" s="921"/>
      <c r="Q7" s="1661" t="s">
        <v>50</v>
      </c>
      <c r="R7" s="1662"/>
      <c r="S7" s="1662"/>
      <c r="T7" s="1663"/>
    </row>
    <row r="8" spans="1:22" s="322" customFormat="1" ht="35.25" customHeight="1" x14ac:dyDescent="0.25">
      <c r="A8" s="316"/>
      <c r="B8" s="1643"/>
      <c r="C8" s="920"/>
      <c r="D8" s="1660"/>
      <c r="E8" s="1650"/>
      <c r="F8" s="920"/>
      <c r="G8" s="1664" t="s">
        <v>69</v>
      </c>
      <c r="H8" s="1665"/>
      <c r="I8" s="1666" t="s">
        <v>129</v>
      </c>
      <c r="J8" s="1667"/>
      <c r="K8" s="957"/>
      <c r="L8" s="1668" t="s">
        <v>69</v>
      </c>
      <c r="M8" s="1669"/>
      <c r="N8" s="1666" t="s">
        <v>129</v>
      </c>
      <c r="O8" s="1667"/>
      <c r="P8" s="957"/>
      <c r="Q8" s="1668" t="s">
        <v>69</v>
      </c>
      <c r="R8" s="1669"/>
      <c r="S8" s="1666" t="s">
        <v>129</v>
      </c>
      <c r="T8" s="1667"/>
    </row>
    <row r="9" spans="1:22" s="322" customFormat="1" ht="29.25" customHeight="1" x14ac:dyDescent="0.25">
      <c r="A9" s="316"/>
      <c r="B9" s="164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14978</v>
      </c>
      <c r="E11" s="928">
        <f>D11/D$29*100</f>
        <v>13.79481842379141</v>
      </c>
      <c r="F11" s="930"/>
      <c r="G11" s="927">
        <v>5982</v>
      </c>
      <c r="H11" s="928">
        <v>39.938576578982513</v>
      </c>
      <c r="I11" s="927">
        <v>2076</v>
      </c>
      <c r="J11" s="928">
        <v>34.704112337011033</v>
      </c>
      <c r="K11" s="930"/>
      <c r="L11" s="927">
        <v>8294</v>
      </c>
      <c r="M11" s="928">
        <v>55.37454933903058</v>
      </c>
      <c r="N11" s="927">
        <v>3359</v>
      </c>
      <c r="O11" s="928">
        <v>40.4991560163974</v>
      </c>
      <c r="P11" s="930"/>
      <c r="Q11" s="927">
        <v>702</v>
      </c>
      <c r="R11" s="928">
        <v>4.6868740819869146</v>
      </c>
      <c r="S11" s="927">
        <v>494</v>
      </c>
      <c r="T11" s="928">
        <f>IFERROR(S11/Q11*100,"-")</f>
        <v>70.370370370370367</v>
      </c>
    </row>
    <row r="12" spans="1:22" s="331" customFormat="1" ht="18" customHeight="1" x14ac:dyDescent="0.25">
      <c r="A12" s="330"/>
      <c r="B12" s="931" t="s">
        <v>7</v>
      </c>
      <c r="C12" s="930"/>
      <c r="D12" s="932">
        <f t="shared" ref="D12:D28" si="0">G12+L12+Q12</f>
        <v>1772</v>
      </c>
      <c r="E12" s="933">
        <f t="shared" ref="E12:E29" si="1">D12/D$29*100</f>
        <v>1.6320215146854307</v>
      </c>
      <c r="F12" s="930"/>
      <c r="G12" s="932">
        <v>513</v>
      </c>
      <c r="H12" s="933">
        <v>28.95033860045147</v>
      </c>
      <c r="I12" s="932">
        <v>209</v>
      </c>
      <c r="J12" s="933">
        <v>40.74074074074074</v>
      </c>
      <c r="K12" s="930"/>
      <c r="L12" s="932">
        <v>637</v>
      </c>
      <c r="M12" s="933">
        <v>35.948081264108353</v>
      </c>
      <c r="N12" s="932">
        <v>260</v>
      </c>
      <c r="O12" s="933">
        <v>40.816326530612244</v>
      </c>
      <c r="P12" s="930"/>
      <c r="Q12" s="932">
        <v>622</v>
      </c>
      <c r="R12" s="933">
        <v>35.10158013544018</v>
      </c>
      <c r="S12" s="932">
        <v>135</v>
      </c>
      <c r="T12" s="933">
        <f t="shared" ref="T12:T28" si="2">IFERROR(S12/Q12*100,"-")</f>
        <v>21.70418006430868</v>
      </c>
    </row>
    <row r="13" spans="1:22" s="331" customFormat="1" ht="18" customHeight="1" x14ac:dyDescent="0.25">
      <c r="A13" s="330"/>
      <c r="B13" s="931" t="s">
        <v>37</v>
      </c>
      <c r="C13" s="930"/>
      <c r="D13" s="932">
        <f t="shared" si="0"/>
        <v>2218</v>
      </c>
      <c r="E13" s="933">
        <f t="shared" si="1"/>
        <v>2.0427899094651725</v>
      </c>
      <c r="F13" s="930"/>
      <c r="G13" s="932">
        <v>568</v>
      </c>
      <c r="H13" s="933">
        <v>25.608656447249771</v>
      </c>
      <c r="I13" s="932">
        <v>10</v>
      </c>
      <c r="J13" s="933">
        <v>1.7605633802816902</v>
      </c>
      <c r="K13" s="930"/>
      <c r="L13" s="932">
        <v>854</v>
      </c>
      <c r="M13" s="933">
        <v>38.503155996393147</v>
      </c>
      <c r="N13" s="932">
        <v>16</v>
      </c>
      <c r="O13" s="933">
        <v>1.873536299765808</v>
      </c>
      <c r="P13" s="930"/>
      <c r="Q13" s="932">
        <v>796</v>
      </c>
      <c r="R13" s="933">
        <v>35.888187556357074</v>
      </c>
      <c r="S13" s="932">
        <v>20</v>
      </c>
      <c r="T13" s="933">
        <f t="shared" si="2"/>
        <v>2.512562814070352</v>
      </c>
    </row>
    <row r="14" spans="1:22" s="331" customFormat="1" ht="18" customHeight="1" x14ac:dyDescent="0.25">
      <c r="A14" s="330"/>
      <c r="B14" s="931" t="s">
        <v>38</v>
      </c>
      <c r="C14" s="930"/>
      <c r="D14" s="932">
        <f t="shared" si="0"/>
        <v>1774</v>
      </c>
      <c r="E14" s="933">
        <f t="shared" si="1"/>
        <v>1.6338635254243532</v>
      </c>
      <c r="F14" s="930"/>
      <c r="G14" s="932">
        <v>612</v>
      </c>
      <c r="H14" s="933">
        <v>34.498308906426153</v>
      </c>
      <c r="I14" s="932">
        <v>279</v>
      </c>
      <c r="J14" s="933">
        <v>45.588235294117645</v>
      </c>
      <c r="K14" s="930"/>
      <c r="L14" s="932">
        <v>947</v>
      </c>
      <c r="M14" s="933">
        <v>53.382187147688839</v>
      </c>
      <c r="N14" s="932">
        <v>205</v>
      </c>
      <c r="O14" s="933">
        <v>21.647307286166843</v>
      </c>
      <c r="P14" s="930"/>
      <c r="Q14" s="932">
        <v>215</v>
      </c>
      <c r="R14" s="933">
        <v>12.119503945885006</v>
      </c>
      <c r="S14" s="932">
        <v>64</v>
      </c>
      <c r="T14" s="933">
        <f t="shared" si="2"/>
        <v>29.767441860465116</v>
      </c>
    </row>
    <row r="15" spans="1:22" s="331" customFormat="1" ht="18" customHeight="1" x14ac:dyDescent="0.25">
      <c r="A15" s="330"/>
      <c r="B15" s="931" t="s">
        <v>6</v>
      </c>
      <c r="C15" s="930"/>
      <c r="D15" s="932">
        <f t="shared" si="0"/>
        <v>5439</v>
      </c>
      <c r="E15" s="933">
        <f t="shared" si="1"/>
        <v>5.0093482045000322</v>
      </c>
      <c r="F15" s="930"/>
      <c r="G15" s="932">
        <v>1535</v>
      </c>
      <c r="H15" s="933">
        <v>28.22209965067108</v>
      </c>
      <c r="I15" s="932">
        <v>763</v>
      </c>
      <c r="J15" s="933">
        <v>49.706840390879478</v>
      </c>
      <c r="K15" s="930"/>
      <c r="L15" s="932">
        <v>1887</v>
      </c>
      <c r="M15" s="933">
        <v>34.693877551020407</v>
      </c>
      <c r="N15" s="932">
        <v>1075</v>
      </c>
      <c r="O15" s="933">
        <v>56.968733439321674</v>
      </c>
      <c r="P15" s="930"/>
      <c r="Q15" s="932">
        <v>2017</v>
      </c>
      <c r="R15" s="933">
        <v>37.08402279830851</v>
      </c>
      <c r="S15" s="932">
        <v>1411</v>
      </c>
      <c r="T15" s="933">
        <f t="shared" si="2"/>
        <v>69.955379276152712</v>
      </c>
    </row>
    <row r="16" spans="1:22" s="331" customFormat="1" ht="18" customHeight="1" x14ac:dyDescent="0.25">
      <c r="A16" s="330"/>
      <c r="B16" s="931" t="s">
        <v>5</v>
      </c>
      <c r="C16" s="930"/>
      <c r="D16" s="932">
        <f t="shared" si="0"/>
        <v>2240</v>
      </c>
      <c r="E16" s="933">
        <f t="shared" si="1"/>
        <v>2.0630520275933208</v>
      </c>
      <c r="F16" s="930"/>
      <c r="G16" s="932">
        <v>749</v>
      </c>
      <c r="H16" s="933">
        <v>33.4375</v>
      </c>
      <c r="I16" s="932">
        <v>2</v>
      </c>
      <c r="J16" s="933">
        <v>0.26702269692923897</v>
      </c>
      <c r="K16" s="930"/>
      <c r="L16" s="932">
        <v>878</v>
      </c>
      <c r="M16" s="933">
        <v>39.196428571428569</v>
      </c>
      <c r="N16" s="932">
        <v>3</v>
      </c>
      <c r="O16" s="933">
        <v>0.34168564920273348</v>
      </c>
      <c r="P16" s="930"/>
      <c r="Q16" s="932">
        <v>613</v>
      </c>
      <c r="R16" s="933">
        <v>27.366071428571431</v>
      </c>
      <c r="S16" s="932">
        <v>7</v>
      </c>
      <c r="T16" s="933">
        <f t="shared" si="2"/>
        <v>1.1419249592169658</v>
      </c>
    </row>
    <row r="17" spans="1:20" s="331" customFormat="1" ht="18" customHeight="1" x14ac:dyDescent="0.25">
      <c r="A17" s="330"/>
      <c r="B17" s="931" t="s">
        <v>4</v>
      </c>
      <c r="C17" s="930"/>
      <c r="D17" s="932">
        <f t="shared" si="0"/>
        <v>8267</v>
      </c>
      <c r="E17" s="933">
        <f t="shared" si="1"/>
        <v>7.6139513893365995</v>
      </c>
      <c r="F17" s="930"/>
      <c r="G17" s="932">
        <v>2103</v>
      </c>
      <c r="H17" s="933">
        <v>25.43849038345228</v>
      </c>
      <c r="I17" s="932">
        <v>15</v>
      </c>
      <c r="J17" s="933">
        <v>0.71326676176890158</v>
      </c>
      <c r="K17" s="930"/>
      <c r="L17" s="932">
        <v>2473</v>
      </c>
      <c r="M17" s="933">
        <v>29.914116366275557</v>
      </c>
      <c r="N17" s="932">
        <v>10</v>
      </c>
      <c r="O17" s="933">
        <v>0.40436716538617068</v>
      </c>
      <c r="P17" s="930"/>
      <c r="Q17" s="932">
        <v>3691</v>
      </c>
      <c r="R17" s="933">
        <v>44.647393250272167</v>
      </c>
      <c r="S17" s="932">
        <v>19</v>
      </c>
      <c r="T17" s="933">
        <f t="shared" si="2"/>
        <v>0.51476564616635057</v>
      </c>
    </row>
    <row r="18" spans="1:20" s="331" customFormat="1" ht="18" customHeight="1" x14ac:dyDescent="0.25">
      <c r="A18" s="330"/>
      <c r="B18" s="931" t="s">
        <v>40</v>
      </c>
      <c r="C18" s="930"/>
      <c r="D18" s="932">
        <f t="shared" si="0"/>
        <v>4287</v>
      </c>
      <c r="E18" s="933">
        <f t="shared" si="1"/>
        <v>3.94835001888061</v>
      </c>
      <c r="F18" s="930"/>
      <c r="G18" s="932">
        <v>1449</v>
      </c>
      <c r="H18" s="933">
        <v>33.799860041987408</v>
      </c>
      <c r="I18" s="932">
        <v>324</v>
      </c>
      <c r="J18" s="933">
        <v>22.36024844720497</v>
      </c>
      <c r="K18" s="930"/>
      <c r="L18" s="932">
        <v>1719</v>
      </c>
      <c r="M18" s="933">
        <v>40.097970608817356</v>
      </c>
      <c r="N18" s="932">
        <v>645</v>
      </c>
      <c r="O18" s="933">
        <v>37.521815008726009</v>
      </c>
      <c r="P18" s="930"/>
      <c r="Q18" s="932">
        <v>1119</v>
      </c>
      <c r="R18" s="933">
        <v>26.102169349195243</v>
      </c>
      <c r="S18" s="932">
        <v>522</v>
      </c>
      <c r="T18" s="933">
        <f t="shared" si="2"/>
        <v>46.648793565683647</v>
      </c>
    </row>
    <row r="19" spans="1:20" s="331" customFormat="1" ht="18" customHeight="1" x14ac:dyDescent="0.25">
      <c r="A19" s="330"/>
      <c r="B19" s="931" t="s">
        <v>41</v>
      </c>
      <c r="C19" s="930"/>
      <c r="D19" s="932">
        <f t="shared" si="0"/>
        <v>14123</v>
      </c>
      <c r="E19" s="933">
        <f t="shared" si="1"/>
        <v>13.007358832901996</v>
      </c>
      <c r="F19" s="930"/>
      <c r="G19" s="932">
        <v>3576</v>
      </c>
      <c r="H19" s="933">
        <v>25.320399348580331</v>
      </c>
      <c r="I19" s="932">
        <v>266</v>
      </c>
      <c r="J19" s="933">
        <v>7.4384787472035789</v>
      </c>
      <c r="K19" s="930"/>
      <c r="L19" s="932">
        <v>7347</v>
      </c>
      <c r="M19" s="933">
        <v>52.021525171705733</v>
      </c>
      <c r="N19" s="932">
        <v>1101</v>
      </c>
      <c r="O19" s="933">
        <v>14.985708452429563</v>
      </c>
      <c r="P19" s="930"/>
      <c r="Q19" s="932">
        <v>3200</v>
      </c>
      <c r="R19" s="933">
        <v>22.65807547971394</v>
      </c>
      <c r="S19" s="932">
        <v>2779</v>
      </c>
      <c r="T19" s="933">
        <f t="shared" si="2"/>
        <v>86.84375</v>
      </c>
    </row>
    <row r="20" spans="1:20" s="331" customFormat="1" ht="18" customHeight="1" x14ac:dyDescent="0.25">
      <c r="A20" s="330"/>
      <c r="B20" s="931" t="s">
        <v>3</v>
      </c>
      <c r="C20" s="930"/>
      <c r="D20" s="932">
        <f t="shared" si="0"/>
        <v>9468</v>
      </c>
      <c r="E20" s="933">
        <f t="shared" si="1"/>
        <v>8.7200788380596261</v>
      </c>
      <c r="F20" s="930"/>
      <c r="G20" s="932">
        <v>3022</v>
      </c>
      <c r="H20" s="933">
        <v>31.918039712716517</v>
      </c>
      <c r="I20" s="932">
        <v>316</v>
      </c>
      <c r="J20" s="933">
        <v>10.456651224354733</v>
      </c>
      <c r="K20" s="930"/>
      <c r="L20" s="932">
        <v>4210</v>
      </c>
      <c r="M20" s="933">
        <v>44.465568229826786</v>
      </c>
      <c r="N20" s="932">
        <v>719</v>
      </c>
      <c r="O20" s="933">
        <v>17.078384798099762</v>
      </c>
      <c r="P20" s="930"/>
      <c r="Q20" s="932">
        <v>2236</v>
      </c>
      <c r="R20" s="933">
        <v>23.616392057456697</v>
      </c>
      <c r="S20" s="932">
        <v>501</v>
      </c>
      <c r="T20" s="933">
        <f t="shared" si="2"/>
        <v>22.406082289803219</v>
      </c>
    </row>
    <row r="21" spans="1:20" s="331" customFormat="1" ht="18" customHeight="1" x14ac:dyDescent="0.25">
      <c r="A21" s="330"/>
      <c r="B21" s="931" t="s">
        <v>2</v>
      </c>
      <c r="C21" s="930"/>
      <c r="D21" s="932">
        <f t="shared" si="0"/>
        <v>2444</v>
      </c>
      <c r="E21" s="933">
        <f t="shared" si="1"/>
        <v>2.250937122963427</v>
      </c>
      <c r="F21" s="930"/>
      <c r="G21" s="932">
        <v>768</v>
      </c>
      <c r="H21" s="933">
        <v>31.423895253682488</v>
      </c>
      <c r="I21" s="932">
        <v>502</v>
      </c>
      <c r="J21" s="933">
        <v>65.364583333333343</v>
      </c>
      <c r="K21" s="930"/>
      <c r="L21" s="932">
        <v>934</v>
      </c>
      <c r="M21" s="933">
        <v>38.216039279869065</v>
      </c>
      <c r="N21" s="932">
        <v>662</v>
      </c>
      <c r="O21" s="933">
        <v>70.877944325481806</v>
      </c>
      <c r="P21" s="930"/>
      <c r="Q21" s="932">
        <v>742</v>
      </c>
      <c r="R21" s="933">
        <v>30.360065466448443</v>
      </c>
      <c r="S21" s="932">
        <v>565</v>
      </c>
      <c r="T21" s="933">
        <f t="shared" si="2"/>
        <v>76.145552560646905</v>
      </c>
    </row>
    <row r="22" spans="1:20" s="331" customFormat="1" ht="18" customHeight="1" x14ac:dyDescent="0.25">
      <c r="A22" s="330"/>
      <c r="B22" s="931" t="s">
        <v>35</v>
      </c>
      <c r="C22" s="930"/>
      <c r="D22" s="932">
        <f t="shared" si="0"/>
        <v>9043</v>
      </c>
      <c r="E22" s="933">
        <f t="shared" si="1"/>
        <v>8.3286515560385723</v>
      </c>
      <c r="F22" s="930"/>
      <c r="G22" s="932">
        <v>1912</v>
      </c>
      <c r="H22" s="933">
        <v>21.143425854251909</v>
      </c>
      <c r="I22" s="932">
        <v>316</v>
      </c>
      <c r="J22" s="933">
        <v>16.527196652719663</v>
      </c>
      <c r="K22" s="930"/>
      <c r="L22" s="932">
        <v>3196</v>
      </c>
      <c r="M22" s="933">
        <v>35.342253676877142</v>
      </c>
      <c r="N22" s="932">
        <v>880</v>
      </c>
      <c r="O22" s="933">
        <v>27.534418022528161</v>
      </c>
      <c r="P22" s="930"/>
      <c r="Q22" s="932">
        <v>3935</v>
      </c>
      <c r="R22" s="933">
        <v>43.514320468870949</v>
      </c>
      <c r="S22" s="932">
        <v>1689</v>
      </c>
      <c r="T22" s="933">
        <f t="shared" si="2"/>
        <v>42.92249047013977</v>
      </c>
    </row>
    <row r="23" spans="1:20" s="331" customFormat="1" ht="18" customHeight="1" x14ac:dyDescent="0.25">
      <c r="A23" s="330"/>
      <c r="B23" s="931" t="s">
        <v>42</v>
      </c>
      <c r="C23" s="930"/>
      <c r="D23" s="932">
        <f t="shared" si="0"/>
        <v>18358</v>
      </c>
      <c r="E23" s="933">
        <f t="shared" si="1"/>
        <v>16.907816572570621</v>
      </c>
      <c r="F23" s="930"/>
      <c r="G23" s="932">
        <v>6718</v>
      </c>
      <c r="H23" s="933">
        <v>36.59440026146639</v>
      </c>
      <c r="I23" s="932">
        <v>2467</v>
      </c>
      <c r="J23" s="933">
        <v>36.722238761536168</v>
      </c>
      <c r="K23" s="930"/>
      <c r="L23" s="932">
        <v>8152</v>
      </c>
      <c r="M23" s="933">
        <v>44.405708682863057</v>
      </c>
      <c r="N23" s="932">
        <v>4015</v>
      </c>
      <c r="O23" s="933">
        <v>49.251717369970564</v>
      </c>
      <c r="P23" s="930"/>
      <c r="Q23" s="932">
        <v>3488</v>
      </c>
      <c r="R23" s="933">
        <v>18.999891055670552</v>
      </c>
      <c r="S23" s="932">
        <v>2032</v>
      </c>
      <c r="T23" s="933">
        <f t="shared" si="2"/>
        <v>58.256880733944946</v>
      </c>
    </row>
    <row r="24" spans="1:20" s="331" customFormat="1" ht="18" customHeight="1" x14ac:dyDescent="0.25">
      <c r="A24" s="330">
        <v>47094</v>
      </c>
      <c r="B24" s="931" t="s">
        <v>43</v>
      </c>
      <c r="C24" s="930"/>
      <c r="D24" s="932">
        <f t="shared" si="0"/>
        <v>4145</v>
      </c>
      <c r="E24" s="933">
        <f t="shared" si="1"/>
        <v>3.8175672564171053</v>
      </c>
      <c r="F24" s="930"/>
      <c r="G24" s="932">
        <v>1454</v>
      </c>
      <c r="H24" s="933">
        <v>35.078407720144753</v>
      </c>
      <c r="I24" s="932">
        <v>412</v>
      </c>
      <c r="J24" s="933">
        <v>28.335625859697387</v>
      </c>
      <c r="K24" s="930"/>
      <c r="L24" s="932">
        <v>2031</v>
      </c>
      <c r="M24" s="933">
        <v>48.998793727382392</v>
      </c>
      <c r="N24" s="932">
        <v>448</v>
      </c>
      <c r="O24" s="933">
        <v>22.058099458394878</v>
      </c>
      <c r="P24" s="930"/>
      <c r="Q24" s="932">
        <v>660</v>
      </c>
      <c r="R24" s="933">
        <v>15.922798552472859</v>
      </c>
      <c r="S24" s="932">
        <v>209</v>
      </c>
      <c r="T24" s="933">
        <f t="shared" si="2"/>
        <v>31.666666666666664</v>
      </c>
    </row>
    <row r="25" spans="1:20" s="331" customFormat="1" ht="18" customHeight="1" x14ac:dyDescent="0.25">
      <c r="B25" s="931" t="s">
        <v>44</v>
      </c>
      <c r="C25" s="930"/>
      <c r="D25" s="932">
        <f t="shared" si="0"/>
        <v>796</v>
      </c>
      <c r="E25" s="933">
        <f t="shared" si="1"/>
        <v>0.73312027409119795</v>
      </c>
      <c r="F25" s="930"/>
      <c r="G25" s="932">
        <v>199</v>
      </c>
      <c r="H25" s="933">
        <v>25</v>
      </c>
      <c r="I25" s="932">
        <v>43</v>
      </c>
      <c r="J25" s="933">
        <v>21.608040201005025</v>
      </c>
      <c r="K25" s="930"/>
      <c r="L25" s="932">
        <v>358</v>
      </c>
      <c r="M25" s="933">
        <v>44.9748743718593</v>
      </c>
      <c r="N25" s="932">
        <v>111</v>
      </c>
      <c r="O25" s="933">
        <v>31.005586592178769</v>
      </c>
      <c r="P25" s="930"/>
      <c r="Q25" s="932">
        <v>239</v>
      </c>
      <c r="R25" s="933">
        <v>30.025125628140703</v>
      </c>
      <c r="S25" s="932">
        <v>86</v>
      </c>
      <c r="T25" s="933">
        <f t="shared" si="2"/>
        <v>35.98326359832636</v>
      </c>
    </row>
    <row r="26" spans="1:20" s="331" customFormat="1" ht="18" customHeight="1" x14ac:dyDescent="0.25">
      <c r="B26" s="931" t="s">
        <v>45</v>
      </c>
      <c r="C26" s="930"/>
      <c r="D26" s="932">
        <f t="shared" si="0"/>
        <v>7751</v>
      </c>
      <c r="E26" s="933">
        <f t="shared" si="1"/>
        <v>7.1387126186945675</v>
      </c>
      <c r="F26" s="930"/>
      <c r="G26" s="932">
        <v>1939</v>
      </c>
      <c r="H26" s="933">
        <v>25.016126951361116</v>
      </c>
      <c r="I26" s="932">
        <v>212</v>
      </c>
      <c r="J26" s="933">
        <v>10.933470861268695</v>
      </c>
      <c r="K26" s="930"/>
      <c r="L26" s="932">
        <v>3270</v>
      </c>
      <c r="M26" s="933">
        <v>42.18810476067604</v>
      </c>
      <c r="N26" s="932">
        <v>432</v>
      </c>
      <c r="O26" s="933">
        <v>13.211009174311927</v>
      </c>
      <c r="P26" s="930"/>
      <c r="Q26" s="932">
        <v>2542</v>
      </c>
      <c r="R26" s="933">
        <v>32.795768287962844</v>
      </c>
      <c r="S26" s="932">
        <v>648</v>
      </c>
      <c r="T26" s="933">
        <f t="shared" si="2"/>
        <v>25.491738788355629</v>
      </c>
    </row>
    <row r="27" spans="1:20" s="331" customFormat="1" ht="18" customHeight="1" x14ac:dyDescent="0.25">
      <c r="B27" s="931" t="s">
        <v>46</v>
      </c>
      <c r="C27" s="930"/>
      <c r="D27" s="932">
        <f t="shared" si="0"/>
        <v>1407</v>
      </c>
      <c r="E27" s="933">
        <f t="shared" si="1"/>
        <v>1.2958545548320548</v>
      </c>
      <c r="F27" s="930"/>
      <c r="G27" s="932">
        <v>428</v>
      </c>
      <c r="H27" s="933">
        <v>30.419331911869225</v>
      </c>
      <c r="I27" s="932">
        <v>34</v>
      </c>
      <c r="J27" s="933">
        <v>7.9439252336448591</v>
      </c>
      <c r="K27" s="930"/>
      <c r="L27" s="932">
        <v>718</v>
      </c>
      <c r="M27" s="933">
        <v>51.030561478322667</v>
      </c>
      <c r="N27" s="932">
        <v>68</v>
      </c>
      <c r="O27" s="933">
        <v>9.4707520891364894</v>
      </c>
      <c r="P27" s="930"/>
      <c r="Q27" s="932">
        <v>261</v>
      </c>
      <c r="R27" s="933">
        <v>18.550106609808104</v>
      </c>
      <c r="S27" s="932">
        <v>62</v>
      </c>
      <c r="T27" s="933">
        <f t="shared" si="2"/>
        <v>23.754789272030653</v>
      </c>
    </row>
    <row r="28" spans="1:20" s="331" customFormat="1" ht="18" customHeight="1" x14ac:dyDescent="0.25">
      <c r="B28" s="953" t="s">
        <v>1</v>
      </c>
      <c r="C28" s="930"/>
      <c r="D28" s="954">
        <f t="shared" si="0"/>
        <v>67</v>
      </c>
      <c r="E28" s="955">
        <f t="shared" si="1"/>
        <v>6.1707359753907363E-2</v>
      </c>
      <c r="F28" s="930"/>
      <c r="G28" s="954">
        <v>22</v>
      </c>
      <c r="H28" s="955">
        <v>32.835820895522389</v>
      </c>
      <c r="I28" s="954">
        <v>11</v>
      </c>
      <c r="J28" s="955">
        <v>50</v>
      </c>
      <c r="K28" s="930"/>
      <c r="L28" s="954">
        <v>28</v>
      </c>
      <c r="M28" s="955">
        <v>41.791044776119399</v>
      </c>
      <c r="N28" s="954">
        <v>15</v>
      </c>
      <c r="O28" s="955">
        <v>53.571428571428569</v>
      </c>
      <c r="P28" s="930"/>
      <c r="Q28" s="954">
        <v>17</v>
      </c>
      <c r="R28" s="955">
        <v>25.373134328358208</v>
      </c>
      <c r="S28" s="954">
        <v>11</v>
      </c>
      <c r="T28" s="955">
        <f t="shared" si="2"/>
        <v>64.705882352941174</v>
      </c>
    </row>
    <row r="29" spans="1:20" s="319" customFormat="1" ht="18" customHeight="1" x14ac:dyDescent="0.25">
      <c r="B29" s="1284" t="s">
        <v>0</v>
      </c>
      <c r="C29" s="1277"/>
      <c r="D29" s="1285">
        <f>SUM(D11:D28)</f>
        <v>108577</v>
      </c>
      <c r="E29" s="1286">
        <f t="shared" si="1"/>
        <v>100</v>
      </c>
      <c r="F29" s="1277"/>
      <c r="G29" s="1285">
        <f>SUM(G11:G28)</f>
        <v>33549</v>
      </c>
      <c r="H29" s="1286">
        <f t="shared" ref="H29" si="3">G29/$D29*100</f>
        <v>30.898809140057288</v>
      </c>
      <c r="I29" s="1285">
        <f>SUM(I11:I28)</f>
        <v>8257</v>
      </c>
      <c r="J29" s="1286">
        <f>I29/G29*100</f>
        <v>24.61176190050374</v>
      </c>
      <c r="K29" s="1277"/>
      <c r="L29" s="1285">
        <f>SUM(L11:L28)</f>
        <v>47933</v>
      </c>
      <c r="M29" s="1286">
        <f t="shared" ref="M29" si="4">L29/$D29*100</f>
        <v>44.146550374388681</v>
      </c>
      <c r="N29" s="1285">
        <f>SUM(N11:N28)</f>
        <v>14024</v>
      </c>
      <c r="O29" s="1286">
        <f>N29/L29*100</f>
        <v>29.257505267769595</v>
      </c>
      <c r="P29" s="1277"/>
      <c r="Q29" s="1285">
        <f>SUM(Q11:Q28)</f>
        <v>27095</v>
      </c>
      <c r="R29" s="1286">
        <f t="shared" ref="R29" si="5">Q29/$D29*100</f>
        <v>24.95464048555403</v>
      </c>
      <c r="S29" s="1285">
        <f>SUM(S11:S28)</f>
        <v>11254</v>
      </c>
      <c r="T29" s="1286">
        <f>S29/Q29*100</f>
        <v>41.535338623362243</v>
      </c>
    </row>
    <row r="30" spans="1:20" s="328" customFormat="1" ht="6.75" customHeight="1" x14ac:dyDescent="0.25">
      <c r="B30" s="1657"/>
      <c r="C30" s="1657"/>
      <c r="D30" s="1657"/>
      <c r="E30" s="1657"/>
      <c r="F30" s="779"/>
    </row>
    <row r="31" spans="1:20" x14ac:dyDescent="0.35">
      <c r="B31" s="1658"/>
      <c r="C31" s="1658"/>
      <c r="D31" s="1658"/>
      <c r="E31" s="1658"/>
      <c r="F31" s="1658"/>
      <c r="G31" s="1658"/>
      <c r="H31" s="1658"/>
      <c r="I31" s="1658"/>
      <c r="J31" s="1658"/>
      <c r="K31" s="1658"/>
      <c r="L31" s="1658"/>
      <c r="M31" s="1658"/>
      <c r="N31" s="1658"/>
      <c r="O31" s="1658"/>
      <c r="P31" s="1658"/>
      <c r="Q31" s="1658"/>
      <c r="R31" s="1658"/>
    </row>
    <row r="32" spans="1:20" x14ac:dyDescent="0.35">
      <c r="G32" s="935"/>
      <c r="L32" s="935"/>
    </row>
    <row r="33" spans="2:12" x14ac:dyDescent="0.35">
      <c r="B33" s="935"/>
      <c r="L33" s="935"/>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15" t="s">
        <v>366</v>
      </c>
      <c r="C3" s="1415"/>
      <c r="D3" s="1415"/>
      <c r="E3" s="1415"/>
      <c r="F3" s="1415"/>
      <c r="G3" s="1415"/>
      <c r="H3" s="1415"/>
      <c r="I3" s="1415"/>
      <c r="J3" s="1415"/>
      <c r="K3" s="1415"/>
      <c r="L3" s="1415"/>
      <c r="M3" s="1415"/>
      <c r="N3" s="1415"/>
      <c r="O3" s="1415"/>
      <c r="P3" s="1415"/>
      <c r="Q3" s="1415"/>
      <c r="R3" s="1415"/>
      <c r="S3" s="1415"/>
      <c r="T3" s="1415"/>
      <c r="U3" s="1415"/>
      <c r="V3" s="1415"/>
      <c r="W3" s="1415"/>
      <c r="X3" s="1415"/>
    </row>
    <row r="5" spans="1:29" x14ac:dyDescent="0.35">
      <c r="B5" s="219"/>
      <c r="C5" s="219"/>
      <c r="D5" s="1416" t="s">
        <v>365</v>
      </c>
      <c r="E5" s="1416"/>
      <c r="F5" s="1416"/>
      <c r="G5" s="1416"/>
      <c r="H5" s="1416"/>
      <c r="I5" s="1416"/>
      <c r="J5" s="1416"/>
      <c r="K5" s="1416"/>
      <c r="L5" s="1416"/>
      <c r="M5" s="219"/>
      <c r="N5" s="1413" t="s">
        <v>339</v>
      </c>
      <c r="O5" s="1414"/>
      <c r="P5" s="1414"/>
      <c r="Q5" s="1414"/>
      <c r="R5" s="1414"/>
      <c r="S5" s="1414"/>
      <c r="T5" s="1414"/>
      <c r="U5" s="1414"/>
      <c r="V5" s="1414"/>
      <c r="W5" s="1414"/>
      <c r="X5" s="1414"/>
      <c r="Y5" s="1414"/>
      <c r="Z5" s="1414"/>
      <c r="AA5" s="1414"/>
    </row>
    <row r="6" spans="1:29" ht="21" customHeight="1" x14ac:dyDescent="0.35">
      <c r="B6" s="219"/>
      <c r="C6" s="219"/>
      <c r="D6" s="1417"/>
      <c r="E6" s="1417"/>
      <c r="F6" s="1417"/>
      <c r="G6" s="1417"/>
      <c r="H6" s="1417"/>
      <c r="I6" s="1417"/>
      <c r="J6" s="1417"/>
      <c r="K6" s="1417"/>
      <c r="L6" s="1417"/>
      <c r="M6" s="219"/>
      <c r="N6" s="1418">
        <v>43830</v>
      </c>
      <c r="O6" s="1419"/>
      <c r="P6" s="1420">
        <v>44196</v>
      </c>
      <c r="Q6" s="1421"/>
      <c r="R6" s="1420">
        <v>44561</v>
      </c>
      <c r="S6" s="1421"/>
      <c r="T6" s="1424">
        <v>44926</v>
      </c>
      <c r="U6" s="1425"/>
      <c r="V6" s="1422">
        <v>45291</v>
      </c>
      <c r="W6" s="1423"/>
      <c r="X6" s="1422">
        <v>45657</v>
      </c>
      <c r="Y6" s="1423"/>
      <c r="Z6" s="1422">
        <v>45747</v>
      </c>
      <c r="AA6" s="1426"/>
    </row>
    <row r="7" spans="1:29" x14ac:dyDescent="0.35">
      <c r="B7" s="225"/>
      <c r="C7" s="219"/>
      <c r="D7" s="226">
        <v>43465</v>
      </c>
      <c r="E7" s="227">
        <v>43830</v>
      </c>
      <c r="F7" s="228">
        <v>44196</v>
      </c>
      <c r="G7" s="228">
        <v>44561</v>
      </c>
      <c r="H7" s="228">
        <v>44926</v>
      </c>
      <c r="I7" s="228">
        <v>45291</v>
      </c>
      <c r="J7" s="228">
        <v>45657</v>
      </c>
      <c r="K7" s="228">
        <v>45747</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354473</v>
      </c>
      <c r="E9" s="300">
        <v>361314</v>
      </c>
      <c r="F9" s="300">
        <v>351802</v>
      </c>
      <c r="G9" s="254">
        <v>362202</v>
      </c>
      <c r="H9" s="254">
        <v>375118</v>
      </c>
      <c r="I9" s="254">
        <v>392545</v>
      </c>
      <c r="J9" s="1356">
        <v>391278</v>
      </c>
      <c r="K9" s="301">
        <v>394924</v>
      </c>
      <c r="L9" s="302"/>
      <c r="M9" s="222"/>
      <c r="N9" s="278">
        <v>1.9299072143717622E-2</v>
      </c>
      <c r="O9" s="279">
        <v>6841</v>
      </c>
      <c r="P9" s="280">
        <v>-2.632613184100252E-2</v>
      </c>
      <c r="Q9" s="279">
        <v>-9512</v>
      </c>
      <c r="R9" s="280">
        <v>2.9562083217264279E-2</v>
      </c>
      <c r="S9" s="279">
        <v>10400</v>
      </c>
      <c r="T9" s="280">
        <v>3.5659659527004228E-2</v>
      </c>
      <c r="U9" s="279">
        <v>12916</v>
      </c>
      <c r="V9" s="280">
        <v>4.6457381410649479E-2</v>
      </c>
      <c r="W9" s="279">
        <v>17427</v>
      </c>
      <c r="X9" s="280">
        <v>-3.2276554280400438E-3</v>
      </c>
      <c r="Y9" s="279">
        <v>-1267</v>
      </c>
      <c r="Z9" s="280">
        <v>2.9619645273396999E-2</v>
      </c>
      <c r="AA9" s="279">
        <v>11361</v>
      </c>
    </row>
    <row r="10" spans="1:29" x14ac:dyDescent="0.35">
      <c r="B10" s="303" t="s">
        <v>7</v>
      </c>
      <c r="C10" s="219"/>
      <c r="D10" s="253">
        <v>42117</v>
      </c>
      <c r="E10" s="254">
        <v>47743</v>
      </c>
      <c r="F10" s="254">
        <v>44726</v>
      </c>
      <c r="G10" s="254">
        <v>45995</v>
      </c>
      <c r="H10" s="254">
        <v>46968</v>
      </c>
      <c r="I10" s="254">
        <v>48583</v>
      </c>
      <c r="J10" s="1357">
        <v>53246</v>
      </c>
      <c r="K10" s="257">
        <v>53675</v>
      </c>
      <c r="M10" s="222"/>
      <c r="N10" s="256">
        <v>0.13358026450127025</v>
      </c>
      <c r="O10" s="257">
        <v>5626</v>
      </c>
      <c r="P10" s="258">
        <v>-6.3192509896738747E-2</v>
      </c>
      <c r="Q10" s="257">
        <v>-3017</v>
      </c>
      <c r="R10" s="258">
        <v>2.837275857443089E-2</v>
      </c>
      <c r="S10" s="257">
        <v>1269</v>
      </c>
      <c r="T10" s="258">
        <v>2.1154473312316568E-2</v>
      </c>
      <c r="U10" s="257">
        <v>973</v>
      </c>
      <c r="V10" s="258">
        <v>3.438511326860838E-2</v>
      </c>
      <c r="W10" s="257">
        <v>1615</v>
      </c>
      <c r="X10" s="258">
        <v>9.5980075334993753E-2</v>
      </c>
      <c r="Y10" s="257">
        <v>4663</v>
      </c>
      <c r="Z10" s="258">
        <v>0.10647289218717781</v>
      </c>
      <c r="AA10" s="257">
        <v>5165</v>
      </c>
    </row>
    <row r="11" spans="1:29" x14ac:dyDescent="0.35">
      <c r="B11" s="303" t="s">
        <v>37</v>
      </c>
      <c r="C11" s="219"/>
      <c r="D11" s="253">
        <v>33668</v>
      </c>
      <c r="E11" s="254">
        <v>35198</v>
      </c>
      <c r="F11" s="254">
        <v>35711</v>
      </c>
      <c r="G11" s="254">
        <v>38230</v>
      </c>
      <c r="H11" s="254">
        <v>40199</v>
      </c>
      <c r="I11" s="254">
        <v>41209</v>
      </c>
      <c r="J11" s="1357">
        <v>42684</v>
      </c>
      <c r="K11" s="257">
        <v>43925</v>
      </c>
      <c r="M11" s="222"/>
      <c r="N11" s="256">
        <v>4.5443744802186048E-2</v>
      </c>
      <c r="O11" s="257">
        <v>1530</v>
      </c>
      <c r="P11" s="258">
        <v>1.4574691743849177E-2</v>
      </c>
      <c r="Q11" s="257">
        <v>513</v>
      </c>
      <c r="R11" s="258">
        <v>7.0538489541037697E-2</v>
      </c>
      <c r="S11" s="257">
        <v>2519</v>
      </c>
      <c r="T11" s="258">
        <v>5.1504054407533362E-2</v>
      </c>
      <c r="U11" s="257">
        <v>1969</v>
      </c>
      <c r="V11" s="258">
        <v>2.5125003109530031E-2</v>
      </c>
      <c r="W11" s="257">
        <v>1010</v>
      </c>
      <c r="X11" s="258">
        <v>3.5793151981363236E-2</v>
      </c>
      <c r="Y11" s="257">
        <v>1475</v>
      </c>
      <c r="Z11" s="258">
        <v>8.1523612547397484E-2</v>
      </c>
      <c r="AA11" s="257">
        <v>3311</v>
      </c>
    </row>
    <row r="12" spans="1:29" x14ac:dyDescent="0.35">
      <c r="B12" s="303" t="s">
        <v>38</v>
      </c>
      <c r="C12" s="219"/>
      <c r="D12" s="253">
        <v>25370</v>
      </c>
      <c r="E12" s="254">
        <v>30928</v>
      </c>
      <c r="F12" s="254">
        <v>31586</v>
      </c>
      <c r="G12" s="254">
        <v>33061</v>
      </c>
      <c r="H12" s="254">
        <v>36020</v>
      </c>
      <c r="I12" s="254">
        <v>40725</v>
      </c>
      <c r="J12" s="1357">
        <v>44039</v>
      </c>
      <c r="K12" s="257">
        <v>44108</v>
      </c>
      <c r="M12" s="222"/>
      <c r="N12" s="256">
        <v>0.21907765076862429</v>
      </c>
      <c r="O12" s="257">
        <v>5558</v>
      </c>
      <c r="P12" s="258">
        <v>2.1275219865493966E-2</v>
      </c>
      <c r="Q12" s="257">
        <v>658</v>
      </c>
      <c r="R12" s="258">
        <v>4.6697904134743284E-2</v>
      </c>
      <c r="S12" s="257">
        <v>1475</v>
      </c>
      <c r="T12" s="258">
        <v>8.9501225008318031E-2</v>
      </c>
      <c r="U12" s="257">
        <v>2959</v>
      </c>
      <c r="V12" s="258">
        <v>0.13062187673514725</v>
      </c>
      <c r="W12" s="257">
        <v>4705</v>
      </c>
      <c r="X12" s="258">
        <v>8.1375076734192753E-2</v>
      </c>
      <c r="Y12" s="257">
        <v>3314</v>
      </c>
      <c r="Z12" s="258">
        <v>6.6208997075104525E-2</v>
      </c>
      <c r="AA12" s="257">
        <v>2739</v>
      </c>
    </row>
    <row r="13" spans="1:29" x14ac:dyDescent="0.35">
      <c r="B13" s="303" t="s">
        <v>6</v>
      </c>
      <c r="C13" s="219"/>
      <c r="D13" s="253">
        <v>35850</v>
      </c>
      <c r="E13" s="254">
        <v>37916</v>
      </c>
      <c r="F13" s="254">
        <v>38655</v>
      </c>
      <c r="G13" s="254">
        <v>42298</v>
      </c>
      <c r="H13" s="254">
        <v>47498</v>
      </c>
      <c r="I13" s="254">
        <v>52927</v>
      </c>
      <c r="J13" s="1357">
        <v>59260</v>
      </c>
      <c r="K13" s="257">
        <v>65199</v>
      </c>
      <c r="L13" s="304"/>
      <c r="M13" s="219"/>
      <c r="N13" s="256">
        <v>5.7629009762901084E-2</v>
      </c>
      <c r="O13" s="257">
        <v>2066</v>
      </c>
      <c r="P13" s="258">
        <v>1.9490452579385975E-2</v>
      </c>
      <c r="Q13" s="257">
        <v>739</v>
      </c>
      <c r="R13" s="258">
        <v>9.4243952916828411E-2</v>
      </c>
      <c r="S13" s="257">
        <v>3643</v>
      </c>
      <c r="T13" s="258">
        <v>0.12293725471653505</v>
      </c>
      <c r="U13" s="257">
        <v>5200</v>
      </c>
      <c r="V13" s="258">
        <v>0.11429954945471388</v>
      </c>
      <c r="W13" s="257">
        <v>5429</v>
      </c>
      <c r="X13" s="258">
        <v>0.11965537438358487</v>
      </c>
      <c r="Y13" s="257">
        <v>6333</v>
      </c>
      <c r="Z13" s="258">
        <v>0.21253091815290781</v>
      </c>
      <c r="AA13" s="257">
        <v>11428</v>
      </c>
      <c r="AC13" s="224"/>
    </row>
    <row r="14" spans="1:29" x14ac:dyDescent="0.35">
      <c r="B14" s="303" t="s">
        <v>5</v>
      </c>
      <c r="C14" s="219"/>
      <c r="D14" s="253">
        <v>24151</v>
      </c>
      <c r="E14" s="254">
        <v>24993</v>
      </c>
      <c r="F14" s="254">
        <v>24832</v>
      </c>
      <c r="G14" s="254">
        <v>22687</v>
      </c>
      <c r="H14" s="254">
        <v>22423</v>
      </c>
      <c r="I14" s="254">
        <v>23077</v>
      </c>
      <c r="J14" s="1357">
        <v>23374</v>
      </c>
      <c r="K14" s="257">
        <v>22977</v>
      </c>
      <c r="M14" s="222"/>
      <c r="N14" s="256">
        <v>3.4863980787545046E-2</v>
      </c>
      <c r="O14" s="257">
        <v>842</v>
      </c>
      <c r="P14" s="258">
        <v>-6.441803705037441E-3</v>
      </c>
      <c r="Q14" s="257">
        <v>-161</v>
      </c>
      <c r="R14" s="258">
        <v>-8.6380476804123751E-2</v>
      </c>
      <c r="S14" s="257">
        <v>-2145</v>
      </c>
      <c r="T14" s="258">
        <v>-1.1636620090800909E-2</v>
      </c>
      <c r="U14" s="257">
        <v>-264</v>
      </c>
      <c r="V14" s="258">
        <v>2.9166480845560283E-2</v>
      </c>
      <c r="W14" s="257">
        <v>654</v>
      </c>
      <c r="X14" s="258">
        <v>1.2869957100142937E-2</v>
      </c>
      <c r="Y14" s="257">
        <v>297</v>
      </c>
      <c r="Z14" s="258">
        <v>-4.2038658230042492E-3</v>
      </c>
      <c r="AA14" s="257">
        <v>-97</v>
      </c>
      <c r="AC14" s="224"/>
    </row>
    <row r="15" spans="1:29" x14ac:dyDescent="0.35">
      <c r="B15" s="303" t="s">
        <v>4</v>
      </c>
      <c r="C15" s="219"/>
      <c r="D15" s="253">
        <v>120362</v>
      </c>
      <c r="E15" s="254">
        <v>134693</v>
      </c>
      <c r="F15" s="254">
        <v>132386</v>
      </c>
      <c r="G15" s="254">
        <v>133847</v>
      </c>
      <c r="H15" s="254">
        <v>139217</v>
      </c>
      <c r="I15" s="254">
        <v>150140</v>
      </c>
      <c r="J15" s="1357">
        <v>156506</v>
      </c>
      <c r="K15" s="257">
        <v>157559</v>
      </c>
      <c r="M15" s="222"/>
      <c r="N15" s="256">
        <v>0.11906581811535211</v>
      </c>
      <c r="O15" s="257">
        <v>14331</v>
      </c>
      <c r="P15" s="258">
        <v>-1.7127838863192579E-2</v>
      </c>
      <c r="Q15" s="257">
        <v>-2307</v>
      </c>
      <c r="R15" s="258">
        <v>1.1035910141555805E-2</v>
      </c>
      <c r="S15" s="257">
        <v>1461</v>
      </c>
      <c r="T15" s="258">
        <v>4.0120436020232075E-2</v>
      </c>
      <c r="U15" s="257">
        <v>5370</v>
      </c>
      <c r="V15" s="258">
        <v>7.8460245515993066E-2</v>
      </c>
      <c r="W15" s="257">
        <v>10923</v>
      </c>
      <c r="X15" s="258">
        <v>4.2400426268815794E-2</v>
      </c>
      <c r="Y15" s="257">
        <v>6366</v>
      </c>
      <c r="Z15" s="258">
        <v>4.3443996317856337E-2</v>
      </c>
      <c r="AA15" s="257">
        <v>6560</v>
      </c>
      <c r="AC15" s="224"/>
    </row>
    <row r="16" spans="1:29" x14ac:dyDescent="0.35">
      <c r="B16" s="303" t="s">
        <v>40</v>
      </c>
      <c r="C16" s="219"/>
      <c r="D16" s="253">
        <v>81735</v>
      </c>
      <c r="E16" s="254">
        <v>85461</v>
      </c>
      <c r="F16" s="254">
        <v>81399</v>
      </c>
      <c r="G16" s="254">
        <v>83372</v>
      </c>
      <c r="H16" s="254">
        <v>86743</v>
      </c>
      <c r="I16" s="254">
        <v>91940</v>
      </c>
      <c r="J16" s="1357">
        <v>97222</v>
      </c>
      <c r="K16" s="257">
        <v>98062</v>
      </c>
      <c r="M16" s="222"/>
      <c r="N16" s="256">
        <v>4.5586346118553944E-2</v>
      </c>
      <c r="O16" s="257">
        <v>3726</v>
      </c>
      <c r="P16" s="258">
        <v>-4.7530452487099417E-2</v>
      </c>
      <c r="Q16" s="257">
        <v>-4062</v>
      </c>
      <c r="R16" s="258">
        <v>2.4238627010159774E-2</v>
      </c>
      <c r="S16" s="257">
        <v>1973</v>
      </c>
      <c r="T16" s="258">
        <v>4.0433238977114705E-2</v>
      </c>
      <c r="U16" s="257">
        <v>3371</v>
      </c>
      <c r="V16" s="258">
        <v>5.9912615427181404E-2</v>
      </c>
      <c r="W16" s="257">
        <v>5197</v>
      </c>
      <c r="X16" s="258">
        <v>5.745051120295841E-2</v>
      </c>
      <c r="Y16" s="257">
        <v>5282</v>
      </c>
      <c r="Z16" s="258">
        <v>5.6417990842984045E-2</v>
      </c>
      <c r="AA16" s="257">
        <v>5237</v>
      </c>
      <c r="AC16" s="224"/>
    </row>
    <row r="17" spans="2:31" x14ac:dyDescent="0.35">
      <c r="B17" s="303" t="s">
        <v>41</v>
      </c>
      <c r="C17" s="219"/>
      <c r="D17" s="253">
        <v>292526</v>
      </c>
      <c r="E17" s="254">
        <v>307817</v>
      </c>
      <c r="F17" s="254">
        <v>300021</v>
      </c>
      <c r="G17" s="254">
        <v>315907</v>
      </c>
      <c r="H17" s="254">
        <v>330438</v>
      </c>
      <c r="I17" s="254">
        <v>327571</v>
      </c>
      <c r="J17" s="1357">
        <v>352224</v>
      </c>
      <c r="K17" s="257">
        <v>357984</v>
      </c>
      <c r="L17" s="304"/>
      <c r="M17" s="219"/>
      <c r="N17" s="256">
        <v>5.2272276652331806E-2</v>
      </c>
      <c r="O17" s="257">
        <v>15291</v>
      </c>
      <c r="P17" s="258">
        <v>-2.5326736340098188E-2</v>
      </c>
      <c r="Q17" s="257">
        <v>-7796</v>
      </c>
      <c r="R17" s="258">
        <v>5.2949626859453147E-2</v>
      </c>
      <c r="S17" s="257">
        <v>15886</v>
      </c>
      <c r="T17" s="258">
        <v>4.5997714517247212E-2</v>
      </c>
      <c r="U17" s="257">
        <v>14531</v>
      </c>
      <c r="V17" s="258">
        <v>-8.676362888045519E-3</v>
      </c>
      <c r="W17" s="257">
        <v>-2867</v>
      </c>
      <c r="X17" s="258">
        <v>7.5260019965137426E-2</v>
      </c>
      <c r="Y17" s="257">
        <v>24653</v>
      </c>
      <c r="Z17" s="258">
        <v>7.7375900612145498E-2</v>
      </c>
      <c r="AA17" s="257">
        <v>25710</v>
      </c>
      <c r="AC17" s="224"/>
    </row>
    <row r="18" spans="2:31" x14ac:dyDescent="0.35">
      <c r="B18" s="303" t="s">
        <v>3</v>
      </c>
      <c r="C18" s="219"/>
      <c r="D18" s="253">
        <v>102144</v>
      </c>
      <c r="E18" s="254">
        <v>121696</v>
      </c>
      <c r="F18" s="254">
        <v>136159</v>
      </c>
      <c r="G18" s="254">
        <v>151649</v>
      </c>
      <c r="H18" s="254">
        <v>169110</v>
      </c>
      <c r="I18" s="254">
        <v>189030</v>
      </c>
      <c r="J18" s="1357">
        <v>201299</v>
      </c>
      <c r="K18" s="257">
        <v>205673</v>
      </c>
      <c r="M18" s="222"/>
      <c r="N18" s="256">
        <v>0.19141604010025071</v>
      </c>
      <c r="O18" s="257">
        <v>19552</v>
      </c>
      <c r="P18" s="258">
        <v>0.11884531948461752</v>
      </c>
      <c r="Q18" s="257">
        <v>14463</v>
      </c>
      <c r="R18" s="258">
        <v>0.11376405525892519</v>
      </c>
      <c r="S18" s="257">
        <v>15490</v>
      </c>
      <c r="T18" s="258">
        <v>0.11514088454259497</v>
      </c>
      <c r="U18" s="257">
        <v>17461</v>
      </c>
      <c r="V18" s="258">
        <v>0.11779315238602095</v>
      </c>
      <c r="W18" s="257">
        <v>19920</v>
      </c>
      <c r="X18" s="258">
        <v>6.4905041527799856E-2</v>
      </c>
      <c r="Y18" s="257">
        <v>12269</v>
      </c>
      <c r="Z18" s="258">
        <v>7.5481860299731141E-2</v>
      </c>
      <c r="AA18" s="257">
        <v>14435</v>
      </c>
      <c r="AC18" s="224"/>
    </row>
    <row r="19" spans="2:31" x14ac:dyDescent="0.35">
      <c r="B19" s="303" t="s">
        <v>2</v>
      </c>
      <c r="C19" s="219"/>
      <c r="D19" s="253">
        <v>46533</v>
      </c>
      <c r="E19" s="254">
        <v>49654</v>
      </c>
      <c r="F19" s="254">
        <v>49281</v>
      </c>
      <c r="G19" s="254">
        <v>50941</v>
      </c>
      <c r="H19" s="254">
        <v>53876</v>
      </c>
      <c r="I19" s="254">
        <v>56464</v>
      </c>
      <c r="J19" s="1357">
        <v>56727</v>
      </c>
      <c r="K19" s="257">
        <v>57458</v>
      </c>
      <c r="M19" s="222"/>
      <c r="N19" s="256">
        <v>6.7070681022070255E-2</v>
      </c>
      <c r="O19" s="257">
        <v>3121</v>
      </c>
      <c r="P19" s="258">
        <v>-7.5119829218189826E-3</v>
      </c>
      <c r="Q19" s="257">
        <v>-373</v>
      </c>
      <c r="R19" s="258">
        <v>3.3684381404598174E-2</v>
      </c>
      <c r="S19" s="257">
        <v>1660</v>
      </c>
      <c r="T19" s="258">
        <v>5.761567303350934E-2</v>
      </c>
      <c r="U19" s="257">
        <v>2935</v>
      </c>
      <c r="V19" s="258">
        <v>4.8036231346053837E-2</v>
      </c>
      <c r="W19" s="257">
        <v>2588</v>
      </c>
      <c r="X19" s="258">
        <v>4.6578350807593427E-3</v>
      </c>
      <c r="Y19" s="257">
        <v>263</v>
      </c>
      <c r="Z19" s="258">
        <v>1.5248696881349888E-2</v>
      </c>
      <c r="AA19" s="257">
        <v>863</v>
      </c>
      <c r="AC19" s="224"/>
    </row>
    <row r="20" spans="2:31" x14ac:dyDescent="0.35">
      <c r="B20" s="303" t="s">
        <v>35</v>
      </c>
      <c r="C20" s="219"/>
      <c r="D20" s="253">
        <v>79727</v>
      </c>
      <c r="E20" s="254">
        <v>80292</v>
      </c>
      <c r="F20" s="254">
        <v>77049</v>
      </c>
      <c r="G20" s="254">
        <v>77553</v>
      </c>
      <c r="H20" s="254">
        <v>79015</v>
      </c>
      <c r="I20" s="254">
        <v>83386</v>
      </c>
      <c r="J20" s="1357">
        <v>85199</v>
      </c>
      <c r="K20" s="257">
        <v>85801</v>
      </c>
      <c r="M20" s="222"/>
      <c r="N20" s="256">
        <v>7.0866833067844137E-3</v>
      </c>
      <c r="O20" s="257">
        <v>565</v>
      </c>
      <c r="P20" s="258">
        <v>-4.0390076221790472E-2</v>
      </c>
      <c r="Q20" s="257">
        <v>-3243</v>
      </c>
      <c r="R20" s="258">
        <v>6.5412919051512919E-3</v>
      </c>
      <c r="S20" s="257">
        <v>504</v>
      </c>
      <c r="T20" s="258">
        <v>1.8851624050649329E-2</v>
      </c>
      <c r="U20" s="257">
        <v>1462</v>
      </c>
      <c r="V20" s="258">
        <v>5.5318610390432177E-2</v>
      </c>
      <c r="W20" s="257">
        <v>4371</v>
      </c>
      <c r="X20" s="258">
        <v>2.1742258892379906E-2</v>
      </c>
      <c r="Y20" s="257">
        <v>1813</v>
      </c>
      <c r="Z20" s="258">
        <v>3.5368649692289145E-2</v>
      </c>
      <c r="AA20" s="257">
        <v>2931</v>
      </c>
      <c r="AC20" s="224"/>
    </row>
    <row r="21" spans="2:31" x14ac:dyDescent="0.35">
      <c r="B21" s="303" t="s">
        <v>42</v>
      </c>
      <c r="C21" s="219"/>
      <c r="D21" s="253">
        <v>215050</v>
      </c>
      <c r="E21" s="254">
        <v>227239</v>
      </c>
      <c r="F21" s="254">
        <v>216497</v>
      </c>
      <c r="G21" s="254">
        <v>215854</v>
      </c>
      <c r="H21" s="254">
        <v>224758</v>
      </c>
      <c r="I21" s="254">
        <v>237020</v>
      </c>
      <c r="J21" s="1357">
        <v>256322</v>
      </c>
      <c r="K21" s="257">
        <v>265236</v>
      </c>
      <c r="M21" s="222"/>
      <c r="N21" s="256">
        <v>5.6679841897233185E-2</v>
      </c>
      <c r="O21" s="257">
        <v>12189</v>
      </c>
      <c r="P21" s="258">
        <v>-4.7271815137366335E-2</v>
      </c>
      <c r="Q21" s="257">
        <v>-10742</v>
      </c>
      <c r="R21" s="258">
        <v>-2.9700180602963977E-3</v>
      </c>
      <c r="S21" s="257">
        <v>-643</v>
      </c>
      <c r="T21" s="258">
        <v>4.1250104237123164E-2</v>
      </c>
      <c r="U21" s="257">
        <v>8904</v>
      </c>
      <c r="V21" s="258">
        <v>5.4556456277418341E-2</v>
      </c>
      <c r="W21" s="257">
        <v>12262</v>
      </c>
      <c r="X21" s="258">
        <v>8.1436165724411369E-2</v>
      </c>
      <c r="Y21" s="257">
        <v>19302</v>
      </c>
      <c r="Z21" s="258">
        <v>7.5545607162842643E-2</v>
      </c>
      <c r="AA21" s="257">
        <v>18630</v>
      </c>
      <c r="AC21" s="224"/>
    </row>
    <row r="22" spans="2:31" x14ac:dyDescent="0.35">
      <c r="B22" s="303" t="s">
        <v>43</v>
      </c>
      <c r="C22" s="219"/>
      <c r="D22" s="253">
        <v>43671</v>
      </c>
      <c r="E22" s="254">
        <v>46430</v>
      </c>
      <c r="F22" s="254">
        <v>45294</v>
      </c>
      <c r="G22" s="254">
        <v>47556</v>
      </c>
      <c r="H22" s="254">
        <v>50117</v>
      </c>
      <c r="I22" s="254">
        <v>54056</v>
      </c>
      <c r="J22" s="1357">
        <v>59427</v>
      </c>
      <c r="K22" s="257">
        <v>60474</v>
      </c>
      <c r="M22" s="222"/>
      <c r="N22" s="256">
        <v>6.3176936639875336E-2</v>
      </c>
      <c r="O22" s="257">
        <v>2759</v>
      </c>
      <c r="P22" s="258">
        <v>-2.446693947878531E-2</v>
      </c>
      <c r="Q22" s="257">
        <v>-1136</v>
      </c>
      <c r="R22" s="258">
        <v>4.994038945555701E-2</v>
      </c>
      <c r="S22" s="257">
        <v>2262</v>
      </c>
      <c r="T22" s="258">
        <v>5.3852300445790258E-2</v>
      </c>
      <c r="U22" s="257">
        <v>2561</v>
      </c>
      <c r="V22" s="258">
        <v>7.8596085160723916E-2</v>
      </c>
      <c r="W22" s="257">
        <v>3939</v>
      </c>
      <c r="X22" s="258">
        <v>9.9359923042770415E-2</v>
      </c>
      <c r="Y22" s="257">
        <v>5371</v>
      </c>
      <c r="Z22" s="258">
        <v>0.11002202643171799</v>
      </c>
      <c r="AA22" s="257">
        <v>5994</v>
      </c>
      <c r="AC22" s="224"/>
    </row>
    <row r="23" spans="2:31" x14ac:dyDescent="0.35">
      <c r="B23" s="303" t="s">
        <v>44</v>
      </c>
      <c r="C23" s="219"/>
      <c r="D23" s="253">
        <v>19559</v>
      </c>
      <c r="E23" s="254">
        <v>18635</v>
      </c>
      <c r="F23" s="254">
        <v>19594</v>
      </c>
      <c r="G23" s="254">
        <v>20339</v>
      </c>
      <c r="H23" s="254">
        <v>21233</v>
      </c>
      <c r="I23" s="254">
        <v>22030</v>
      </c>
      <c r="J23" s="1357">
        <v>21443</v>
      </c>
      <c r="K23" s="257">
        <v>20708</v>
      </c>
      <c r="L23" s="304"/>
      <c r="M23" s="219"/>
      <c r="N23" s="256">
        <v>-4.7241679022444916E-2</v>
      </c>
      <c r="O23" s="257">
        <v>-924</v>
      </c>
      <c r="P23" s="258">
        <v>5.1462302119667402E-2</v>
      </c>
      <c r="Q23" s="257">
        <v>959</v>
      </c>
      <c r="R23" s="258">
        <v>3.8021843421455648E-2</v>
      </c>
      <c r="S23" s="257">
        <v>745</v>
      </c>
      <c r="T23" s="258">
        <v>4.3954963370863798E-2</v>
      </c>
      <c r="U23" s="257">
        <v>894</v>
      </c>
      <c r="V23" s="258">
        <v>3.7535911081806539E-2</v>
      </c>
      <c r="W23" s="257">
        <v>797</v>
      </c>
      <c r="X23" s="258">
        <v>-2.6645483431684047E-2</v>
      </c>
      <c r="Y23" s="257">
        <v>-587</v>
      </c>
      <c r="Z23" s="258">
        <v>-5.2828980469285969E-2</v>
      </c>
      <c r="AA23" s="257">
        <v>-1155</v>
      </c>
      <c r="AC23" s="224"/>
    </row>
    <row r="24" spans="2:31" x14ac:dyDescent="0.35">
      <c r="B24" s="303" t="s">
        <v>45</v>
      </c>
      <c r="C24" s="219"/>
      <c r="D24" s="253">
        <v>102231</v>
      </c>
      <c r="E24" s="254">
        <v>105837</v>
      </c>
      <c r="F24" s="254">
        <v>105419</v>
      </c>
      <c r="G24" s="254">
        <v>106624</v>
      </c>
      <c r="H24" s="254">
        <v>108415</v>
      </c>
      <c r="I24" s="254">
        <v>113823</v>
      </c>
      <c r="J24" s="1357">
        <v>117423</v>
      </c>
      <c r="K24" s="257">
        <v>117998</v>
      </c>
      <c r="M24" s="222"/>
      <c r="N24" s="256">
        <v>3.5273058074360986E-2</v>
      </c>
      <c r="O24" s="257">
        <v>3606</v>
      </c>
      <c r="P24" s="258">
        <v>-3.9494694671995401E-3</v>
      </c>
      <c r="Q24" s="257">
        <v>-418</v>
      </c>
      <c r="R24" s="258">
        <v>1.1430577030705935E-2</v>
      </c>
      <c r="S24" s="257">
        <v>1205</v>
      </c>
      <c r="T24" s="258">
        <v>1.6797343937575038E-2</v>
      </c>
      <c r="U24" s="257">
        <v>1791</v>
      </c>
      <c r="V24" s="258">
        <v>4.9882396347368907E-2</v>
      </c>
      <c r="W24" s="257">
        <v>5408</v>
      </c>
      <c r="X24" s="258">
        <v>3.1628054083972401E-2</v>
      </c>
      <c r="Y24" s="257">
        <v>3600</v>
      </c>
      <c r="Z24" s="258">
        <v>3.1965227429750831E-2</v>
      </c>
      <c r="AA24" s="257">
        <v>3655</v>
      </c>
      <c r="AC24" s="224"/>
    </row>
    <row r="25" spans="2:31" x14ac:dyDescent="0.35">
      <c r="B25" s="303" t="s">
        <v>46</v>
      </c>
      <c r="C25" s="219"/>
      <c r="D25" s="253">
        <v>15250</v>
      </c>
      <c r="E25" s="254">
        <v>15370</v>
      </c>
      <c r="F25" s="254">
        <v>14678</v>
      </c>
      <c r="G25" s="254">
        <v>15446</v>
      </c>
      <c r="H25" s="254">
        <v>14352</v>
      </c>
      <c r="I25" s="254">
        <v>14615</v>
      </c>
      <c r="J25" s="1357">
        <v>14692</v>
      </c>
      <c r="K25" s="257">
        <v>14805</v>
      </c>
      <c r="M25" s="222"/>
      <c r="N25" s="256">
        <v>7.8688524590164732E-3</v>
      </c>
      <c r="O25" s="257">
        <v>120</v>
      </c>
      <c r="P25" s="258">
        <v>-4.5022771633051351E-2</v>
      </c>
      <c r="Q25" s="257">
        <v>-692</v>
      </c>
      <c r="R25" s="258">
        <v>5.2323204796293821E-2</v>
      </c>
      <c r="S25" s="257">
        <v>768</v>
      </c>
      <c r="T25" s="258">
        <v>-7.0827398679269682E-2</v>
      </c>
      <c r="U25" s="257">
        <v>-1094</v>
      </c>
      <c r="V25" s="258">
        <v>1.8324972129319939E-2</v>
      </c>
      <c r="W25" s="257">
        <v>263</v>
      </c>
      <c r="X25" s="258">
        <v>5.2685596989394679E-3</v>
      </c>
      <c r="Y25" s="257">
        <v>77</v>
      </c>
      <c r="Z25" s="258">
        <v>2.2727272727272707E-2</v>
      </c>
      <c r="AA25" s="257">
        <v>329</v>
      </c>
      <c r="AC25" s="224"/>
    </row>
    <row r="26" spans="2:31" x14ac:dyDescent="0.35">
      <c r="B26" s="305" t="s">
        <v>1</v>
      </c>
      <c r="C26" s="219"/>
      <c r="D26" s="260">
        <v>4201</v>
      </c>
      <c r="E26" s="261">
        <v>4335</v>
      </c>
      <c r="F26" s="261">
        <v>4305</v>
      </c>
      <c r="G26" s="261">
        <v>4447</v>
      </c>
      <c r="H26" s="261">
        <v>4708</v>
      </c>
      <c r="I26" s="261">
        <v>5044</v>
      </c>
      <c r="J26" s="1358">
        <v>5404</v>
      </c>
      <c r="K26" s="265">
        <v>5510</v>
      </c>
      <c r="M26" s="222"/>
      <c r="N26" s="264">
        <v>3.1897167341109256E-2</v>
      </c>
      <c r="O26" s="265">
        <v>134</v>
      </c>
      <c r="P26" s="266">
        <v>-6.9204152249134898E-3</v>
      </c>
      <c r="Q26" s="265">
        <v>-30</v>
      </c>
      <c r="R26" s="266">
        <v>3.2984901277584244E-2</v>
      </c>
      <c r="S26" s="265">
        <v>142</v>
      </c>
      <c r="T26" s="266">
        <v>5.8691252529795346E-2</v>
      </c>
      <c r="U26" s="265">
        <v>261</v>
      </c>
      <c r="V26" s="266">
        <v>7.136788445199671E-2</v>
      </c>
      <c r="W26" s="265">
        <v>336</v>
      </c>
      <c r="X26" s="266">
        <v>7.1371927042030103E-2</v>
      </c>
      <c r="Y26" s="265">
        <v>360</v>
      </c>
      <c r="Z26" s="266">
        <v>6.6795740561471417E-2</v>
      </c>
      <c r="AA26" s="265">
        <v>345</v>
      </c>
      <c r="AC26" s="224"/>
      <c r="AD26" s="224"/>
      <c r="AE26" s="286"/>
    </row>
    <row r="27" spans="2:31" x14ac:dyDescent="0.35">
      <c r="B27" s="235" t="s">
        <v>0</v>
      </c>
      <c r="C27" s="219"/>
      <c r="D27" s="1222">
        <f>SUM(D9:D26)</f>
        <v>1638618</v>
      </c>
      <c r="E27" s="306">
        <f>SUM(E9:E26)</f>
        <v>1735551</v>
      </c>
      <c r="F27" s="307">
        <f>SUM(F9:F26)</f>
        <v>1709394</v>
      </c>
      <c r="G27" s="306">
        <f>SUM(G9:G26)</f>
        <v>1768008</v>
      </c>
      <c r="H27" s="307">
        <v>1850208</v>
      </c>
      <c r="I27" s="306">
        <f>SUM(I9:I26)</f>
        <v>1944185</v>
      </c>
      <c r="J27" s="306">
        <v>2037769</v>
      </c>
      <c r="K27" s="306">
        <f>SUM(K9:K26)</f>
        <v>2072076</v>
      </c>
      <c r="L27" s="308"/>
      <c r="M27" s="222"/>
      <c r="N27" s="240">
        <f>E27/D27-1</f>
        <v>5.9155336997396502E-2</v>
      </c>
      <c r="O27" s="241">
        <f>E27-D27</f>
        <v>96933</v>
      </c>
      <c r="P27" s="242">
        <f>F27/E27-1</f>
        <v>-1.507129436127197E-2</v>
      </c>
      <c r="Q27" s="243">
        <f>F27-E27</f>
        <v>-26157</v>
      </c>
      <c r="R27" s="242">
        <f t="shared" ref="R27" si="0">G27/F27-1</f>
        <v>3.4289344644944375E-2</v>
      </c>
      <c r="S27" s="237">
        <f t="shared" ref="S27" si="1">G27-F27</f>
        <v>58614</v>
      </c>
      <c r="T27" s="242">
        <f>H27/G27-1</f>
        <v>4.6493002294107244E-2</v>
      </c>
      <c r="U27" s="243">
        <f>H27-G27</f>
        <v>82200</v>
      </c>
      <c r="V27" s="309">
        <f>I27/H27-1</f>
        <v>5.0792667635206401E-2</v>
      </c>
      <c r="W27" s="237">
        <f>I27-H27</f>
        <v>93977</v>
      </c>
      <c r="X27" s="242">
        <v>4.8135336914953974E-2</v>
      </c>
      <c r="Y27" s="243">
        <v>93584</v>
      </c>
      <c r="Z27" s="242">
        <v>6.0083340367894866E-2</v>
      </c>
      <c r="AA27" s="243">
        <f>SUM(AA9:AA26)</f>
        <v>117441</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L9</xm:sqref>
            </x14:sparkline>
            <x14:sparkline>
              <xm:f>EVO_resol!D10:J10</xm:f>
              <xm:sqref>L10</xm:sqref>
            </x14:sparkline>
            <x14:sparkline>
              <xm:f>EVO_resol!D11:J11</xm:f>
              <xm:sqref>L11</xm:sqref>
            </x14:sparkline>
            <x14:sparkline>
              <xm:f>EVO_resol!D12:J12</xm:f>
              <xm:sqref>L12</xm:sqref>
            </x14:sparkline>
            <x14:sparkline>
              <xm:f>EVO_resol!D13:J13</xm:f>
              <xm:sqref>L13</xm:sqref>
            </x14:sparkline>
            <x14:sparkline>
              <xm:f>EVO_resol!D14:J14</xm:f>
              <xm:sqref>L14</xm:sqref>
            </x14:sparkline>
            <x14:sparkline>
              <xm:f>EVO_resol!D15:J15</xm:f>
              <xm:sqref>L15</xm:sqref>
            </x14:sparkline>
            <x14:sparkline>
              <xm:f>EVO_resol!D16:J16</xm:f>
              <xm:sqref>L16</xm:sqref>
            </x14:sparkline>
            <x14:sparkline>
              <xm:f>EVO_resol!D17:J17</xm:f>
              <xm:sqref>L17</xm:sqref>
            </x14:sparkline>
            <x14:sparkline>
              <xm:f>EVO_resol!D18:J18</xm:f>
              <xm:sqref>L18</xm:sqref>
            </x14:sparkline>
            <x14:sparkline>
              <xm:f>EVO_resol!D19:J19</xm:f>
              <xm:sqref>L19</xm:sqref>
            </x14:sparkline>
            <x14:sparkline>
              <xm:f>EVO_resol!D20:J20</xm:f>
              <xm:sqref>L20</xm:sqref>
            </x14:sparkline>
            <x14:sparkline>
              <xm:f>EVO_resol!D21:J21</xm:f>
              <xm:sqref>L21</xm:sqref>
            </x14:sparkline>
            <x14:sparkline>
              <xm:f>EVO_resol!D22:J22</xm:f>
              <xm:sqref>L22</xm:sqref>
            </x14:sparkline>
            <x14:sparkline>
              <xm:f>EVO_resol!D23:J23</xm:f>
              <xm:sqref>L23</xm:sqref>
            </x14:sparkline>
            <x14:sparkline>
              <xm:f>EVO_resol!D24:J24</xm:f>
              <xm:sqref>L24</xm:sqref>
            </x14:sparkline>
            <x14:sparkline>
              <xm:f>EVO_resol!D25:J25</xm:f>
              <xm:sqref>L25</xm:sqref>
            </x14:sparkline>
            <x14:sparkline>
              <xm:f>EVO_resol!D26:J26</xm:f>
              <xm:sqref>L26</xm:sqref>
            </x14:sparkline>
            <x14:sparkline>
              <xm:f>EVO_resol!D27:J27</xm:f>
              <xm:sqref>L27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58</v>
      </c>
    </row>
    <row r="2" spans="1:22" s="343" customFormat="1" ht="49.5" customHeight="1" x14ac:dyDescent="0.3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35">
      <c r="B3" s="344"/>
      <c r="C3" s="344"/>
      <c r="D3" s="344"/>
      <c r="E3" s="344"/>
      <c r="F3" s="344"/>
      <c r="L3" s="344"/>
      <c r="Q3" s="344"/>
      <c r="T3" s="344"/>
    </row>
    <row r="4" spans="1:22" s="345" customFormat="1" ht="15" customHeight="1" x14ac:dyDescent="0.25">
      <c r="B4" s="1470" t="s">
        <v>433</v>
      </c>
      <c r="C4" s="1470"/>
      <c r="D4" s="1470"/>
      <c r="E4" s="1470"/>
      <c r="F4" s="1470"/>
      <c r="G4" s="1470"/>
      <c r="H4" s="1470"/>
      <c r="I4" s="1470"/>
      <c r="J4" s="1470"/>
      <c r="K4" s="1470"/>
      <c r="L4" s="1470"/>
      <c r="M4" s="1470"/>
      <c r="N4" s="1470"/>
      <c r="O4" s="1470"/>
      <c r="P4" s="1470"/>
      <c r="Q4" s="1470"/>
      <c r="R4" s="1470"/>
      <c r="S4" s="1470"/>
      <c r="T4" s="1470"/>
      <c r="U4" s="924"/>
    </row>
    <row r="5" spans="1:22" s="345"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925"/>
      <c r="V5" s="875"/>
    </row>
    <row r="6" spans="1:22" s="345" customFormat="1" ht="4.5" customHeight="1" x14ac:dyDescent="0.25"/>
    <row r="7" spans="1:22" s="322" customFormat="1" ht="15" customHeight="1" x14ac:dyDescent="0.25">
      <c r="A7" s="316"/>
      <c r="B7" s="1642" t="s">
        <v>12</v>
      </c>
      <c r="C7" s="920"/>
      <c r="D7" s="1659" t="s">
        <v>76</v>
      </c>
      <c r="E7" s="1647"/>
      <c r="F7" s="920"/>
      <c r="G7" s="1661" t="s">
        <v>31</v>
      </c>
      <c r="H7" s="1662"/>
      <c r="I7" s="1662"/>
      <c r="J7" s="1663"/>
      <c r="K7" s="921"/>
      <c r="L7" s="1661" t="s">
        <v>49</v>
      </c>
      <c r="M7" s="1662"/>
      <c r="N7" s="1662"/>
      <c r="O7" s="1663"/>
      <c r="P7" s="921"/>
      <c r="Q7" s="1661" t="s">
        <v>50</v>
      </c>
      <c r="R7" s="1662"/>
      <c r="S7" s="1662"/>
      <c r="T7" s="1663"/>
    </row>
    <row r="8" spans="1:22" s="322" customFormat="1" ht="35.25" customHeight="1" x14ac:dyDescent="0.25">
      <c r="A8" s="316"/>
      <c r="B8" s="1643"/>
      <c r="C8" s="920"/>
      <c r="D8" s="1660"/>
      <c r="E8" s="1650"/>
      <c r="F8" s="920"/>
      <c r="G8" s="1664" t="s">
        <v>69</v>
      </c>
      <c r="H8" s="1665"/>
      <c r="I8" s="1666" t="s">
        <v>286</v>
      </c>
      <c r="J8" s="1667"/>
      <c r="K8" s="957"/>
      <c r="L8" s="1668" t="s">
        <v>69</v>
      </c>
      <c r="M8" s="1669"/>
      <c r="N8" s="1666" t="s">
        <v>286</v>
      </c>
      <c r="O8" s="1667"/>
      <c r="P8" s="957"/>
      <c r="Q8" s="1668" t="s">
        <v>69</v>
      </c>
      <c r="R8" s="1669"/>
      <c r="S8" s="1666" t="s">
        <v>286</v>
      </c>
      <c r="T8" s="1667"/>
    </row>
    <row r="9" spans="1:22" s="322" customFormat="1" ht="29.25" customHeight="1" x14ac:dyDescent="0.25">
      <c r="A9" s="316"/>
      <c r="B9" s="164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27487</v>
      </c>
      <c r="E11" s="928">
        <f>D11/D$29*100</f>
        <v>15.092630214910885</v>
      </c>
      <c r="F11" s="930"/>
      <c r="G11" s="927">
        <v>12214</v>
      </c>
      <c r="H11" s="928">
        <v>44.435551351548</v>
      </c>
      <c r="I11" s="927">
        <v>12163</v>
      </c>
      <c r="J11" s="928">
        <v>99.582446373014577</v>
      </c>
      <c r="K11" s="930"/>
      <c r="L11" s="927">
        <v>15178</v>
      </c>
      <c r="M11" s="928">
        <v>55.218830719976722</v>
      </c>
      <c r="N11" s="927">
        <v>15035</v>
      </c>
      <c r="O11" s="928">
        <v>99.057846883647386</v>
      </c>
      <c r="P11" s="930"/>
      <c r="Q11" s="927">
        <v>95</v>
      </c>
      <c r="R11" s="928">
        <v>0.34561792847527922</v>
      </c>
      <c r="S11" s="927">
        <v>93</v>
      </c>
      <c r="T11" s="928">
        <f>IFERROR(S11/Q11*100,"-")</f>
        <v>97.894736842105274</v>
      </c>
    </row>
    <row r="12" spans="1:22" s="331" customFormat="1" ht="18" customHeight="1" x14ac:dyDescent="0.25">
      <c r="A12" s="330"/>
      <c r="B12" s="931" t="s">
        <v>7</v>
      </c>
      <c r="C12" s="930"/>
      <c r="D12" s="932">
        <f t="shared" ref="D12:D28" si="0">G12+L12+Q12</f>
        <v>4100</v>
      </c>
      <c r="E12" s="933">
        <f t="shared" ref="E12:E29" si="1">D12/D$29*100</f>
        <v>2.2512381809995499</v>
      </c>
      <c r="F12" s="930"/>
      <c r="G12" s="932">
        <v>2809</v>
      </c>
      <c r="H12" s="933">
        <v>68.512195121951223</v>
      </c>
      <c r="I12" s="932">
        <v>1036</v>
      </c>
      <c r="J12" s="933">
        <v>36.881452474190098</v>
      </c>
      <c r="K12" s="930"/>
      <c r="L12" s="932">
        <v>1191</v>
      </c>
      <c r="M12" s="933">
        <v>29.048780487804876</v>
      </c>
      <c r="N12" s="932">
        <v>504</v>
      </c>
      <c r="O12" s="933">
        <v>42.317380352644832</v>
      </c>
      <c r="P12" s="930"/>
      <c r="Q12" s="932">
        <v>100</v>
      </c>
      <c r="R12" s="933">
        <v>2.4390243902439024</v>
      </c>
      <c r="S12" s="932">
        <v>52</v>
      </c>
      <c r="T12" s="933">
        <f t="shared" ref="T12:T28" si="2">IFERROR(S12/Q12*100,"-")</f>
        <v>52</v>
      </c>
    </row>
    <row r="13" spans="1:22" s="331" customFormat="1" ht="18" customHeight="1" x14ac:dyDescent="0.25">
      <c r="A13" s="330"/>
      <c r="B13" s="931" t="s">
        <v>37</v>
      </c>
      <c r="C13" s="930"/>
      <c r="D13" s="932">
        <f t="shared" si="0"/>
        <v>3814</v>
      </c>
      <c r="E13" s="933">
        <f t="shared" si="1"/>
        <v>2.0942005908127519</v>
      </c>
      <c r="F13" s="930"/>
      <c r="G13" s="932">
        <v>1830</v>
      </c>
      <c r="H13" s="933">
        <v>47.981122181436817</v>
      </c>
      <c r="I13" s="932">
        <v>27</v>
      </c>
      <c r="J13" s="933">
        <v>1.4754098360655739</v>
      </c>
      <c r="K13" s="930"/>
      <c r="L13" s="932">
        <v>1916</v>
      </c>
      <c r="M13" s="933">
        <v>50.235972732039855</v>
      </c>
      <c r="N13" s="932">
        <v>33</v>
      </c>
      <c r="O13" s="933">
        <v>1.7223382045929019</v>
      </c>
      <c r="P13" s="930"/>
      <c r="Q13" s="932">
        <v>68</v>
      </c>
      <c r="R13" s="933">
        <v>1.7829050865233349</v>
      </c>
      <c r="S13" s="932">
        <v>21</v>
      </c>
      <c r="T13" s="933">
        <f t="shared" si="2"/>
        <v>30.882352941176471</v>
      </c>
    </row>
    <row r="14" spans="1:22" s="331" customFormat="1" ht="18" customHeight="1" x14ac:dyDescent="0.25">
      <c r="A14" s="330"/>
      <c r="B14" s="931" t="s">
        <v>38</v>
      </c>
      <c r="C14" s="930"/>
      <c r="D14" s="932">
        <f t="shared" si="0"/>
        <v>2987</v>
      </c>
      <c r="E14" s="933">
        <f t="shared" si="1"/>
        <v>1.6401093772306474</v>
      </c>
      <c r="F14" s="930"/>
      <c r="G14" s="932">
        <v>2138</v>
      </c>
      <c r="H14" s="933">
        <v>71.576832942751921</v>
      </c>
      <c r="I14" s="932">
        <v>2074</v>
      </c>
      <c r="J14" s="933">
        <v>97.006548175865291</v>
      </c>
      <c r="K14" s="930"/>
      <c r="L14" s="932">
        <v>845</v>
      </c>
      <c r="M14" s="933">
        <v>28.289253431536661</v>
      </c>
      <c r="N14" s="932">
        <v>741</v>
      </c>
      <c r="O14" s="933">
        <v>87.692307692307693</v>
      </c>
      <c r="P14" s="930"/>
      <c r="Q14" s="932">
        <v>4</v>
      </c>
      <c r="R14" s="933">
        <v>0.13391362571141616</v>
      </c>
      <c r="S14" s="932">
        <v>4</v>
      </c>
      <c r="T14" s="933">
        <f t="shared" si="2"/>
        <v>100</v>
      </c>
    </row>
    <row r="15" spans="1:22" s="331" customFormat="1" ht="18" customHeight="1" x14ac:dyDescent="0.25">
      <c r="A15" s="330"/>
      <c r="B15" s="931" t="s">
        <v>6</v>
      </c>
      <c r="C15" s="930"/>
      <c r="D15" s="932">
        <f t="shared" si="0"/>
        <v>4661</v>
      </c>
      <c r="E15" s="933">
        <f t="shared" si="1"/>
        <v>2.5592734540582684</v>
      </c>
      <c r="F15" s="930"/>
      <c r="G15" s="932">
        <v>2836</v>
      </c>
      <c r="H15" s="933">
        <v>60.845312164771507</v>
      </c>
      <c r="I15" s="932">
        <v>2754</v>
      </c>
      <c r="J15" s="933">
        <v>97.108603667136819</v>
      </c>
      <c r="K15" s="930"/>
      <c r="L15" s="932">
        <v>1747</v>
      </c>
      <c r="M15" s="933">
        <v>37.481227204462563</v>
      </c>
      <c r="N15" s="932">
        <v>1642</v>
      </c>
      <c r="O15" s="933">
        <v>93.989696622781921</v>
      </c>
      <c r="P15" s="930"/>
      <c r="Q15" s="932">
        <v>78</v>
      </c>
      <c r="R15" s="933">
        <v>1.6734606307659301</v>
      </c>
      <c r="S15" s="932">
        <v>69</v>
      </c>
      <c r="T15" s="933">
        <f t="shared" si="2"/>
        <v>88.461538461538453</v>
      </c>
    </row>
    <row r="16" spans="1:22" s="331" customFormat="1" ht="18" customHeight="1" x14ac:dyDescent="0.25">
      <c r="A16" s="330"/>
      <c r="B16" s="931" t="s">
        <v>5</v>
      </c>
      <c r="C16" s="930"/>
      <c r="D16" s="932">
        <f t="shared" si="0"/>
        <v>4624</v>
      </c>
      <c r="E16" s="933">
        <f t="shared" si="1"/>
        <v>2.5389574021809556</v>
      </c>
      <c r="F16" s="930"/>
      <c r="G16" s="932">
        <v>1881</v>
      </c>
      <c r="H16" s="933">
        <v>40.679065743944633</v>
      </c>
      <c r="I16" s="932">
        <v>14</v>
      </c>
      <c r="J16" s="933">
        <v>0.74428495481127055</v>
      </c>
      <c r="K16" s="930"/>
      <c r="L16" s="932">
        <v>2696</v>
      </c>
      <c r="M16" s="933">
        <v>58.3044982698962</v>
      </c>
      <c r="N16" s="932">
        <v>22</v>
      </c>
      <c r="O16" s="933">
        <v>0.81602373887240365</v>
      </c>
      <c r="P16" s="930"/>
      <c r="Q16" s="932">
        <v>47</v>
      </c>
      <c r="R16" s="933">
        <v>1.0164359861591694</v>
      </c>
      <c r="S16" s="932">
        <v>0</v>
      </c>
      <c r="T16" s="933">
        <f t="shared" si="2"/>
        <v>0</v>
      </c>
    </row>
    <row r="17" spans="1:20" s="331" customFormat="1" ht="18" customHeight="1" x14ac:dyDescent="0.25">
      <c r="A17" s="330"/>
      <c r="B17" s="931" t="s">
        <v>4</v>
      </c>
      <c r="C17" s="930"/>
      <c r="D17" s="932">
        <f t="shared" si="0"/>
        <v>9092</v>
      </c>
      <c r="E17" s="933">
        <f t="shared" si="1"/>
        <v>4.9922579369872944</v>
      </c>
      <c r="F17" s="930"/>
      <c r="G17" s="932">
        <v>5563</v>
      </c>
      <c r="H17" s="933">
        <v>61.185657721073468</v>
      </c>
      <c r="I17" s="932">
        <v>372</v>
      </c>
      <c r="J17" s="933">
        <v>6.6870393672478876</v>
      </c>
      <c r="K17" s="930"/>
      <c r="L17" s="932">
        <v>3526</v>
      </c>
      <c r="M17" s="933">
        <v>38.781346238451384</v>
      </c>
      <c r="N17" s="932">
        <v>87</v>
      </c>
      <c r="O17" s="933">
        <v>2.4673851389676686</v>
      </c>
      <c r="P17" s="930"/>
      <c r="Q17" s="932">
        <v>3</v>
      </c>
      <c r="R17" s="933">
        <v>3.2996040475142985E-2</v>
      </c>
      <c r="S17" s="932">
        <v>1</v>
      </c>
      <c r="T17" s="933">
        <f t="shared" si="2"/>
        <v>33.333333333333329</v>
      </c>
    </row>
    <row r="18" spans="1:20" s="331" customFormat="1" ht="18" customHeight="1" x14ac:dyDescent="0.25">
      <c r="A18" s="330"/>
      <c r="B18" s="931" t="s">
        <v>40</v>
      </c>
      <c r="C18" s="930"/>
      <c r="D18" s="932">
        <f t="shared" si="0"/>
        <v>12546</v>
      </c>
      <c r="E18" s="933">
        <f t="shared" si="1"/>
        <v>6.8887888338586221</v>
      </c>
      <c r="F18" s="930"/>
      <c r="G18" s="932">
        <v>7163</v>
      </c>
      <c r="H18" s="933">
        <v>57.093894468356446</v>
      </c>
      <c r="I18" s="932">
        <v>6940</v>
      </c>
      <c r="J18" s="933">
        <v>96.886779282423561</v>
      </c>
      <c r="K18" s="930"/>
      <c r="L18" s="932">
        <v>3813</v>
      </c>
      <c r="M18" s="933">
        <v>30.392156862745097</v>
      </c>
      <c r="N18" s="932">
        <v>3477</v>
      </c>
      <c r="O18" s="933">
        <v>91.188040912667191</v>
      </c>
      <c r="P18" s="930"/>
      <c r="Q18" s="932">
        <v>1570</v>
      </c>
      <c r="R18" s="933">
        <v>12.513948668898452</v>
      </c>
      <c r="S18" s="932">
        <v>1337</v>
      </c>
      <c r="T18" s="933">
        <f t="shared" si="2"/>
        <v>85.159235668789819</v>
      </c>
    </row>
    <row r="19" spans="1:20" s="331" customFormat="1" ht="18" customHeight="1" x14ac:dyDescent="0.25">
      <c r="A19" s="330"/>
      <c r="B19" s="931" t="s">
        <v>41</v>
      </c>
      <c r="C19" s="930"/>
      <c r="D19" s="932">
        <f t="shared" si="0"/>
        <v>38856</v>
      </c>
      <c r="E19" s="933">
        <f t="shared" si="1"/>
        <v>21.335148966077686</v>
      </c>
      <c r="F19" s="930"/>
      <c r="G19" s="932">
        <v>14916</v>
      </c>
      <c r="H19" s="933">
        <v>38.387893761581218</v>
      </c>
      <c r="I19" s="932">
        <v>14333</v>
      </c>
      <c r="J19" s="933">
        <v>96.091445427728615</v>
      </c>
      <c r="K19" s="930"/>
      <c r="L19" s="932">
        <v>20772</v>
      </c>
      <c r="M19" s="933">
        <v>53.458925262507719</v>
      </c>
      <c r="N19" s="932">
        <v>19314</v>
      </c>
      <c r="O19" s="933">
        <v>92.980935875216645</v>
      </c>
      <c r="P19" s="930"/>
      <c r="Q19" s="932">
        <v>3168</v>
      </c>
      <c r="R19" s="933">
        <v>8.1531809759110558</v>
      </c>
      <c r="S19" s="932">
        <v>3144</v>
      </c>
      <c r="T19" s="933">
        <f t="shared" si="2"/>
        <v>99.242424242424249</v>
      </c>
    </row>
    <row r="20" spans="1:20" s="331" customFormat="1" ht="18" customHeight="1" x14ac:dyDescent="0.25">
      <c r="A20" s="330"/>
      <c r="B20" s="931" t="s">
        <v>3</v>
      </c>
      <c r="C20" s="930"/>
      <c r="D20" s="932">
        <f t="shared" si="0"/>
        <v>13646</v>
      </c>
      <c r="E20" s="933">
        <f t="shared" si="1"/>
        <v>7.4927795653463063</v>
      </c>
      <c r="F20" s="930"/>
      <c r="G20" s="932">
        <v>6304</v>
      </c>
      <c r="H20" s="933">
        <v>46.196687674043673</v>
      </c>
      <c r="I20" s="932">
        <v>6035</v>
      </c>
      <c r="J20" s="933">
        <v>95.732868020304579</v>
      </c>
      <c r="K20" s="930"/>
      <c r="L20" s="932">
        <v>6427</v>
      </c>
      <c r="M20" s="933">
        <v>47.098050710831011</v>
      </c>
      <c r="N20" s="932">
        <v>5980</v>
      </c>
      <c r="O20" s="933">
        <v>93.044966547378252</v>
      </c>
      <c r="P20" s="930"/>
      <c r="Q20" s="932">
        <v>915</v>
      </c>
      <c r="R20" s="933">
        <v>6.7052616151253117</v>
      </c>
      <c r="S20" s="932">
        <v>564</v>
      </c>
      <c r="T20" s="933">
        <f t="shared" si="2"/>
        <v>61.639344262295083</v>
      </c>
    </row>
    <row r="21" spans="1:20" s="331" customFormat="1" ht="18" customHeight="1" x14ac:dyDescent="0.25">
      <c r="A21" s="330"/>
      <c r="B21" s="931" t="s">
        <v>2</v>
      </c>
      <c r="C21" s="930"/>
      <c r="D21" s="932">
        <f t="shared" si="0"/>
        <v>5256</v>
      </c>
      <c r="E21" s="933">
        <f t="shared" si="1"/>
        <v>2.8859775315447886</v>
      </c>
      <c r="F21" s="930"/>
      <c r="G21" s="932">
        <v>3394</v>
      </c>
      <c r="H21" s="933">
        <v>64.573820395738196</v>
      </c>
      <c r="I21" s="932">
        <v>3374</v>
      </c>
      <c r="J21" s="933">
        <v>99.410724808485568</v>
      </c>
      <c r="K21" s="930"/>
      <c r="L21" s="932">
        <v>1827</v>
      </c>
      <c r="M21" s="933">
        <v>34.760273972602739</v>
      </c>
      <c r="N21" s="932">
        <v>1817</v>
      </c>
      <c r="O21" s="933">
        <v>99.452654625068419</v>
      </c>
      <c r="P21" s="930"/>
      <c r="Q21" s="932">
        <v>35</v>
      </c>
      <c r="R21" s="933">
        <v>0.66590563165905625</v>
      </c>
      <c r="S21" s="932">
        <v>35</v>
      </c>
      <c r="T21" s="933">
        <f t="shared" si="2"/>
        <v>100</v>
      </c>
    </row>
    <row r="22" spans="1:20" s="331" customFormat="1" ht="18" customHeight="1" x14ac:dyDescent="0.25">
      <c r="A22" s="330"/>
      <c r="B22" s="931" t="s">
        <v>35</v>
      </c>
      <c r="C22" s="930"/>
      <c r="D22" s="932">
        <f t="shared" si="0"/>
        <v>6738</v>
      </c>
      <c r="E22" s="933">
        <f t="shared" si="1"/>
        <v>3.69971777160365</v>
      </c>
      <c r="F22" s="930"/>
      <c r="G22" s="932">
        <v>3972</v>
      </c>
      <c r="H22" s="933">
        <v>58.949243098842388</v>
      </c>
      <c r="I22" s="932">
        <v>3805</v>
      </c>
      <c r="J22" s="933">
        <v>95.79556898288017</v>
      </c>
      <c r="K22" s="930"/>
      <c r="L22" s="932">
        <v>2616</v>
      </c>
      <c r="M22" s="933">
        <v>38.824577025823686</v>
      </c>
      <c r="N22" s="932">
        <v>2569</v>
      </c>
      <c r="O22" s="933">
        <v>98.203363914373085</v>
      </c>
      <c r="P22" s="930"/>
      <c r="Q22" s="932">
        <v>150</v>
      </c>
      <c r="R22" s="933">
        <v>2.2261798753339268</v>
      </c>
      <c r="S22" s="932">
        <v>149</v>
      </c>
      <c r="T22" s="933">
        <f t="shared" si="2"/>
        <v>99.333333333333329</v>
      </c>
    </row>
    <row r="23" spans="1:20" s="331" customFormat="1" ht="18" customHeight="1" x14ac:dyDescent="0.25">
      <c r="A23" s="330"/>
      <c r="B23" s="931" t="s">
        <v>42</v>
      </c>
      <c r="C23" s="930"/>
      <c r="D23" s="932">
        <f t="shared" si="0"/>
        <v>24763</v>
      </c>
      <c r="E23" s="933">
        <f t="shared" si="1"/>
        <v>13.59692953075411</v>
      </c>
      <c r="F23" s="930"/>
      <c r="G23" s="932">
        <v>15356</v>
      </c>
      <c r="H23" s="933">
        <v>62.011872551790979</v>
      </c>
      <c r="I23" s="932">
        <v>13028</v>
      </c>
      <c r="J23" s="933">
        <v>84.839802031779115</v>
      </c>
      <c r="K23" s="930"/>
      <c r="L23" s="932">
        <v>8135</v>
      </c>
      <c r="M23" s="933">
        <v>32.851431571295883</v>
      </c>
      <c r="N23" s="932">
        <v>7226</v>
      </c>
      <c r="O23" s="933">
        <v>88.826060233558707</v>
      </c>
      <c r="P23" s="930"/>
      <c r="Q23" s="932">
        <v>1272</v>
      </c>
      <c r="R23" s="933">
        <v>5.1366958769131363</v>
      </c>
      <c r="S23" s="932">
        <v>1260</v>
      </c>
      <c r="T23" s="933">
        <f t="shared" si="2"/>
        <v>99.056603773584911</v>
      </c>
    </row>
    <row r="24" spans="1:20" s="331" customFormat="1" ht="18" customHeight="1" x14ac:dyDescent="0.25">
      <c r="A24" s="330">
        <v>47094</v>
      </c>
      <c r="B24" s="931" t="s">
        <v>43</v>
      </c>
      <c r="C24" s="930"/>
      <c r="D24" s="932">
        <f t="shared" si="0"/>
        <v>5242</v>
      </c>
      <c r="E24" s="933">
        <f t="shared" si="1"/>
        <v>2.8782903767804</v>
      </c>
      <c r="F24" s="930"/>
      <c r="G24" s="932">
        <v>2752</v>
      </c>
      <c r="H24" s="933">
        <v>52.499046165585654</v>
      </c>
      <c r="I24" s="932">
        <v>2743</v>
      </c>
      <c r="J24" s="933">
        <v>99.672965116279073</v>
      </c>
      <c r="K24" s="930"/>
      <c r="L24" s="932">
        <v>2467</v>
      </c>
      <c r="M24" s="933">
        <v>47.062190003815338</v>
      </c>
      <c r="N24" s="932">
        <v>2460</v>
      </c>
      <c r="O24" s="933">
        <v>99.716254560194571</v>
      </c>
      <c r="P24" s="930"/>
      <c r="Q24" s="932">
        <v>23</v>
      </c>
      <c r="R24" s="933">
        <v>0.43876383059900798</v>
      </c>
      <c r="S24" s="932">
        <v>22</v>
      </c>
      <c r="T24" s="933">
        <f t="shared" si="2"/>
        <v>95.652173913043484</v>
      </c>
    </row>
    <row r="25" spans="1:20" s="331" customFormat="1" ht="18" customHeight="1" x14ac:dyDescent="0.25">
      <c r="B25" s="931" t="s">
        <v>44</v>
      </c>
      <c r="C25" s="930"/>
      <c r="D25" s="932">
        <f t="shared" si="0"/>
        <v>2633</v>
      </c>
      <c r="E25" s="933">
        <f t="shared" si="1"/>
        <v>1.4457341781882473</v>
      </c>
      <c r="F25" s="930"/>
      <c r="G25" s="932">
        <v>1028</v>
      </c>
      <c r="H25" s="933">
        <v>39.042916824914549</v>
      </c>
      <c r="I25" s="932">
        <v>1023</v>
      </c>
      <c r="J25" s="933">
        <v>99.5136186770428</v>
      </c>
      <c r="K25" s="930"/>
      <c r="L25" s="932">
        <v>1526</v>
      </c>
      <c r="M25" s="933">
        <v>57.956703380174702</v>
      </c>
      <c r="N25" s="932">
        <v>1516</v>
      </c>
      <c r="O25" s="933">
        <v>99.344692005242464</v>
      </c>
      <c r="P25" s="930"/>
      <c r="Q25" s="932">
        <v>79</v>
      </c>
      <c r="R25" s="933">
        <v>3.000379794910748</v>
      </c>
      <c r="S25" s="932">
        <v>79</v>
      </c>
      <c r="T25" s="933">
        <f t="shared" si="2"/>
        <v>100</v>
      </c>
    </row>
    <row r="26" spans="1:20" s="331" customFormat="1" ht="18" customHeight="1" x14ac:dyDescent="0.25">
      <c r="B26" s="931" t="s">
        <v>45</v>
      </c>
      <c r="C26" s="930"/>
      <c r="D26" s="932">
        <f t="shared" si="0"/>
        <v>13444</v>
      </c>
      <c r="E26" s="933">
        <f t="shared" si="1"/>
        <v>7.381864903745841</v>
      </c>
      <c r="F26" s="930"/>
      <c r="G26" s="932">
        <v>6055</v>
      </c>
      <c r="H26" s="933">
        <v>45.038678964593871</v>
      </c>
      <c r="I26" s="932">
        <v>5064</v>
      </c>
      <c r="J26" s="933">
        <v>83.633360858794376</v>
      </c>
      <c r="K26" s="930"/>
      <c r="L26" s="932">
        <v>5001</v>
      </c>
      <c r="M26" s="933">
        <v>37.198750371913121</v>
      </c>
      <c r="N26" s="932">
        <v>4004</v>
      </c>
      <c r="O26" s="933">
        <v>80.063987202559488</v>
      </c>
      <c r="P26" s="930"/>
      <c r="Q26" s="932">
        <v>2388</v>
      </c>
      <c r="R26" s="933">
        <v>17.762570663493008</v>
      </c>
      <c r="S26" s="932">
        <v>1677</v>
      </c>
      <c r="T26" s="933">
        <f t="shared" si="2"/>
        <v>70.226130653266324</v>
      </c>
    </row>
    <row r="27" spans="1:20" s="331" customFormat="1" ht="18" customHeight="1" x14ac:dyDescent="0.25">
      <c r="B27" s="931" t="s">
        <v>46</v>
      </c>
      <c r="C27" s="930"/>
      <c r="D27" s="932">
        <f t="shared" si="0"/>
        <v>2018</v>
      </c>
      <c r="E27" s="933">
        <f t="shared" si="1"/>
        <v>1.1080484510383151</v>
      </c>
      <c r="F27" s="930"/>
      <c r="G27" s="932">
        <v>704</v>
      </c>
      <c r="H27" s="933">
        <v>34.886025768087215</v>
      </c>
      <c r="I27" s="932">
        <v>499</v>
      </c>
      <c r="J27" s="933">
        <v>70.880681818181827</v>
      </c>
      <c r="K27" s="930"/>
      <c r="L27" s="932">
        <v>1193</v>
      </c>
      <c r="M27" s="933">
        <v>59.117938553022796</v>
      </c>
      <c r="N27" s="932">
        <v>908</v>
      </c>
      <c r="O27" s="933">
        <v>76.11064543168483</v>
      </c>
      <c r="P27" s="930"/>
      <c r="Q27" s="932">
        <v>121</v>
      </c>
      <c r="R27" s="933">
        <v>5.9960356788899905</v>
      </c>
      <c r="S27" s="932">
        <v>98</v>
      </c>
      <c r="T27" s="933">
        <f t="shared" si="2"/>
        <v>80.991735537190081</v>
      </c>
    </row>
    <row r="28" spans="1:20" s="331" customFormat="1" ht="18" customHeight="1" x14ac:dyDescent="0.25">
      <c r="B28" s="953" t="s">
        <v>1</v>
      </c>
      <c r="C28" s="930"/>
      <c r="D28" s="954">
        <f t="shared" si="0"/>
        <v>215</v>
      </c>
      <c r="E28" s="955">
        <f t="shared" si="1"/>
        <v>0.11805273388168371</v>
      </c>
      <c r="F28" s="930"/>
      <c r="G28" s="954">
        <v>97</v>
      </c>
      <c r="H28" s="955">
        <v>45.116279069767437</v>
      </c>
      <c r="I28" s="954">
        <v>90</v>
      </c>
      <c r="J28" s="955">
        <v>92.783505154639172</v>
      </c>
      <c r="K28" s="930"/>
      <c r="L28" s="954">
        <v>118</v>
      </c>
      <c r="M28" s="955">
        <v>54.883720930232563</v>
      </c>
      <c r="N28" s="954">
        <v>115</v>
      </c>
      <c r="O28" s="955">
        <v>97.457627118644069</v>
      </c>
      <c r="P28" s="930"/>
      <c r="Q28" s="954">
        <v>0</v>
      </c>
      <c r="R28" s="955">
        <v>0</v>
      </c>
      <c r="S28" s="954">
        <v>0</v>
      </c>
      <c r="T28" s="955" t="str">
        <f t="shared" si="2"/>
        <v>-</v>
      </c>
    </row>
    <row r="29" spans="1:20" s="319" customFormat="1" ht="18" customHeight="1" x14ac:dyDescent="0.25">
      <c r="B29" s="1284" t="s">
        <v>0</v>
      </c>
      <c r="C29" s="1277"/>
      <c r="D29" s="1285">
        <f>SUM(D11:D28)</f>
        <v>182122</v>
      </c>
      <c r="E29" s="1286">
        <f t="shared" si="1"/>
        <v>100</v>
      </c>
      <c r="F29" s="1277"/>
      <c r="G29" s="1285">
        <f>SUM(G11:G28)</f>
        <v>91012</v>
      </c>
      <c r="H29" s="1286">
        <f t="shared" ref="H29" si="3">G29/$D29*100</f>
        <v>49.973094958324637</v>
      </c>
      <c r="I29" s="1285">
        <f>SUM(I11:I28)</f>
        <v>75374</v>
      </c>
      <c r="J29" s="1286">
        <f>I29/G29*100</f>
        <v>82.81765041972487</v>
      </c>
      <c r="K29" s="1277"/>
      <c r="L29" s="1285">
        <f>SUM(L11:L28)</f>
        <v>80994</v>
      </c>
      <c r="M29" s="1286">
        <f t="shared" ref="M29" si="4">L29/$D29*100</f>
        <v>44.472386641921354</v>
      </c>
      <c r="N29" s="1285">
        <f>SUM(N11:N28)</f>
        <v>67450</v>
      </c>
      <c r="O29" s="1286">
        <f>N29/L29*100</f>
        <v>83.277773662246588</v>
      </c>
      <c r="P29" s="1277"/>
      <c r="Q29" s="1285">
        <f>SUM(Q11:Q28)</f>
        <v>10116</v>
      </c>
      <c r="R29" s="1286">
        <f t="shared" ref="R29" si="5">Q29/$D29*100</f>
        <v>5.5545183997540111</v>
      </c>
      <c r="S29" s="1285">
        <f>SUM(S11:S28)</f>
        <v>8605</v>
      </c>
      <c r="T29" s="1286">
        <f>S29/Q29*100</f>
        <v>85.063266113088176</v>
      </c>
    </row>
    <row r="30" spans="1:20" s="328" customFormat="1" ht="6.75" customHeight="1" x14ac:dyDescent="0.25">
      <c r="B30" s="1657"/>
      <c r="C30" s="1657"/>
      <c r="D30" s="1657"/>
      <c r="E30" s="1657"/>
      <c r="F30" s="779"/>
    </row>
    <row r="31" spans="1:20" x14ac:dyDescent="0.35">
      <c r="B31" s="1658"/>
      <c r="C31" s="1658"/>
      <c r="D31" s="1658"/>
      <c r="E31" s="1658"/>
      <c r="F31" s="1658"/>
      <c r="G31" s="1658"/>
      <c r="H31" s="1658"/>
      <c r="I31" s="1658"/>
      <c r="J31" s="1658"/>
      <c r="K31" s="1658"/>
      <c r="L31" s="1658"/>
      <c r="M31" s="1658"/>
      <c r="N31" s="1658"/>
      <c r="O31" s="1658"/>
      <c r="P31" s="1658"/>
      <c r="Q31" s="1658"/>
      <c r="R31" s="1658"/>
    </row>
    <row r="32" spans="1:20" x14ac:dyDescent="0.35">
      <c r="G32" s="935"/>
      <c r="L32" s="935"/>
    </row>
    <row r="33" spans="2:17" x14ac:dyDescent="0.35">
      <c r="B33" s="935"/>
      <c r="L33" s="935"/>
    </row>
    <row r="34" spans="2:17" s="567" customFormat="1" x14ac:dyDescent="0.3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3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35"/>
    <row r="37" spans="2:17" s="567" customFormat="1" x14ac:dyDescent="0.35"/>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67</v>
      </c>
    </row>
    <row r="2" spans="1:22" s="343" customFormat="1" ht="49.5" customHeight="1" x14ac:dyDescent="0.3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35">
      <c r="B3" s="344"/>
      <c r="C3" s="344"/>
      <c r="D3" s="344"/>
      <c r="E3" s="344"/>
      <c r="F3" s="344"/>
      <c r="L3" s="344"/>
      <c r="Q3" s="344"/>
      <c r="T3" s="344"/>
    </row>
    <row r="4" spans="1:22" s="345" customFormat="1" ht="15" customHeight="1" x14ac:dyDescent="0.25">
      <c r="B4" s="1470" t="s">
        <v>432</v>
      </c>
      <c r="C4" s="1470"/>
      <c r="D4" s="1470"/>
      <c r="E4" s="1470"/>
      <c r="F4" s="1470"/>
      <c r="G4" s="1470"/>
      <c r="H4" s="1470"/>
      <c r="I4" s="1470"/>
      <c r="J4" s="1470"/>
      <c r="K4" s="1470"/>
      <c r="L4" s="1470"/>
      <c r="M4" s="1470"/>
      <c r="N4" s="1470"/>
      <c r="O4" s="1470"/>
      <c r="P4" s="1470"/>
      <c r="Q4" s="1470"/>
      <c r="R4" s="1470"/>
      <c r="S4" s="1470"/>
      <c r="T4" s="1470"/>
      <c r="U4" s="924"/>
    </row>
    <row r="5" spans="1:22" s="345"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925"/>
      <c r="V5" s="875"/>
    </row>
    <row r="6" spans="1:22" s="345" customFormat="1" ht="4.5" customHeight="1" x14ac:dyDescent="0.25"/>
    <row r="7" spans="1:22" s="322" customFormat="1" ht="15" customHeight="1" x14ac:dyDescent="0.25">
      <c r="A7" s="316"/>
      <c r="B7" s="1642" t="s">
        <v>12</v>
      </c>
      <c r="C7" s="920"/>
      <c r="D7" s="1659" t="s">
        <v>77</v>
      </c>
      <c r="E7" s="1647"/>
      <c r="F7" s="920"/>
      <c r="G7" s="1661" t="s">
        <v>31</v>
      </c>
      <c r="H7" s="1662"/>
      <c r="I7" s="1662"/>
      <c r="J7" s="1663"/>
      <c r="K7" s="921"/>
      <c r="L7" s="1661" t="s">
        <v>49</v>
      </c>
      <c r="M7" s="1662"/>
      <c r="N7" s="1662"/>
      <c r="O7" s="1663"/>
      <c r="P7" s="921"/>
      <c r="Q7" s="1661" t="s">
        <v>50</v>
      </c>
      <c r="R7" s="1662"/>
      <c r="S7" s="1662"/>
      <c r="T7" s="1663"/>
    </row>
    <row r="8" spans="1:22" s="322" customFormat="1" ht="35.25" customHeight="1" x14ac:dyDescent="0.25">
      <c r="A8" s="316"/>
      <c r="B8" s="1643"/>
      <c r="C8" s="920"/>
      <c r="D8" s="1660"/>
      <c r="E8" s="1650"/>
      <c r="F8" s="920"/>
      <c r="G8" s="1664" t="s">
        <v>69</v>
      </c>
      <c r="H8" s="1665"/>
      <c r="I8" s="1666" t="s">
        <v>286</v>
      </c>
      <c r="J8" s="1667"/>
      <c r="K8" s="957"/>
      <c r="L8" s="1668" t="s">
        <v>69</v>
      </c>
      <c r="M8" s="1669"/>
      <c r="N8" s="1666" t="s">
        <v>286</v>
      </c>
      <c r="O8" s="1667"/>
      <c r="P8" s="957"/>
      <c r="Q8" s="1668" t="s">
        <v>69</v>
      </c>
      <c r="R8" s="1669"/>
      <c r="S8" s="1666" t="s">
        <v>286</v>
      </c>
      <c r="T8" s="1667"/>
    </row>
    <row r="9" spans="1:22" s="322" customFormat="1" ht="29.25" customHeight="1" x14ac:dyDescent="0.25">
      <c r="A9" s="316"/>
      <c r="B9" s="164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4659</v>
      </c>
      <c r="E11" s="928">
        <f>D11/D$29*100</f>
        <v>2.1255628703995182</v>
      </c>
      <c r="F11" s="930"/>
      <c r="G11" s="927">
        <v>2322</v>
      </c>
      <c r="H11" s="928">
        <v>49.839021249195106</v>
      </c>
      <c r="I11" s="927">
        <v>2252</v>
      </c>
      <c r="J11" s="928">
        <v>96.985357450473728</v>
      </c>
      <c r="K11" s="930"/>
      <c r="L11" s="927">
        <v>2217</v>
      </c>
      <c r="M11" s="928">
        <v>47.585318737926599</v>
      </c>
      <c r="N11" s="927">
        <v>2098</v>
      </c>
      <c r="O11" s="928">
        <v>94.632386107352275</v>
      </c>
      <c r="P11" s="930"/>
      <c r="Q11" s="927">
        <v>120</v>
      </c>
      <c r="R11" s="928">
        <v>2.5756600128782998</v>
      </c>
      <c r="S11" s="927">
        <v>50</v>
      </c>
      <c r="T11" s="928">
        <f>IFERROR(S11/Q11*100,"-")</f>
        <v>41.666666666666671</v>
      </c>
    </row>
    <row r="12" spans="1:22" s="331" customFormat="1" ht="18" customHeight="1" x14ac:dyDescent="0.25">
      <c r="A12" s="330"/>
      <c r="B12" s="931" t="s">
        <v>7</v>
      </c>
      <c r="C12" s="930"/>
      <c r="D12" s="932">
        <f t="shared" ref="D12:D28" si="0">G12+L12+Q12</f>
        <v>9922</v>
      </c>
      <c r="E12" s="933">
        <f t="shared" ref="E12:E29" si="1">D12/D$29*100</f>
        <v>4.5266870144030946</v>
      </c>
      <c r="F12" s="930"/>
      <c r="G12" s="932">
        <v>4107</v>
      </c>
      <c r="H12" s="933">
        <v>41.392864341866556</v>
      </c>
      <c r="I12" s="932">
        <v>4017</v>
      </c>
      <c r="J12" s="933">
        <v>97.808619430241052</v>
      </c>
      <c r="K12" s="930"/>
      <c r="L12" s="932">
        <v>4056</v>
      </c>
      <c r="M12" s="933">
        <v>40.878855069542432</v>
      </c>
      <c r="N12" s="932">
        <v>3922</v>
      </c>
      <c r="O12" s="933">
        <v>96.696252465483241</v>
      </c>
      <c r="P12" s="930"/>
      <c r="Q12" s="932">
        <v>1759</v>
      </c>
      <c r="R12" s="933">
        <v>17.728280588591012</v>
      </c>
      <c r="S12" s="932">
        <v>1665</v>
      </c>
      <c r="T12" s="933">
        <f t="shared" ref="T12:T28" si="2">IFERROR(S12/Q12*100,"-")</f>
        <v>94.656054576463902</v>
      </c>
    </row>
    <row r="13" spans="1:22" s="331" customFormat="1" ht="18" customHeight="1" x14ac:dyDescent="0.25">
      <c r="A13" s="330"/>
      <c r="B13" s="931" t="s">
        <v>37</v>
      </c>
      <c r="C13" s="930"/>
      <c r="D13" s="932">
        <f t="shared" si="0"/>
        <v>5327</v>
      </c>
      <c r="E13" s="933">
        <f t="shared" si="1"/>
        <v>2.4303226895510268</v>
      </c>
      <c r="F13" s="930"/>
      <c r="G13" s="932">
        <v>1816</v>
      </c>
      <c r="H13" s="933">
        <v>34.090482447906886</v>
      </c>
      <c r="I13" s="932">
        <v>1754</v>
      </c>
      <c r="J13" s="933">
        <v>96.585903083700444</v>
      </c>
      <c r="K13" s="930"/>
      <c r="L13" s="932">
        <v>1894</v>
      </c>
      <c r="M13" s="933">
        <v>35.554721231462359</v>
      </c>
      <c r="N13" s="932">
        <v>1712</v>
      </c>
      <c r="O13" s="933">
        <v>90.390707497360097</v>
      </c>
      <c r="P13" s="930"/>
      <c r="Q13" s="932">
        <v>1617</v>
      </c>
      <c r="R13" s="933">
        <v>30.354796320630751</v>
      </c>
      <c r="S13" s="932">
        <v>1315</v>
      </c>
      <c r="T13" s="933">
        <f t="shared" si="2"/>
        <v>81.323438466295599</v>
      </c>
    </row>
    <row r="14" spans="1:22" s="331" customFormat="1" ht="18" customHeight="1" x14ac:dyDescent="0.25">
      <c r="A14" s="330"/>
      <c r="B14" s="931" t="s">
        <v>38</v>
      </c>
      <c r="C14" s="930"/>
      <c r="D14" s="932">
        <f t="shared" si="0"/>
        <v>771</v>
      </c>
      <c r="E14" s="933">
        <f t="shared" si="1"/>
        <v>0.35175122839193573</v>
      </c>
      <c r="F14" s="930"/>
      <c r="G14" s="932">
        <v>350</v>
      </c>
      <c r="H14" s="933">
        <v>45.395590142671857</v>
      </c>
      <c r="I14" s="932">
        <v>303</v>
      </c>
      <c r="J14" s="933">
        <v>86.571428571428584</v>
      </c>
      <c r="K14" s="930"/>
      <c r="L14" s="932">
        <v>374</v>
      </c>
      <c r="M14" s="933">
        <v>48.508430609597923</v>
      </c>
      <c r="N14" s="932">
        <v>310</v>
      </c>
      <c r="O14" s="933">
        <v>82.887700534759361</v>
      </c>
      <c r="P14" s="930"/>
      <c r="Q14" s="932">
        <v>47</v>
      </c>
      <c r="R14" s="933">
        <v>6.0959792477302202</v>
      </c>
      <c r="S14" s="932">
        <v>10</v>
      </c>
      <c r="T14" s="933">
        <f t="shared" si="2"/>
        <v>21.276595744680851</v>
      </c>
    </row>
    <row r="15" spans="1:22" s="331" customFormat="1" ht="18" customHeight="1" x14ac:dyDescent="0.25">
      <c r="A15" s="330"/>
      <c r="B15" s="931" t="s">
        <v>6</v>
      </c>
      <c r="C15" s="930"/>
      <c r="D15" s="932">
        <f t="shared" si="0"/>
        <v>15826</v>
      </c>
      <c r="E15" s="933">
        <f t="shared" si="1"/>
        <v>7.2202528411553502</v>
      </c>
      <c r="F15" s="930"/>
      <c r="G15" s="932">
        <v>4804</v>
      </c>
      <c r="H15" s="933">
        <v>30.355111841273853</v>
      </c>
      <c r="I15" s="932">
        <v>3944</v>
      </c>
      <c r="J15" s="933">
        <v>82.098251457119062</v>
      </c>
      <c r="K15" s="930"/>
      <c r="L15" s="932">
        <v>5300</v>
      </c>
      <c r="M15" s="933">
        <v>33.489194995576895</v>
      </c>
      <c r="N15" s="932">
        <v>4258</v>
      </c>
      <c r="O15" s="933">
        <v>80.339622641509436</v>
      </c>
      <c r="P15" s="930"/>
      <c r="Q15" s="932">
        <v>5722</v>
      </c>
      <c r="R15" s="933">
        <v>36.155693163149252</v>
      </c>
      <c r="S15" s="932">
        <v>4680</v>
      </c>
      <c r="T15" s="933">
        <f t="shared" si="2"/>
        <v>81.789584061516948</v>
      </c>
    </row>
    <row r="16" spans="1:22" s="331" customFormat="1" ht="18" customHeight="1" x14ac:dyDescent="0.25">
      <c r="A16" s="330"/>
      <c r="B16" s="931" t="s">
        <v>5</v>
      </c>
      <c r="C16" s="930"/>
      <c r="D16" s="932">
        <f t="shared" si="0"/>
        <v>383</v>
      </c>
      <c r="E16" s="933">
        <f t="shared" si="1"/>
        <v>0.17473504601052062</v>
      </c>
      <c r="F16" s="930"/>
      <c r="G16" s="932">
        <v>183</v>
      </c>
      <c r="H16" s="933">
        <v>47.780678851174933</v>
      </c>
      <c r="I16" s="932">
        <v>183</v>
      </c>
      <c r="J16" s="933">
        <v>100</v>
      </c>
      <c r="K16" s="930"/>
      <c r="L16" s="932">
        <v>200</v>
      </c>
      <c r="M16" s="933">
        <v>52.219321148825074</v>
      </c>
      <c r="N16" s="932">
        <v>200</v>
      </c>
      <c r="O16" s="933">
        <v>100</v>
      </c>
      <c r="P16" s="930"/>
      <c r="Q16" s="932">
        <v>0</v>
      </c>
      <c r="R16" s="933">
        <v>0</v>
      </c>
      <c r="S16" s="932">
        <v>0</v>
      </c>
      <c r="T16" s="933" t="str">
        <f t="shared" si="2"/>
        <v>-</v>
      </c>
    </row>
    <row r="17" spans="1:20" s="331" customFormat="1" ht="18" customHeight="1" x14ac:dyDescent="0.25">
      <c r="A17" s="330"/>
      <c r="B17" s="931" t="s">
        <v>4</v>
      </c>
      <c r="C17" s="930"/>
      <c r="D17" s="932">
        <f t="shared" si="0"/>
        <v>49512</v>
      </c>
      <c r="E17" s="933">
        <f t="shared" si="1"/>
        <v>22.588724799145943</v>
      </c>
      <c r="F17" s="930"/>
      <c r="G17" s="932">
        <v>16227</v>
      </c>
      <c r="H17" s="933">
        <v>32.773873000484734</v>
      </c>
      <c r="I17" s="932">
        <v>13953</v>
      </c>
      <c r="J17" s="933">
        <v>85.986319097799964</v>
      </c>
      <c r="K17" s="930"/>
      <c r="L17" s="932">
        <v>16001</v>
      </c>
      <c r="M17" s="933">
        <v>32.317417999676849</v>
      </c>
      <c r="N17" s="932">
        <v>13037</v>
      </c>
      <c r="O17" s="933">
        <v>81.476157740141247</v>
      </c>
      <c r="P17" s="930"/>
      <c r="Q17" s="932">
        <v>17284</v>
      </c>
      <c r="R17" s="933">
        <v>34.908708999838424</v>
      </c>
      <c r="S17" s="932">
        <v>11918</v>
      </c>
      <c r="T17" s="933">
        <f t="shared" si="2"/>
        <v>68.953945845869015</v>
      </c>
    </row>
    <row r="18" spans="1:20" s="331" customFormat="1" ht="18" customHeight="1" x14ac:dyDescent="0.25">
      <c r="A18" s="330"/>
      <c r="B18" s="931" t="s">
        <v>40</v>
      </c>
      <c r="C18" s="930"/>
      <c r="D18" s="932">
        <f t="shared" si="0"/>
        <v>11783</v>
      </c>
      <c r="E18" s="933">
        <f t="shared" si="1"/>
        <v>5.3757259716500378</v>
      </c>
      <c r="F18" s="930"/>
      <c r="G18" s="932">
        <v>4006</v>
      </c>
      <c r="H18" s="933">
        <v>33.998132903335318</v>
      </c>
      <c r="I18" s="932">
        <v>3369</v>
      </c>
      <c r="J18" s="933">
        <v>84.098851722416384</v>
      </c>
      <c r="K18" s="930"/>
      <c r="L18" s="932">
        <v>4435</v>
      </c>
      <c r="M18" s="933">
        <v>37.638971399473817</v>
      </c>
      <c r="N18" s="932">
        <v>3667</v>
      </c>
      <c r="O18" s="933">
        <v>82.683201803833157</v>
      </c>
      <c r="P18" s="930"/>
      <c r="Q18" s="932">
        <v>3342</v>
      </c>
      <c r="R18" s="933">
        <v>28.362895697190872</v>
      </c>
      <c r="S18" s="932">
        <v>2505</v>
      </c>
      <c r="T18" s="933">
        <f t="shared" si="2"/>
        <v>74.95511669658886</v>
      </c>
    </row>
    <row r="19" spans="1:20" s="331" customFormat="1" ht="18" customHeight="1" x14ac:dyDescent="0.25">
      <c r="A19" s="330"/>
      <c r="B19" s="931" t="s">
        <v>41</v>
      </c>
      <c r="C19" s="930"/>
      <c r="D19" s="932">
        <f t="shared" si="0"/>
        <v>23209</v>
      </c>
      <c r="E19" s="933">
        <f t="shared" si="1"/>
        <v>10.588578806418205</v>
      </c>
      <c r="F19" s="930"/>
      <c r="G19" s="932">
        <v>6424</v>
      </c>
      <c r="H19" s="933">
        <v>27.6789176612521</v>
      </c>
      <c r="I19" s="932">
        <v>6132</v>
      </c>
      <c r="J19" s="933">
        <v>95.454545454545453</v>
      </c>
      <c r="K19" s="930"/>
      <c r="L19" s="932">
        <v>11499</v>
      </c>
      <c r="M19" s="933">
        <v>49.545434960575641</v>
      </c>
      <c r="N19" s="932">
        <v>10591</v>
      </c>
      <c r="O19" s="933">
        <v>92.10366118792939</v>
      </c>
      <c r="P19" s="930"/>
      <c r="Q19" s="932">
        <v>5286</v>
      </c>
      <c r="R19" s="933">
        <v>22.775647378172263</v>
      </c>
      <c r="S19" s="932">
        <v>4196</v>
      </c>
      <c r="T19" s="933">
        <f t="shared" si="2"/>
        <v>79.379493000378361</v>
      </c>
    </row>
    <row r="20" spans="1:20" s="331" customFormat="1" ht="18" customHeight="1" x14ac:dyDescent="0.25">
      <c r="A20" s="330"/>
      <c r="B20" s="931" t="s">
        <v>3</v>
      </c>
      <c r="C20" s="930"/>
      <c r="D20" s="932">
        <f t="shared" si="0"/>
        <v>25467</v>
      </c>
      <c r="E20" s="933">
        <f t="shared" si="1"/>
        <v>11.618739991514172</v>
      </c>
      <c r="F20" s="930"/>
      <c r="G20" s="932">
        <v>7703</v>
      </c>
      <c r="H20" s="933">
        <v>30.24698629599089</v>
      </c>
      <c r="I20" s="932">
        <v>4473</v>
      </c>
      <c r="J20" s="933">
        <v>58.068285083733606</v>
      </c>
      <c r="K20" s="930"/>
      <c r="L20" s="932">
        <v>9663</v>
      </c>
      <c r="M20" s="933">
        <v>37.943220638473321</v>
      </c>
      <c r="N20" s="932">
        <v>5123</v>
      </c>
      <c r="O20" s="933">
        <v>53.016661492290176</v>
      </c>
      <c r="P20" s="930"/>
      <c r="Q20" s="932">
        <v>8101</v>
      </c>
      <c r="R20" s="933">
        <v>31.809793065535789</v>
      </c>
      <c r="S20" s="932">
        <v>3140</v>
      </c>
      <c r="T20" s="933">
        <f t="shared" si="2"/>
        <v>38.76064683372423</v>
      </c>
    </row>
    <row r="21" spans="1:20" s="331" customFormat="1" ht="18" customHeight="1" x14ac:dyDescent="0.25">
      <c r="A21" s="330"/>
      <c r="B21" s="931" t="s">
        <v>2</v>
      </c>
      <c r="C21" s="930"/>
      <c r="D21" s="932">
        <f t="shared" si="0"/>
        <v>19697</v>
      </c>
      <c r="E21" s="933">
        <f t="shared" si="1"/>
        <v>8.9863086195018909</v>
      </c>
      <c r="F21" s="930"/>
      <c r="G21" s="932">
        <v>6066</v>
      </c>
      <c r="H21" s="933">
        <v>30.79656800527999</v>
      </c>
      <c r="I21" s="932">
        <v>5004</v>
      </c>
      <c r="J21" s="933">
        <v>82.492581602373889</v>
      </c>
      <c r="K21" s="930"/>
      <c r="L21" s="932">
        <v>6554</v>
      </c>
      <c r="M21" s="933">
        <v>33.274102655226685</v>
      </c>
      <c r="N21" s="932">
        <v>4669</v>
      </c>
      <c r="O21" s="933">
        <v>71.238938053097343</v>
      </c>
      <c r="P21" s="930"/>
      <c r="Q21" s="932">
        <v>7077</v>
      </c>
      <c r="R21" s="933">
        <v>35.929329339493322</v>
      </c>
      <c r="S21" s="932">
        <v>4395</v>
      </c>
      <c r="T21" s="933">
        <f t="shared" si="2"/>
        <v>62.10258584145825</v>
      </c>
    </row>
    <row r="22" spans="1:20" s="331" customFormat="1" ht="18" customHeight="1" x14ac:dyDescent="0.25">
      <c r="A22" s="330"/>
      <c r="B22" s="931" t="s">
        <v>35</v>
      </c>
      <c r="C22" s="930"/>
      <c r="D22" s="932">
        <f t="shared" si="0"/>
        <v>16226</v>
      </c>
      <c r="E22" s="933">
        <f t="shared" si="1"/>
        <v>7.4027437508269127</v>
      </c>
      <c r="F22" s="930"/>
      <c r="G22" s="932">
        <v>5896</v>
      </c>
      <c r="H22" s="933">
        <v>36.336743498089483</v>
      </c>
      <c r="I22" s="932">
        <v>5099</v>
      </c>
      <c r="J22" s="933">
        <v>86.482360922659424</v>
      </c>
      <c r="K22" s="930"/>
      <c r="L22" s="932">
        <v>5234</v>
      </c>
      <c r="M22" s="933">
        <v>32.256871687415263</v>
      </c>
      <c r="N22" s="932">
        <v>4040</v>
      </c>
      <c r="O22" s="933">
        <v>77.187619411539927</v>
      </c>
      <c r="P22" s="930"/>
      <c r="Q22" s="932">
        <v>5096</v>
      </c>
      <c r="R22" s="933">
        <v>31.406384814495254</v>
      </c>
      <c r="S22" s="932">
        <v>3523</v>
      </c>
      <c r="T22" s="933">
        <f t="shared" si="2"/>
        <v>69.132653061224488</v>
      </c>
    </row>
    <row r="23" spans="1:20" s="331" customFormat="1" ht="18" customHeight="1" x14ac:dyDescent="0.25">
      <c r="A23" s="330"/>
      <c r="B23" s="931" t="s">
        <v>42</v>
      </c>
      <c r="C23" s="930"/>
      <c r="D23" s="932">
        <f t="shared" si="0"/>
        <v>29669</v>
      </c>
      <c r="E23" s="933">
        <f t="shared" si="1"/>
        <v>13.53580699761393</v>
      </c>
      <c r="F23" s="930"/>
      <c r="G23" s="932">
        <v>13752</v>
      </c>
      <c r="H23" s="933">
        <v>46.351410563214131</v>
      </c>
      <c r="I23" s="932">
        <v>11527</v>
      </c>
      <c r="J23" s="933">
        <v>83.820535194880748</v>
      </c>
      <c r="K23" s="930"/>
      <c r="L23" s="932">
        <v>10649</v>
      </c>
      <c r="M23" s="933">
        <v>35.892682597997911</v>
      </c>
      <c r="N23" s="932">
        <v>8534</v>
      </c>
      <c r="O23" s="933">
        <v>80.138980185932951</v>
      </c>
      <c r="P23" s="930"/>
      <c r="Q23" s="932">
        <v>5268</v>
      </c>
      <c r="R23" s="933">
        <v>17.755906838787961</v>
      </c>
      <c r="S23" s="932">
        <v>3728</v>
      </c>
      <c r="T23" s="933">
        <f t="shared" si="2"/>
        <v>70.766894457099468</v>
      </c>
    </row>
    <row r="24" spans="1:20" s="331" customFormat="1" ht="18" customHeight="1" x14ac:dyDescent="0.25">
      <c r="A24" s="330">
        <v>47094</v>
      </c>
      <c r="B24" s="931" t="s">
        <v>43</v>
      </c>
      <c r="C24" s="930"/>
      <c r="D24" s="932">
        <f t="shared" si="0"/>
        <v>1482</v>
      </c>
      <c r="E24" s="933">
        <f t="shared" si="1"/>
        <v>0.67612882033313715</v>
      </c>
      <c r="F24" s="930"/>
      <c r="G24" s="932">
        <v>844</v>
      </c>
      <c r="H24" s="933">
        <v>56.950067476383268</v>
      </c>
      <c r="I24" s="932">
        <v>800</v>
      </c>
      <c r="J24" s="933">
        <v>94.786729857819907</v>
      </c>
      <c r="K24" s="930"/>
      <c r="L24" s="932">
        <v>448</v>
      </c>
      <c r="M24" s="933">
        <v>30.229419703103915</v>
      </c>
      <c r="N24" s="932">
        <v>399</v>
      </c>
      <c r="O24" s="933">
        <v>89.0625</v>
      </c>
      <c r="P24" s="930"/>
      <c r="Q24" s="932">
        <v>190</v>
      </c>
      <c r="R24" s="933">
        <v>12.820512820512819</v>
      </c>
      <c r="S24" s="932">
        <v>149</v>
      </c>
      <c r="T24" s="933">
        <f t="shared" si="2"/>
        <v>78.421052631578945</v>
      </c>
    </row>
    <row r="25" spans="1:20" s="331" customFormat="1" ht="18" customHeight="1" x14ac:dyDescent="0.25">
      <c r="B25" s="931" t="s">
        <v>44</v>
      </c>
      <c r="C25" s="930"/>
      <c r="D25" s="932">
        <f t="shared" si="0"/>
        <v>2782</v>
      </c>
      <c r="E25" s="933">
        <f t="shared" si="1"/>
        <v>1.2692242767657136</v>
      </c>
      <c r="F25" s="930"/>
      <c r="G25" s="932">
        <v>742</v>
      </c>
      <c r="H25" s="933">
        <v>26.671459381739755</v>
      </c>
      <c r="I25" s="932">
        <v>555</v>
      </c>
      <c r="J25" s="933">
        <v>74.797843665768198</v>
      </c>
      <c r="K25" s="930"/>
      <c r="L25" s="932">
        <v>1354</v>
      </c>
      <c r="M25" s="933">
        <v>48.67002156721783</v>
      </c>
      <c r="N25" s="932">
        <v>985</v>
      </c>
      <c r="O25" s="933">
        <v>72.747415066469728</v>
      </c>
      <c r="P25" s="930"/>
      <c r="Q25" s="932">
        <v>686</v>
      </c>
      <c r="R25" s="933">
        <v>24.658519051042415</v>
      </c>
      <c r="S25" s="932">
        <v>408</v>
      </c>
      <c r="T25" s="933">
        <f t="shared" si="2"/>
        <v>59.475218658892125</v>
      </c>
    </row>
    <row r="26" spans="1:20" s="331" customFormat="1" ht="18" customHeight="1" x14ac:dyDescent="0.25">
      <c r="B26" s="931" t="s">
        <v>45</v>
      </c>
      <c r="C26" s="930"/>
      <c r="D26" s="932">
        <f t="shared" si="0"/>
        <v>1384</v>
      </c>
      <c r="E26" s="933">
        <f t="shared" si="1"/>
        <v>0.63141854746360448</v>
      </c>
      <c r="F26" s="930"/>
      <c r="G26" s="932">
        <v>697</v>
      </c>
      <c r="H26" s="933">
        <v>50.361271676300575</v>
      </c>
      <c r="I26" s="932">
        <v>587</v>
      </c>
      <c r="J26" s="933">
        <v>84.218077474892397</v>
      </c>
      <c r="K26" s="930"/>
      <c r="L26" s="932">
        <v>656</v>
      </c>
      <c r="M26" s="933">
        <v>47.398843930635834</v>
      </c>
      <c r="N26" s="932">
        <v>558</v>
      </c>
      <c r="O26" s="933">
        <v>85.060975609756099</v>
      </c>
      <c r="P26" s="930"/>
      <c r="Q26" s="932">
        <v>31</v>
      </c>
      <c r="R26" s="933">
        <v>2.2398843930635839</v>
      </c>
      <c r="S26" s="932">
        <v>24</v>
      </c>
      <c r="T26" s="933">
        <f t="shared" si="2"/>
        <v>77.41935483870968</v>
      </c>
    </row>
    <row r="27" spans="1:20" s="331" customFormat="1" ht="18" customHeight="1" x14ac:dyDescent="0.25">
      <c r="B27" s="931" t="s">
        <v>46</v>
      </c>
      <c r="C27" s="930"/>
      <c r="D27" s="932">
        <f t="shared" si="0"/>
        <v>1085</v>
      </c>
      <c r="E27" s="933">
        <f t="shared" si="1"/>
        <v>0.49500659248411188</v>
      </c>
      <c r="F27" s="930"/>
      <c r="G27" s="932">
        <v>468</v>
      </c>
      <c r="H27" s="933">
        <v>43.133640552995388</v>
      </c>
      <c r="I27" s="932">
        <v>401</v>
      </c>
      <c r="J27" s="933">
        <v>85.683760683760681</v>
      </c>
      <c r="K27" s="930"/>
      <c r="L27" s="932">
        <v>580</v>
      </c>
      <c r="M27" s="933">
        <v>53.456221198156683</v>
      </c>
      <c r="N27" s="932">
        <v>467</v>
      </c>
      <c r="O27" s="933">
        <v>80.517241379310349</v>
      </c>
      <c r="P27" s="930"/>
      <c r="Q27" s="932">
        <v>37</v>
      </c>
      <c r="R27" s="933">
        <v>3.4101382488479262</v>
      </c>
      <c r="S27" s="932">
        <v>20</v>
      </c>
      <c r="T27" s="933">
        <f t="shared" si="2"/>
        <v>54.054054054054056</v>
      </c>
    </row>
    <row r="28" spans="1:20" s="331" customFormat="1" ht="18" customHeight="1" x14ac:dyDescent="0.25">
      <c r="B28" s="953" t="s">
        <v>1</v>
      </c>
      <c r="C28" s="930"/>
      <c r="D28" s="954">
        <f t="shared" si="0"/>
        <v>5</v>
      </c>
      <c r="E28" s="955">
        <f t="shared" si="1"/>
        <v>2.2811363708945247E-3</v>
      </c>
      <c r="F28" s="930"/>
      <c r="G28" s="954">
        <v>0</v>
      </c>
      <c r="H28" s="955">
        <v>0</v>
      </c>
      <c r="I28" s="954">
        <v>0</v>
      </c>
      <c r="J28" s="955" t="s">
        <v>363</v>
      </c>
      <c r="K28" s="930"/>
      <c r="L28" s="954">
        <v>4</v>
      </c>
      <c r="M28" s="955">
        <v>80</v>
      </c>
      <c r="N28" s="954">
        <v>3</v>
      </c>
      <c r="O28" s="955">
        <v>75</v>
      </c>
      <c r="P28" s="930"/>
      <c r="Q28" s="954">
        <v>1</v>
      </c>
      <c r="R28" s="955">
        <v>20</v>
      </c>
      <c r="S28" s="954">
        <v>0</v>
      </c>
      <c r="T28" s="955">
        <f t="shared" si="2"/>
        <v>0</v>
      </c>
    </row>
    <row r="29" spans="1:20" s="319" customFormat="1" ht="18" customHeight="1" x14ac:dyDescent="0.25">
      <c r="B29" s="1284" t="s">
        <v>0</v>
      </c>
      <c r="C29" s="1277"/>
      <c r="D29" s="1285">
        <f>SUM(D11:D28)</f>
        <v>219189</v>
      </c>
      <c r="E29" s="1286">
        <f t="shared" si="1"/>
        <v>100</v>
      </c>
      <c r="F29" s="1277"/>
      <c r="G29" s="1285">
        <f>SUM(G11:G28)</f>
        <v>76407</v>
      </c>
      <c r="H29" s="1286">
        <f>G29/$D29*100</f>
        <v>34.858957338187594</v>
      </c>
      <c r="I29" s="1285">
        <f>SUM(I11:I28)</f>
        <v>64353</v>
      </c>
      <c r="J29" s="1286">
        <f>I29/G29*100</f>
        <v>84.223958537830299</v>
      </c>
      <c r="K29" s="1277"/>
      <c r="L29" s="1285">
        <f>SUM(L11:L28)</f>
        <v>81118</v>
      </c>
      <c r="M29" s="1286">
        <f>L29/$D29*100</f>
        <v>37.008244026844409</v>
      </c>
      <c r="N29" s="1285">
        <f>SUM(N11:N28)</f>
        <v>64573</v>
      </c>
      <c r="O29" s="1286">
        <f>N29/L29*100</f>
        <v>79.603787075618243</v>
      </c>
      <c r="P29" s="1277"/>
      <c r="Q29" s="1285">
        <f>SUM(Q11:Q28)</f>
        <v>61664</v>
      </c>
      <c r="R29" s="1286">
        <f>Q29/$D29*100</f>
        <v>28.132798634967997</v>
      </c>
      <c r="S29" s="1285">
        <f>SUM(S11:S28)</f>
        <v>41726</v>
      </c>
      <c r="T29" s="1286">
        <f>S29/Q29*100</f>
        <v>67.666709911779961</v>
      </c>
    </row>
    <row r="30" spans="1:20" s="328" customFormat="1" ht="6.75" customHeight="1" x14ac:dyDescent="0.25">
      <c r="B30" s="1657"/>
      <c r="C30" s="1657"/>
      <c r="D30" s="1657"/>
      <c r="E30" s="1657"/>
      <c r="F30" s="779"/>
    </row>
    <row r="31" spans="1:20" x14ac:dyDescent="0.35">
      <c r="B31" s="1658"/>
      <c r="C31" s="1658"/>
      <c r="D31" s="1658"/>
      <c r="E31" s="1658"/>
      <c r="F31" s="1658"/>
      <c r="G31" s="1658"/>
      <c r="H31" s="1658"/>
      <c r="I31" s="1658"/>
      <c r="J31" s="1658"/>
      <c r="K31" s="1658"/>
      <c r="L31" s="1658"/>
      <c r="M31" s="1658"/>
      <c r="N31" s="1658"/>
      <c r="O31" s="1658"/>
      <c r="P31" s="1658"/>
      <c r="Q31" s="1658"/>
      <c r="R31" s="1658"/>
    </row>
    <row r="32" spans="1:20" x14ac:dyDescent="0.35">
      <c r="G32" s="935"/>
      <c r="L32" s="935"/>
    </row>
    <row r="33" spans="2:12" x14ac:dyDescent="0.35">
      <c r="B33" s="935"/>
      <c r="L33" s="935"/>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66</v>
      </c>
    </row>
    <row r="2" spans="1:22" s="343" customFormat="1" ht="49.5" customHeight="1" x14ac:dyDescent="0.3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35">
      <c r="B3" s="344"/>
      <c r="C3" s="344"/>
      <c r="D3" s="344"/>
      <c r="E3" s="344"/>
      <c r="F3" s="344"/>
      <c r="L3" s="344"/>
      <c r="Q3" s="344"/>
      <c r="T3" s="344"/>
    </row>
    <row r="4" spans="1:22" s="345" customFormat="1" ht="15" customHeight="1" x14ac:dyDescent="0.25">
      <c r="B4" s="1470" t="s">
        <v>431</v>
      </c>
      <c r="C4" s="1470"/>
      <c r="D4" s="1470"/>
      <c r="E4" s="1470"/>
      <c r="F4" s="1470"/>
      <c r="G4" s="1470"/>
      <c r="H4" s="1470"/>
      <c r="I4" s="1470"/>
      <c r="J4" s="1470"/>
      <c r="K4" s="1470"/>
      <c r="L4" s="1470"/>
      <c r="M4" s="1470"/>
      <c r="N4" s="1470"/>
      <c r="O4" s="1470"/>
      <c r="P4" s="1470"/>
      <c r="Q4" s="1470"/>
      <c r="R4" s="1470"/>
      <c r="S4" s="1470"/>
      <c r="T4" s="1470"/>
      <c r="U4" s="924"/>
    </row>
    <row r="5" spans="1:22" s="345"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925"/>
      <c r="V5" s="875"/>
    </row>
    <row r="6" spans="1:22" s="345" customFormat="1" ht="4.5" customHeight="1" x14ac:dyDescent="0.25"/>
    <row r="7" spans="1:22" s="322" customFormat="1" ht="15" customHeight="1" x14ac:dyDescent="0.25">
      <c r="A7" s="316"/>
      <c r="B7" s="1642" t="s">
        <v>12</v>
      </c>
      <c r="C7" s="920"/>
      <c r="D7" s="1659" t="s">
        <v>66</v>
      </c>
      <c r="E7" s="1647"/>
      <c r="F7" s="920"/>
      <c r="G7" s="1661" t="s">
        <v>31</v>
      </c>
      <c r="H7" s="1662"/>
      <c r="I7" s="1662"/>
      <c r="J7" s="1663"/>
      <c r="K7" s="921"/>
      <c r="L7" s="1661" t="s">
        <v>49</v>
      </c>
      <c r="M7" s="1662"/>
      <c r="N7" s="1662"/>
      <c r="O7" s="1663"/>
      <c r="P7" s="921"/>
      <c r="Q7" s="1661" t="s">
        <v>50</v>
      </c>
      <c r="R7" s="1662"/>
      <c r="S7" s="1662"/>
      <c r="T7" s="1663"/>
    </row>
    <row r="8" spans="1:22" s="322" customFormat="1" ht="35.25" customHeight="1" x14ac:dyDescent="0.25">
      <c r="A8" s="316"/>
      <c r="B8" s="1643"/>
      <c r="C8" s="920"/>
      <c r="D8" s="1660"/>
      <c r="E8" s="1650"/>
      <c r="F8" s="920"/>
      <c r="G8" s="1664" t="s">
        <v>69</v>
      </c>
      <c r="H8" s="1665"/>
      <c r="I8" s="1666" t="s">
        <v>286</v>
      </c>
      <c r="J8" s="1667"/>
      <c r="K8" s="957"/>
      <c r="L8" s="1668" t="s">
        <v>69</v>
      </c>
      <c r="M8" s="1669"/>
      <c r="N8" s="1666" t="s">
        <v>286</v>
      </c>
      <c r="O8" s="1667"/>
      <c r="P8" s="957"/>
      <c r="Q8" s="1668" t="s">
        <v>69</v>
      </c>
      <c r="R8" s="1669"/>
      <c r="S8" s="1666" t="s">
        <v>286</v>
      </c>
      <c r="T8" s="1667"/>
    </row>
    <row r="9" spans="1:22" s="322" customFormat="1" ht="29.25" customHeight="1" x14ac:dyDescent="0.25">
      <c r="A9" s="316"/>
      <c r="B9" s="164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87361</v>
      </c>
      <c r="E11" s="928">
        <f>D11/D$29*100</f>
        <v>13.36019819847375</v>
      </c>
      <c r="F11" s="930"/>
      <c r="G11" s="927">
        <v>26602</v>
      </c>
      <c r="H11" s="928">
        <v>30.450658760774257</v>
      </c>
      <c r="I11" s="927">
        <v>21608</v>
      </c>
      <c r="J11" s="928">
        <v>81.226975415382313</v>
      </c>
      <c r="K11" s="930"/>
      <c r="L11" s="927">
        <v>40031</v>
      </c>
      <c r="M11" s="928">
        <v>45.82250661050125</v>
      </c>
      <c r="N11" s="927">
        <v>31805</v>
      </c>
      <c r="O11" s="928">
        <v>79.450925532712148</v>
      </c>
      <c r="P11" s="930"/>
      <c r="Q11" s="927">
        <v>20728</v>
      </c>
      <c r="R11" s="928">
        <v>23.72683462872449</v>
      </c>
      <c r="S11" s="927">
        <v>16275</v>
      </c>
      <c r="T11" s="928">
        <f>IFERROR(S11/Q11*100,"-")</f>
        <v>78.516981860285611</v>
      </c>
    </row>
    <row r="12" spans="1:22" s="331" customFormat="1" ht="18" customHeight="1" x14ac:dyDescent="0.25">
      <c r="A12" s="330"/>
      <c r="B12" s="931" t="s">
        <v>7</v>
      </c>
      <c r="C12" s="930"/>
      <c r="D12" s="932">
        <f t="shared" ref="D12:D28" si="0">G12+L12+Q12</f>
        <v>24003</v>
      </c>
      <c r="E12" s="933">
        <f t="shared" ref="E12:E29" si="1">D12/D$29*100</f>
        <v>3.6708008992338161</v>
      </c>
      <c r="F12" s="930"/>
      <c r="G12" s="932">
        <v>5248</v>
      </c>
      <c r="H12" s="933">
        <v>21.863933674957298</v>
      </c>
      <c r="I12" s="932">
        <v>3829</v>
      </c>
      <c r="J12" s="933">
        <v>72.961128048780495</v>
      </c>
      <c r="K12" s="930"/>
      <c r="L12" s="932">
        <v>8776</v>
      </c>
      <c r="M12" s="933">
        <v>36.562096404616092</v>
      </c>
      <c r="N12" s="932">
        <v>6207</v>
      </c>
      <c r="O12" s="933">
        <v>70.726982680036471</v>
      </c>
      <c r="P12" s="930"/>
      <c r="Q12" s="932">
        <v>9979</v>
      </c>
      <c r="R12" s="933">
        <v>41.573969920426613</v>
      </c>
      <c r="S12" s="932">
        <v>6787</v>
      </c>
      <c r="T12" s="933">
        <f t="shared" ref="T12:T28" si="2">IFERROR(S12/Q12*100,"-")</f>
        <v>68.012826936566796</v>
      </c>
    </row>
    <row r="13" spans="1:22" s="331" customFormat="1" ht="18" customHeight="1" x14ac:dyDescent="0.25">
      <c r="A13" s="330"/>
      <c r="B13" s="931" t="s">
        <v>37</v>
      </c>
      <c r="C13" s="930"/>
      <c r="D13" s="932">
        <f t="shared" si="0"/>
        <v>13130</v>
      </c>
      <c r="E13" s="933">
        <f t="shared" si="1"/>
        <v>2.0079829940815737</v>
      </c>
      <c r="F13" s="930"/>
      <c r="G13" s="932">
        <v>2881</v>
      </c>
      <c r="H13" s="933">
        <v>21.942117288651943</v>
      </c>
      <c r="I13" s="932">
        <v>2467</v>
      </c>
      <c r="J13" s="933">
        <v>85.62998958694898</v>
      </c>
      <c r="K13" s="930"/>
      <c r="L13" s="932">
        <v>4549</v>
      </c>
      <c r="M13" s="933">
        <v>34.645849200304646</v>
      </c>
      <c r="N13" s="932">
        <v>3653</v>
      </c>
      <c r="O13" s="933">
        <v>80.303363376566281</v>
      </c>
      <c r="P13" s="930"/>
      <c r="Q13" s="932">
        <v>5700</v>
      </c>
      <c r="R13" s="933">
        <v>43.412033511043411</v>
      </c>
      <c r="S13" s="932">
        <v>3967</v>
      </c>
      <c r="T13" s="933">
        <f t="shared" si="2"/>
        <v>69.596491228070178</v>
      </c>
    </row>
    <row r="14" spans="1:22" s="331" customFormat="1" ht="18" customHeight="1" x14ac:dyDescent="0.25">
      <c r="A14" s="330"/>
      <c r="B14" s="931" t="s">
        <v>38</v>
      </c>
      <c r="C14" s="930"/>
      <c r="D14" s="932">
        <f t="shared" si="0"/>
        <v>24063</v>
      </c>
      <c r="E14" s="933">
        <f t="shared" si="1"/>
        <v>3.6799767544999926</v>
      </c>
      <c r="F14" s="930"/>
      <c r="G14" s="932">
        <v>4547</v>
      </c>
      <c r="H14" s="933">
        <v>18.896230727673192</v>
      </c>
      <c r="I14" s="932">
        <v>2010</v>
      </c>
      <c r="J14" s="933">
        <v>44.204970310094566</v>
      </c>
      <c r="K14" s="930"/>
      <c r="L14" s="932">
        <v>7964</v>
      </c>
      <c r="M14" s="933">
        <v>33.096455138594521</v>
      </c>
      <c r="N14" s="932">
        <v>2699</v>
      </c>
      <c r="O14" s="933">
        <v>33.890005022601713</v>
      </c>
      <c r="P14" s="930"/>
      <c r="Q14" s="932">
        <v>11552</v>
      </c>
      <c r="R14" s="933">
        <v>48.007314133732287</v>
      </c>
      <c r="S14" s="932">
        <v>3214</v>
      </c>
      <c r="T14" s="933">
        <f t="shared" si="2"/>
        <v>27.822022160664822</v>
      </c>
    </row>
    <row r="15" spans="1:22" s="331" customFormat="1" ht="18" customHeight="1" x14ac:dyDescent="0.25">
      <c r="A15" s="330"/>
      <c r="B15" s="931" t="s">
        <v>6</v>
      </c>
      <c r="C15" s="930"/>
      <c r="D15" s="932">
        <f t="shared" si="0"/>
        <v>21342</v>
      </c>
      <c r="E15" s="933">
        <f t="shared" si="1"/>
        <v>3.2638517181788984</v>
      </c>
      <c r="F15" s="930"/>
      <c r="G15" s="932">
        <v>7479</v>
      </c>
      <c r="H15" s="933">
        <v>35.043576047230815</v>
      </c>
      <c r="I15" s="932">
        <v>6177</v>
      </c>
      <c r="J15" s="933">
        <v>82.591255515443237</v>
      </c>
      <c r="K15" s="930"/>
      <c r="L15" s="932">
        <v>7950</v>
      </c>
      <c r="M15" s="933">
        <v>37.250491987630028</v>
      </c>
      <c r="N15" s="932">
        <v>6830</v>
      </c>
      <c r="O15" s="933">
        <v>85.911949685534594</v>
      </c>
      <c r="P15" s="930"/>
      <c r="Q15" s="932">
        <v>5913</v>
      </c>
      <c r="R15" s="933">
        <v>27.705931965139165</v>
      </c>
      <c r="S15" s="932">
        <v>5109</v>
      </c>
      <c r="T15" s="933">
        <f t="shared" si="2"/>
        <v>86.402841197361752</v>
      </c>
    </row>
    <row r="16" spans="1:22" s="331" customFormat="1" ht="18" customHeight="1" x14ac:dyDescent="0.25">
      <c r="A16" s="330"/>
      <c r="B16" s="931" t="s">
        <v>5</v>
      </c>
      <c r="C16" s="930"/>
      <c r="D16" s="932">
        <f t="shared" si="0"/>
        <v>9436</v>
      </c>
      <c r="E16" s="933">
        <f t="shared" si="1"/>
        <v>1.4430561715273211</v>
      </c>
      <c r="F16" s="930"/>
      <c r="G16" s="932">
        <v>2291</v>
      </c>
      <c r="H16" s="933">
        <v>24.279355659177618</v>
      </c>
      <c r="I16" s="932">
        <v>1906</v>
      </c>
      <c r="J16" s="933">
        <v>83.195111305106934</v>
      </c>
      <c r="K16" s="930"/>
      <c r="L16" s="932">
        <v>3579</v>
      </c>
      <c r="M16" s="933">
        <v>37.929207291225097</v>
      </c>
      <c r="N16" s="932">
        <v>2582</v>
      </c>
      <c r="O16" s="933">
        <v>72.143056719754114</v>
      </c>
      <c r="P16" s="930"/>
      <c r="Q16" s="932">
        <v>3566</v>
      </c>
      <c r="R16" s="933">
        <v>37.791437049597285</v>
      </c>
      <c r="S16" s="932">
        <v>2443</v>
      </c>
      <c r="T16" s="933">
        <f t="shared" si="2"/>
        <v>68.508132361189013</v>
      </c>
    </row>
    <row r="17" spans="1:20" s="331" customFormat="1" ht="18" customHeight="1" x14ac:dyDescent="0.25">
      <c r="A17" s="330"/>
      <c r="B17" s="931" t="s">
        <v>4</v>
      </c>
      <c r="C17" s="930"/>
      <c r="D17" s="932">
        <f t="shared" si="0"/>
        <v>37314</v>
      </c>
      <c r="E17" s="933">
        <f t="shared" si="1"/>
        <v>5.7064643900350207</v>
      </c>
      <c r="F17" s="930"/>
      <c r="G17" s="932">
        <v>9505</v>
      </c>
      <c r="H17" s="933">
        <v>25.473012810205287</v>
      </c>
      <c r="I17" s="932">
        <v>6646</v>
      </c>
      <c r="J17" s="933">
        <v>69.921094160967911</v>
      </c>
      <c r="K17" s="930"/>
      <c r="L17" s="932">
        <v>13636</v>
      </c>
      <c r="M17" s="933">
        <v>36.543924532347113</v>
      </c>
      <c r="N17" s="932">
        <v>9107</v>
      </c>
      <c r="O17" s="933">
        <v>66.78644763860369</v>
      </c>
      <c r="P17" s="930"/>
      <c r="Q17" s="932">
        <v>14173</v>
      </c>
      <c r="R17" s="933">
        <v>37.983062657447611</v>
      </c>
      <c r="S17" s="932">
        <v>9556</v>
      </c>
      <c r="T17" s="933">
        <f t="shared" si="2"/>
        <v>67.423975164044307</v>
      </c>
    </row>
    <row r="18" spans="1:20" s="331" customFormat="1" ht="18" customHeight="1" x14ac:dyDescent="0.25">
      <c r="A18" s="330"/>
      <c r="B18" s="931" t="s">
        <v>40</v>
      </c>
      <c r="C18" s="930"/>
      <c r="D18" s="932">
        <f t="shared" si="0"/>
        <v>20034</v>
      </c>
      <c r="E18" s="933">
        <f t="shared" si="1"/>
        <v>3.0638180733762557</v>
      </c>
      <c r="F18" s="930"/>
      <c r="G18" s="932">
        <v>8129</v>
      </c>
      <c r="H18" s="933">
        <v>40.576020764700012</v>
      </c>
      <c r="I18" s="932">
        <v>4001</v>
      </c>
      <c r="J18" s="933">
        <v>49.218846106532169</v>
      </c>
      <c r="K18" s="930"/>
      <c r="L18" s="932">
        <v>8123</v>
      </c>
      <c r="M18" s="933">
        <v>40.54607167814715</v>
      </c>
      <c r="N18" s="932">
        <v>4766</v>
      </c>
      <c r="O18" s="933">
        <v>58.672904099470635</v>
      </c>
      <c r="P18" s="930"/>
      <c r="Q18" s="932">
        <v>3782</v>
      </c>
      <c r="R18" s="933">
        <v>18.877907557152838</v>
      </c>
      <c r="S18" s="932">
        <v>2450</v>
      </c>
      <c r="T18" s="933">
        <f t="shared" si="2"/>
        <v>64.780539397144366</v>
      </c>
    </row>
    <row r="19" spans="1:20" s="331" customFormat="1" ht="18" customHeight="1" x14ac:dyDescent="0.25">
      <c r="A19" s="330"/>
      <c r="B19" s="931" t="s">
        <v>41</v>
      </c>
      <c r="C19" s="930"/>
      <c r="D19" s="932">
        <f t="shared" si="0"/>
        <v>140614</v>
      </c>
      <c r="E19" s="933">
        <f t="shared" si="1"/>
        <v>21.504228539968494</v>
      </c>
      <c r="F19" s="930"/>
      <c r="G19" s="932">
        <v>21603</v>
      </c>
      <c r="H19" s="933">
        <v>15.363335087544625</v>
      </c>
      <c r="I19" s="932">
        <v>14312</v>
      </c>
      <c r="J19" s="933">
        <v>66.250057862333932</v>
      </c>
      <c r="K19" s="930"/>
      <c r="L19" s="932">
        <v>49536</v>
      </c>
      <c r="M19" s="933">
        <v>35.228355640263416</v>
      </c>
      <c r="N19" s="932">
        <v>35796</v>
      </c>
      <c r="O19" s="933">
        <v>72.262596899224803</v>
      </c>
      <c r="P19" s="930"/>
      <c r="Q19" s="932">
        <v>69475</v>
      </c>
      <c r="R19" s="933">
        <v>49.408309272191957</v>
      </c>
      <c r="S19" s="932">
        <v>57394</v>
      </c>
      <c r="T19" s="933">
        <f t="shared" si="2"/>
        <v>82.611011155091759</v>
      </c>
    </row>
    <row r="20" spans="1:20" s="331" customFormat="1" ht="18" customHeight="1" x14ac:dyDescent="0.25">
      <c r="A20" s="330"/>
      <c r="B20" s="931" t="s">
        <v>3</v>
      </c>
      <c r="C20" s="930"/>
      <c r="D20" s="932">
        <f t="shared" si="0"/>
        <v>116390</v>
      </c>
      <c r="E20" s="933">
        <f t="shared" si="1"/>
        <v>17.799629907170932</v>
      </c>
      <c r="F20" s="930"/>
      <c r="G20" s="932">
        <v>30760</v>
      </c>
      <c r="H20" s="933">
        <v>26.428387318498153</v>
      </c>
      <c r="I20" s="932">
        <v>13170</v>
      </c>
      <c r="J20" s="933">
        <v>42.815344603381014</v>
      </c>
      <c r="K20" s="930"/>
      <c r="L20" s="932">
        <v>42590</v>
      </c>
      <c r="M20" s="933">
        <v>36.592490763811327</v>
      </c>
      <c r="N20" s="932">
        <v>17298</v>
      </c>
      <c r="O20" s="933">
        <v>40.615167879783989</v>
      </c>
      <c r="P20" s="930"/>
      <c r="Q20" s="932">
        <v>43040</v>
      </c>
      <c r="R20" s="933">
        <v>36.97912191769052</v>
      </c>
      <c r="S20" s="932">
        <v>18727</v>
      </c>
      <c r="T20" s="933">
        <f t="shared" si="2"/>
        <v>43.510687732342006</v>
      </c>
    </row>
    <row r="21" spans="1:20" s="331" customFormat="1" ht="18" customHeight="1" x14ac:dyDescent="0.25">
      <c r="A21" s="330"/>
      <c r="B21" s="931" t="s">
        <v>2</v>
      </c>
      <c r="C21" s="930"/>
      <c r="D21" s="932">
        <f t="shared" si="0"/>
        <v>6897</v>
      </c>
      <c r="E21" s="933">
        <f t="shared" si="1"/>
        <v>1.054764562846962</v>
      </c>
      <c r="F21" s="930"/>
      <c r="G21" s="932">
        <v>2001</v>
      </c>
      <c r="H21" s="933">
        <v>29.012614180078295</v>
      </c>
      <c r="I21" s="932">
        <v>1601</v>
      </c>
      <c r="J21" s="933">
        <v>80.009995002498741</v>
      </c>
      <c r="K21" s="930"/>
      <c r="L21" s="932">
        <v>2620</v>
      </c>
      <c r="M21" s="933">
        <v>37.987530810497319</v>
      </c>
      <c r="N21" s="932">
        <v>2191</v>
      </c>
      <c r="O21" s="933">
        <v>83.625954198473281</v>
      </c>
      <c r="P21" s="930"/>
      <c r="Q21" s="932">
        <v>2276</v>
      </c>
      <c r="R21" s="933">
        <v>32.999855009424387</v>
      </c>
      <c r="S21" s="932">
        <v>1972</v>
      </c>
      <c r="T21" s="933">
        <f t="shared" si="2"/>
        <v>86.643233743409482</v>
      </c>
    </row>
    <row r="22" spans="1:20" s="331" customFormat="1" ht="18" customHeight="1" x14ac:dyDescent="0.25">
      <c r="A22" s="330"/>
      <c r="B22" s="931" t="s">
        <v>35</v>
      </c>
      <c r="C22" s="930"/>
      <c r="D22" s="932">
        <f t="shared" si="0"/>
        <v>22228</v>
      </c>
      <c r="E22" s="933">
        <f t="shared" si="1"/>
        <v>3.3993485142761015</v>
      </c>
      <c r="F22" s="930"/>
      <c r="G22" s="932">
        <v>5880</v>
      </c>
      <c r="H22" s="933">
        <v>26.45312218823106</v>
      </c>
      <c r="I22" s="932">
        <v>3971</v>
      </c>
      <c r="J22" s="933">
        <v>67.534013605442183</v>
      </c>
      <c r="K22" s="930"/>
      <c r="L22" s="932">
        <v>7665</v>
      </c>
      <c r="M22" s="933">
        <v>34.483534281086918</v>
      </c>
      <c r="N22" s="932">
        <v>5209</v>
      </c>
      <c r="O22" s="933">
        <v>67.958251793868229</v>
      </c>
      <c r="P22" s="930"/>
      <c r="Q22" s="932">
        <v>8683</v>
      </c>
      <c r="R22" s="933">
        <v>39.063343530682019</v>
      </c>
      <c r="S22" s="932">
        <v>5436</v>
      </c>
      <c r="T22" s="933">
        <f t="shared" si="2"/>
        <v>62.605090406541521</v>
      </c>
    </row>
    <row r="23" spans="1:20" s="331" customFormat="1" ht="18" customHeight="1" x14ac:dyDescent="0.25">
      <c r="A23" s="330"/>
      <c r="B23" s="931" t="s">
        <v>42</v>
      </c>
      <c r="C23" s="930"/>
      <c r="D23" s="932">
        <f t="shared" si="0"/>
        <v>52795</v>
      </c>
      <c r="E23" s="933">
        <f t="shared" si="1"/>
        <v>8.0739879796296012</v>
      </c>
      <c r="F23" s="930"/>
      <c r="G23" s="932">
        <v>16559</v>
      </c>
      <c r="H23" s="933">
        <v>31.36471256747798</v>
      </c>
      <c r="I23" s="932">
        <v>10821</v>
      </c>
      <c r="J23" s="933">
        <v>65.348149042816601</v>
      </c>
      <c r="K23" s="930"/>
      <c r="L23" s="932">
        <v>21021</v>
      </c>
      <c r="M23" s="933">
        <v>39.816270480159105</v>
      </c>
      <c r="N23" s="932">
        <v>14006</v>
      </c>
      <c r="O23" s="933">
        <v>66.628609485752349</v>
      </c>
      <c r="P23" s="930"/>
      <c r="Q23" s="932">
        <v>15215</v>
      </c>
      <c r="R23" s="933">
        <v>28.819016952362915</v>
      </c>
      <c r="S23" s="932">
        <v>10772</v>
      </c>
      <c r="T23" s="933">
        <f t="shared" si="2"/>
        <v>70.798554058494915</v>
      </c>
    </row>
    <row r="24" spans="1:20" s="331" customFormat="1" ht="18" customHeight="1" x14ac:dyDescent="0.25">
      <c r="A24" s="330">
        <v>47094</v>
      </c>
      <c r="B24" s="931" t="s">
        <v>43</v>
      </c>
      <c r="C24" s="930"/>
      <c r="D24" s="932">
        <f t="shared" si="0"/>
        <v>27493</v>
      </c>
      <c r="E24" s="933">
        <f t="shared" si="1"/>
        <v>4.2045298138830693</v>
      </c>
      <c r="F24" s="930"/>
      <c r="G24" s="932">
        <v>7764</v>
      </c>
      <c r="H24" s="933">
        <v>28.239915614883788</v>
      </c>
      <c r="I24" s="932">
        <v>5998</v>
      </c>
      <c r="J24" s="933">
        <v>77.253992787223083</v>
      </c>
      <c r="K24" s="930"/>
      <c r="L24" s="932">
        <v>10234</v>
      </c>
      <c r="M24" s="933">
        <v>37.22402065980431</v>
      </c>
      <c r="N24" s="932">
        <v>7516</v>
      </c>
      <c r="O24" s="933">
        <v>73.441469611100246</v>
      </c>
      <c r="P24" s="930"/>
      <c r="Q24" s="932">
        <v>9495</v>
      </c>
      <c r="R24" s="933">
        <v>34.536063725311898</v>
      </c>
      <c r="S24" s="932">
        <v>6100</v>
      </c>
      <c r="T24" s="933">
        <f t="shared" si="2"/>
        <v>64.244339125855703</v>
      </c>
    </row>
    <row r="25" spans="1:20" s="331" customFormat="1" ht="18" customHeight="1" x14ac:dyDescent="0.25">
      <c r="B25" s="931" t="s">
        <v>44</v>
      </c>
      <c r="C25" s="930"/>
      <c r="D25" s="932">
        <f t="shared" si="0"/>
        <v>9411</v>
      </c>
      <c r="E25" s="933">
        <f t="shared" si="1"/>
        <v>1.4392328984997478</v>
      </c>
      <c r="F25" s="930"/>
      <c r="G25" s="932">
        <v>1341</v>
      </c>
      <c r="H25" s="933">
        <v>14.249282754223779</v>
      </c>
      <c r="I25" s="932">
        <v>889</v>
      </c>
      <c r="J25" s="933">
        <v>66.293810589112596</v>
      </c>
      <c r="K25" s="930"/>
      <c r="L25" s="932">
        <v>3191</v>
      </c>
      <c r="M25" s="933">
        <v>33.907129954308793</v>
      </c>
      <c r="N25" s="932">
        <v>1970</v>
      </c>
      <c r="O25" s="933">
        <v>61.736132873707305</v>
      </c>
      <c r="P25" s="930"/>
      <c r="Q25" s="932">
        <v>4879</v>
      </c>
      <c r="R25" s="933">
        <v>51.843587291467429</v>
      </c>
      <c r="S25" s="932">
        <v>2700</v>
      </c>
      <c r="T25" s="933">
        <f t="shared" si="2"/>
        <v>55.339208854273416</v>
      </c>
    </row>
    <row r="26" spans="1:20" s="331" customFormat="1" ht="18" customHeight="1" x14ac:dyDescent="0.25">
      <c r="B26" s="931" t="s">
        <v>45</v>
      </c>
      <c r="C26" s="930"/>
      <c r="D26" s="932">
        <f t="shared" si="0"/>
        <v>38260</v>
      </c>
      <c r="E26" s="933">
        <f t="shared" si="1"/>
        <v>5.8511370413984007</v>
      </c>
      <c r="F26" s="930"/>
      <c r="G26" s="932">
        <v>7325</v>
      </c>
      <c r="H26" s="933">
        <v>19.145321484579195</v>
      </c>
      <c r="I26" s="932">
        <v>3653</v>
      </c>
      <c r="J26" s="933">
        <v>49.870307167235495</v>
      </c>
      <c r="K26" s="930"/>
      <c r="L26" s="932">
        <v>12497</v>
      </c>
      <c r="M26" s="933">
        <v>32.663355985363303</v>
      </c>
      <c r="N26" s="932">
        <v>6406</v>
      </c>
      <c r="O26" s="933">
        <v>51.260302472593423</v>
      </c>
      <c r="P26" s="930"/>
      <c r="Q26" s="932">
        <v>18438</v>
      </c>
      <c r="R26" s="933">
        <v>48.191322530057498</v>
      </c>
      <c r="S26" s="932">
        <v>10381</v>
      </c>
      <c r="T26" s="933">
        <f t="shared" si="2"/>
        <v>56.302201974183752</v>
      </c>
    </row>
    <row r="27" spans="1:20" s="331" customFormat="1" ht="18" customHeight="1" x14ac:dyDescent="0.25">
      <c r="B27" s="931" t="s">
        <v>46</v>
      </c>
      <c r="C27" s="930"/>
      <c r="D27" s="932">
        <f t="shared" si="0"/>
        <v>1228</v>
      </c>
      <c r="E27" s="933">
        <f t="shared" si="1"/>
        <v>0.18779917111440761</v>
      </c>
      <c r="F27" s="930"/>
      <c r="G27" s="932">
        <v>482</v>
      </c>
      <c r="H27" s="933">
        <v>39.250814332247558</v>
      </c>
      <c r="I27" s="932">
        <v>177</v>
      </c>
      <c r="J27" s="933">
        <v>36.721991701244818</v>
      </c>
      <c r="K27" s="930"/>
      <c r="L27" s="932">
        <v>743</v>
      </c>
      <c r="M27" s="933">
        <v>60.504885993485345</v>
      </c>
      <c r="N27" s="932">
        <v>273</v>
      </c>
      <c r="O27" s="933">
        <v>36.742934051144012</v>
      </c>
      <c r="P27" s="930"/>
      <c r="Q27" s="932">
        <v>3</v>
      </c>
      <c r="R27" s="933">
        <v>0.24429967426710095</v>
      </c>
      <c r="S27" s="932">
        <v>2</v>
      </c>
      <c r="T27" s="933">
        <f t="shared" si="2"/>
        <v>66.666666666666657</v>
      </c>
    </row>
    <row r="28" spans="1:20" s="331" customFormat="1" ht="18" customHeight="1" x14ac:dyDescent="0.25">
      <c r="B28" s="953" t="s">
        <v>1</v>
      </c>
      <c r="C28" s="930"/>
      <c r="D28" s="954">
        <f t="shared" si="0"/>
        <v>1891</v>
      </c>
      <c r="E28" s="955">
        <f t="shared" si="1"/>
        <v>0.28919237180565538</v>
      </c>
      <c r="F28" s="930"/>
      <c r="G28" s="954">
        <v>657</v>
      </c>
      <c r="H28" s="955">
        <v>34.743521946060284</v>
      </c>
      <c r="I28" s="954">
        <v>638</v>
      </c>
      <c r="J28" s="955">
        <v>97.10806697108066</v>
      </c>
      <c r="K28" s="930"/>
      <c r="L28" s="954">
        <v>730</v>
      </c>
      <c r="M28" s="955">
        <v>38.603913273400323</v>
      </c>
      <c r="N28" s="954">
        <v>711</v>
      </c>
      <c r="O28" s="955">
        <v>97.397260273972606</v>
      </c>
      <c r="P28" s="930"/>
      <c r="Q28" s="954">
        <v>504</v>
      </c>
      <c r="R28" s="955">
        <v>26.652564780539397</v>
      </c>
      <c r="S28" s="954">
        <v>486</v>
      </c>
      <c r="T28" s="955">
        <f t="shared" si="2"/>
        <v>96.428571428571431</v>
      </c>
    </row>
    <row r="29" spans="1:20" s="319" customFormat="1" ht="18" customHeight="1" x14ac:dyDescent="0.25">
      <c r="B29" s="1284" t="s">
        <v>0</v>
      </c>
      <c r="C29" s="1277"/>
      <c r="D29" s="1285">
        <f>SUM(D11:D28)</f>
        <v>653890</v>
      </c>
      <c r="E29" s="1286">
        <f t="shared" si="1"/>
        <v>100</v>
      </c>
      <c r="F29" s="1277"/>
      <c r="G29" s="1285">
        <f>SUM(G11:G28)</f>
        <v>161054</v>
      </c>
      <c r="H29" s="1286">
        <f>G29/$D29*100</f>
        <v>24.630136567312544</v>
      </c>
      <c r="I29" s="1285">
        <f>SUM(I11:I28)</f>
        <v>103874</v>
      </c>
      <c r="J29" s="1286">
        <f>I29/G29*100</f>
        <v>64.496380096116837</v>
      </c>
      <c r="K29" s="1277"/>
      <c r="L29" s="1285">
        <f>SUM(L11:L28)</f>
        <v>245435</v>
      </c>
      <c r="M29" s="1286">
        <f>L29/$D29*100</f>
        <v>37.534600620899539</v>
      </c>
      <c r="N29" s="1285">
        <f>SUM(N11:N28)</f>
        <v>159025</v>
      </c>
      <c r="O29" s="1286">
        <f>N29/L29*100</f>
        <v>64.793122415303444</v>
      </c>
      <c r="P29" s="1277"/>
      <c r="Q29" s="1285">
        <f>SUM(Q11:Q28)</f>
        <v>247401</v>
      </c>
      <c r="R29" s="1286">
        <f>Q29/$D29*100</f>
        <v>37.835262811787921</v>
      </c>
      <c r="S29" s="1285">
        <f>SUM(S11:S28)</f>
        <v>163771</v>
      </c>
      <c r="T29" s="1286">
        <f>S29/Q29*100</f>
        <v>66.196579641957797</v>
      </c>
    </row>
    <row r="30" spans="1:20" s="328" customFormat="1" ht="6.75" customHeight="1" x14ac:dyDescent="0.25">
      <c r="B30" s="1657"/>
      <c r="C30" s="1657"/>
      <c r="D30" s="1657"/>
      <c r="E30" s="1657"/>
      <c r="F30" s="779"/>
    </row>
    <row r="31" spans="1:20" x14ac:dyDescent="0.35">
      <c r="B31" s="1658"/>
      <c r="C31" s="1658"/>
      <c r="D31" s="1658"/>
      <c r="E31" s="1658"/>
      <c r="F31" s="1658"/>
      <c r="G31" s="1658"/>
      <c r="H31" s="1658"/>
      <c r="I31" s="1658"/>
      <c r="J31" s="1658"/>
      <c r="K31" s="1658"/>
      <c r="L31" s="1658"/>
      <c r="M31" s="1658"/>
      <c r="N31" s="1658"/>
      <c r="O31" s="1658"/>
      <c r="P31" s="1658"/>
      <c r="Q31" s="1658"/>
      <c r="R31" s="1658"/>
    </row>
    <row r="32" spans="1:20" x14ac:dyDescent="0.35">
      <c r="G32" s="935"/>
      <c r="L32" s="935"/>
    </row>
    <row r="33" spans="2:12" x14ac:dyDescent="0.3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65</v>
      </c>
    </row>
    <row r="2" spans="1:22" s="343" customFormat="1" ht="49.5" customHeight="1" x14ac:dyDescent="0.35">
      <c r="B2" s="1443"/>
      <c r="C2" s="1443"/>
      <c r="D2" s="1443"/>
      <c r="E2" s="1443"/>
      <c r="F2" s="344"/>
      <c r="G2" s="1641"/>
      <c r="H2" s="1641"/>
      <c r="I2" s="1641"/>
      <c r="J2" s="1641"/>
      <c r="K2" s="1641"/>
      <c r="L2" s="1641"/>
      <c r="M2" s="1641"/>
      <c r="N2" s="1641"/>
      <c r="O2" s="1641"/>
      <c r="P2" s="1641"/>
      <c r="Q2" s="1641"/>
      <c r="R2" s="1641"/>
      <c r="T2" s="344"/>
    </row>
    <row r="3" spans="1:22" s="343" customFormat="1" ht="3" customHeight="1" x14ac:dyDescent="0.35">
      <c r="B3" s="344"/>
      <c r="C3" s="344"/>
      <c r="D3" s="344"/>
      <c r="E3" s="344"/>
      <c r="F3" s="344"/>
      <c r="L3" s="344"/>
      <c r="Q3" s="344"/>
      <c r="T3" s="344"/>
    </row>
    <row r="4" spans="1:22" s="345" customFormat="1" ht="15" customHeight="1" x14ac:dyDescent="0.25">
      <c r="B4" s="1470" t="s">
        <v>430</v>
      </c>
      <c r="C4" s="1470"/>
      <c r="D4" s="1470"/>
      <c r="E4" s="1470"/>
      <c r="F4" s="1470"/>
      <c r="G4" s="1470"/>
      <c r="H4" s="1470"/>
      <c r="I4" s="1470"/>
      <c r="J4" s="1470"/>
      <c r="K4" s="1470"/>
      <c r="L4" s="1470"/>
      <c r="M4" s="1470"/>
      <c r="N4" s="1470"/>
      <c r="O4" s="1470"/>
      <c r="P4" s="1470"/>
      <c r="Q4" s="1470"/>
      <c r="R4" s="1470"/>
      <c r="S4" s="1470"/>
      <c r="T4" s="1470"/>
      <c r="U4" s="924"/>
    </row>
    <row r="5" spans="1:22" s="345" customFormat="1" ht="1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925"/>
      <c r="V5" s="875"/>
    </row>
    <row r="6" spans="1:22" s="345" customFormat="1" ht="4.5" customHeight="1" x14ac:dyDescent="0.25"/>
    <row r="7" spans="1:22" s="322" customFormat="1" ht="15" customHeight="1" x14ac:dyDescent="0.25">
      <c r="A7" s="316"/>
      <c r="B7" s="1642" t="s">
        <v>12</v>
      </c>
      <c r="C7" s="920"/>
      <c r="D7" s="1659" t="s">
        <v>65</v>
      </c>
      <c r="E7" s="1647"/>
      <c r="F7" s="920"/>
      <c r="G7" s="1661" t="s">
        <v>31</v>
      </c>
      <c r="H7" s="1662"/>
      <c r="I7" s="1662"/>
      <c r="J7" s="1663"/>
      <c r="K7" s="921"/>
      <c r="L7" s="1661" t="s">
        <v>49</v>
      </c>
      <c r="M7" s="1662"/>
      <c r="N7" s="1662"/>
      <c r="O7" s="1663"/>
      <c r="P7" s="921"/>
      <c r="Q7" s="1661" t="s">
        <v>50</v>
      </c>
      <c r="R7" s="1662"/>
      <c r="S7" s="1662"/>
      <c r="T7" s="1663"/>
    </row>
    <row r="8" spans="1:22" s="322" customFormat="1" ht="35.25" customHeight="1" x14ac:dyDescent="0.25">
      <c r="A8" s="316"/>
      <c r="B8" s="1643"/>
      <c r="C8" s="920"/>
      <c r="D8" s="1660"/>
      <c r="E8" s="1650"/>
      <c r="F8" s="920"/>
      <c r="G8" s="1664" t="s">
        <v>69</v>
      </c>
      <c r="H8" s="1665"/>
      <c r="I8" s="1666" t="s">
        <v>286</v>
      </c>
      <c r="J8" s="1667"/>
      <c r="K8" s="957"/>
      <c r="L8" s="1668" t="s">
        <v>69</v>
      </c>
      <c r="M8" s="1669"/>
      <c r="N8" s="1666" t="s">
        <v>286</v>
      </c>
      <c r="O8" s="1667"/>
      <c r="P8" s="957"/>
      <c r="Q8" s="1668" t="s">
        <v>69</v>
      </c>
      <c r="R8" s="1669"/>
      <c r="S8" s="1666" t="s">
        <v>286</v>
      </c>
      <c r="T8" s="1667"/>
    </row>
    <row r="9" spans="1:22" s="322" customFormat="1" ht="29.25" customHeight="1" x14ac:dyDescent="0.25">
      <c r="A9" s="316"/>
      <c r="B9" s="1644"/>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12</v>
      </c>
      <c r="E11" s="928">
        <f>D11/D$29*100</f>
        <v>0.10949904188338351</v>
      </c>
      <c r="F11" s="930"/>
      <c r="G11" s="927">
        <v>8</v>
      </c>
      <c r="H11" s="928">
        <v>66.666666666666657</v>
      </c>
      <c r="I11" s="927">
        <v>7</v>
      </c>
      <c r="J11" s="928">
        <v>87.5</v>
      </c>
      <c r="K11" s="930"/>
      <c r="L11" s="927">
        <v>4</v>
      </c>
      <c r="M11" s="928">
        <v>33.333333333333329</v>
      </c>
      <c r="N11" s="927">
        <v>4</v>
      </c>
      <c r="O11" s="928">
        <v>100</v>
      </c>
      <c r="P11" s="930"/>
      <c r="Q11" s="927">
        <v>0</v>
      </c>
      <c r="R11" s="928">
        <v>0</v>
      </c>
      <c r="S11" s="927">
        <v>0</v>
      </c>
      <c r="T11" s="928" t="str">
        <f>IFERROR(S11/Q11*100,"-")</f>
        <v>-</v>
      </c>
    </row>
    <row r="12" spans="1:22" s="331" customFormat="1" ht="18" customHeight="1" x14ac:dyDescent="0.25">
      <c r="A12" s="330"/>
      <c r="B12" s="931" t="s">
        <v>7</v>
      </c>
      <c r="C12" s="930"/>
      <c r="D12" s="932">
        <f t="shared" ref="D12:D28" si="0">G12+L12+Q12</f>
        <v>0</v>
      </c>
      <c r="E12" s="933">
        <f t="shared" ref="E12:E29" si="1">D12/D$29*100</f>
        <v>0</v>
      </c>
      <c r="F12" s="930"/>
      <c r="G12" s="932">
        <v>0</v>
      </c>
      <c r="H12" s="933" t="s">
        <v>363</v>
      </c>
      <c r="I12" s="932">
        <v>0</v>
      </c>
      <c r="J12" s="933" t="s">
        <v>363</v>
      </c>
      <c r="K12" s="930"/>
      <c r="L12" s="932">
        <v>0</v>
      </c>
      <c r="M12" s="933" t="s">
        <v>363</v>
      </c>
      <c r="N12" s="932">
        <v>0</v>
      </c>
      <c r="O12" s="933" t="s">
        <v>363</v>
      </c>
      <c r="P12" s="930"/>
      <c r="Q12" s="932">
        <v>0</v>
      </c>
      <c r="R12" s="933" t="s">
        <v>363</v>
      </c>
      <c r="S12" s="932">
        <v>0</v>
      </c>
      <c r="T12" s="933" t="str">
        <f t="shared" ref="T12:T28" si="2">IFERROR(S12/Q12*100,"-")</f>
        <v>-</v>
      </c>
    </row>
    <row r="13" spans="1:22" s="331" customFormat="1" ht="18" customHeight="1" x14ac:dyDescent="0.25">
      <c r="A13" s="330"/>
      <c r="B13" s="931" t="s">
        <v>37</v>
      </c>
      <c r="C13" s="930"/>
      <c r="D13" s="932">
        <f t="shared" si="0"/>
        <v>29</v>
      </c>
      <c r="E13" s="933">
        <f t="shared" si="1"/>
        <v>0.26462268455151017</v>
      </c>
      <c r="F13" s="930"/>
      <c r="G13" s="932">
        <v>12</v>
      </c>
      <c r="H13" s="933">
        <v>41.379310344827587</v>
      </c>
      <c r="I13" s="932">
        <v>10</v>
      </c>
      <c r="J13" s="933">
        <v>83.333333333333343</v>
      </c>
      <c r="K13" s="930"/>
      <c r="L13" s="932">
        <v>5</v>
      </c>
      <c r="M13" s="933">
        <v>17.241379310344829</v>
      </c>
      <c r="N13" s="932">
        <v>4</v>
      </c>
      <c r="O13" s="933">
        <v>80</v>
      </c>
      <c r="P13" s="930"/>
      <c r="Q13" s="932">
        <v>12</v>
      </c>
      <c r="R13" s="933">
        <v>41.379310344827587</v>
      </c>
      <c r="S13" s="932">
        <v>9</v>
      </c>
      <c r="T13" s="933">
        <f t="shared" si="2"/>
        <v>75</v>
      </c>
    </row>
    <row r="14" spans="1:22" s="331" customFormat="1" ht="18" customHeight="1" x14ac:dyDescent="0.25">
      <c r="A14" s="330"/>
      <c r="B14" s="931" t="s">
        <v>38</v>
      </c>
      <c r="C14" s="930"/>
      <c r="D14" s="932">
        <f t="shared" si="0"/>
        <v>0</v>
      </c>
      <c r="E14" s="933">
        <f t="shared" si="1"/>
        <v>0</v>
      </c>
      <c r="F14" s="930"/>
      <c r="G14" s="932">
        <v>0</v>
      </c>
      <c r="H14" s="933" t="s">
        <v>363</v>
      </c>
      <c r="I14" s="932">
        <v>0</v>
      </c>
      <c r="J14" s="933" t="s">
        <v>363</v>
      </c>
      <c r="K14" s="930"/>
      <c r="L14" s="932">
        <v>0</v>
      </c>
      <c r="M14" s="933" t="s">
        <v>363</v>
      </c>
      <c r="N14" s="932">
        <v>0</v>
      </c>
      <c r="O14" s="933" t="s">
        <v>363</v>
      </c>
      <c r="P14" s="930"/>
      <c r="Q14" s="932">
        <v>0</v>
      </c>
      <c r="R14" s="933" t="s">
        <v>363</v>
      </c>
      <c r="S14" s="932">
        <v>0</v>
      </c>
      <c r="T14" s="933" t="str">
        <f t="shared" si="2"/>
        <v>-</v>
      </c>
    </row>
    <row r="15" spans="1:22" s="331" customFormat="1" ht="18" customHeight="1" x14ac:dyDescent="0.25">
      <c r="A15" s="330"/>
      <c r="B15" s="931" t="s">
        <v>6</v>
      </c>
      <c r="C15" s="930"/>
      <c r="D15" s="932">
        <f t="shared" si="0"/>
        <v>0</v>
      </c>
      <c r="E15" s="933">
        <f t="shared" si="1"/>
        <v>0</v>
      </c>
      <c r="F15" s="930"/>
      <c r="G15" s="932">
        <v>0</v>
      </c>
      <c r="H15" s="933" t="s">
        <v>363</v>
      </c>
      <c r="I15" s="932">
        <v>0</v>
      </c>
      <c r="J15" s="933" t="s">
        <v>363</v>
      </c>
      <c r="K15" s="930"/>
      <c r="L15" s="932">
        <v>0</v>
      </c>
      <c r="M15" s="933" t="s">
        <v>363</v>
      </c>
      <c r="N15" s="932">
        <v>0</v>
      </c>
      <c r="O15" s="933" t="s">
        <v>363</v>
      </c>
      <c r="P15" s="930"/>
      <c r="Q15" s="932">
        <v>0</v>
      </c>
      <c r="R15" s="933" t="s">
        <v>363</v>
      </c>
      <c r="S15" s="932">
        <v>0</v>
      </c>
      <c r="T15" s="933" t="str">
        <f t="shared" si="2"/>
        <v>-</v>
      </c>
    </row>
    <row r="16" spans="1:22" s="331" customFormat="1" ht="18" customHeight="1" x14ac:dyDescent="0.25">
      <c r="A16" s="330"/>
      <c r="B16" s="931" t="s">
        <v>5</v>
      </c>
      <c r="C16" s="930"/>
      <c r="D16" s="932">
        <f t="shared" si="0"/>
        <v>0</v>
      </c>
      <c r="E16" s="933">
        <f t="shared" si="1"/>
        <v>0</v>
      </c>
      <c r="F16" s="930"/>
      <c r="G16" s="932">
        <v>0</v>
      </c>
      <c r="H16" s="933" t="s">
        <v>363</v>
      </c>
      <c r="I16" s="932">
        <v>0</v>
      </c>
      <c r="J16" s="933" t="s">
        <v>363</v>
      </c>
      <c r="K16" s="930"/>
      <c r="L16" s="932">
        <v>0</v>
      </c>
      <c r="M16" s="933" t="s">
        <v>363</v>
      </c>
      <c r="N16" s="932">
        <v>0</v>
      </c>
      <c r="O16" s="933" t="s">
        <v>363</v>
      </c>
      <c r="P16" s="930"/>
      <c r="Q16" s="932">
        <v>0</v>
      </c>
      <c r="R16" s="933" t="s">
        <v>363</v>
      </c>
      <c r="S16" s="932">
        <v>0</v>
      </c>
      <c r="T16" s="933" t="str">
        <f t="shared" si="2"/>
        <v>-</v>
      </c>
    </row>
    <row r="17" spans="1:20" s="331" customFormat="1" ht="18" customHeight="1" x14ac:dyDescent="0.25">
      <c r="A17" s="330"/>
      <c r="B17" s="931" t="s">
        <v>4</v>
      </c>
      <c r="C17" s="930"/>
      <c r="D17" s="932">
        <f t="shared" si="0"/>
        <v>2747</v>
      </c>
      <c r="E17" s="933">
        <f t="shared" si="1"/>
        <v>25.066155671137878</v>
      </c>
      <c r="F17" s="930"/>
      <c r="G17" s="932">
        <v>590</v>
      </c>
      <c r="H17" s="933">
        <v>21.47797597378959</v>
      </c>
      <c r="I17" s="932">
        <v>469</v>
      </c>
      <c r="J17" s="933">
        <v>79.491525423728817</v>
      </c>
      <c r="K17" s="930"/>
      <c r="L17" s="932">
        <v>914</v>
      </c>
      <c r="M17" s="933">
        <v>33.272661084819802</v>
      </c>
      <c r="N17" s="932">
        <v>638</v>
      </c>
      <c r="O17" s="933">
        <v>69.80306345733041</v>
      </c>
      <c r="P17" s="930"/>
      <c r="Q17" s="932">
        <v>1243</v>
      </c>
      <c r="R17" s="933">
        <v>45.249362941390608</v>
      </c>
      <c r="S17" s="932">
        <v>829</v>
      </c>
      <c r="T17" s="933">
        <f t="shared" si="2"/>
        <v>66.69348350764281</v>
      </c>
    </row>
    <row r="18" spans="1:20" s="331" customFormat="1" ht="18" customHeight="1" x14ac:dyDescent="0.25">
      <c r="A18" s="330"/>
      <c r="B18" s="931" t="s">
        <v>40</v>
      </c>
      <c r="C18" s="930"/>
      <c r="D18" s="932">
        <f t="shared" si="0"/>
        <v>20</v>
      </c>
      <c r="E18" s="933">
        <f t="shared" si="1"/>
        <v>0.18249840313897253</v>
      </c>
      <c r="F18" s="930"/>
      <c r="G18" s="932">
        <v>15</v>
      </c>
      <c r="H18" s="933">
        <v>75</v>
      </c>
      <c r="I18" s="932">
        <v>12</v>
      </c>
      <c r="J18" s="933">
        <v>80</v>
      </c>
      <c r="K18" s="930"/>
      <c r="L18" s="932">
        <v>3</v>
      </c>
      <c r="M18" s="933">
        <v>15</v>
      </c>
      <c r="N18" s="932">
        <v>2</v>
      </c>
      <c r="O18" s="933">
        <v>66.666666666666657</v>
      </c>
      <c r="P18" s="930"/>
      <c r="Q18" s="932">
        <v>2</v>
      </c>
      <c r="R18" s="933">
        <v>10</v>
      </c>
      <c r="S18" s="932">
        <v>1</v>
      </c>
      <c r="T18" s="933">
        <f t="shared" si="2"/>
        <v>50</v>
      </c>
    </row>
    <row r="19" spans="1:20" s="331" customFormat="1" ht="18" customHeight="1" x14ac:dyDescent="0.25">
      <c r="A19" s="330"/>
      <c r="B19" s="931" t="s">
        <v>41</v>
      </c>
      <c r="C19" s="930"/>
      <c r="D19" s="932">
        <f t="shared" si="0"/>
        <v>88</v>
      </c>
      <c r="E19" s="933">
        <f t="shared" si="1"/>
        <v>0.80299297381147916</v>
      </c>
      <c r="F19" s="930"/>
      <c r="G19" s="932">
        <v>65</v>
      </c>
      <c r="H19" s="933">
        <v>73.86363636363636</v>
      </c>
      <c r="I19" s="932">
        <v>56</v>
      </c>
      <c r="J19" s="933">
        <v>86.15384615384616</v>
      </c>
      <c r="K19" s="930"/>
      <c r="L19" s="932">
        <v>16</v>
      </c>
      <c r="M19" s="933">
        <v>18.181818181818183</v>
      </c>
      <c r="N19" s="932">
        <v>14</v>
      </c>
      <c r="O19" s="933">
        <v>87.5</v>
      </c>
      <c r="P19" s="930"/>
      <c r="Q19" s="932">
        <v>7</v>
      </c>
      <c r="R19" s="933">
        <v>7.9545454545454541</v>
      </c>
      <c r="S19" s="932">
        <v>7</v>
      </c>
      <c r="T19" s="933">
        <f t="shared" si="2"/>
        <v>100</v>
      </c>
    </row>
    <row r="20" spans="1:20" s="331" customFormat="1" ht="18" customHeight="1" x14ac:dyDescent="0.25">
      <c r="A20" s="330"/>
      <c r="B20" s="931" t="s">
        <v>3</v>
      </c>
      <c r="C20" s="930"/>
      <c r="D20" s="932">
        <f t="shared" si="0"/>
        <v>838</v>
      </c>
      <c r="E20" s="933">
        <f t="shared" si="1"/>
        <v>7.6466830915229487</v>
      </c>
      <c r="F20" s="930"/>
      <c r="G20" s="932">
        <v>308</v>
      </c>
      <c r="H20" s="933">
        <v>36.754176610978526</v>
      </c>
      <c r="I20" s="932">
        <v>205</v>
      </c>
      <c r="J20" s="933">
        <v>66.558441558441558</v>
      </c>
      <c r="K20" s="930"/>
      <c r="L20" s="932">
        <v>377</v>
      </c>
      <c r="M20" s="933">
        <v>44.988066825775661</v>
      </c>
      <c r="N20" s="932">
        <v>288</v>
      </c>
      <c r="O20" s="933">
        <v>76.392572944297072</v>
      </c>
      <c r="P20" s="930"/>
      <c r="Q20" s="932">
        <v>153</v>
      </c>
      <c r="R20" s="933">
        <v>18.257756563245824</v>
      </c>
      <c r="S20" s="932">
        <v>117</v>
      </c>
      <c r="T20" s="933">
        <f t="shared" si="2"/>
        <v>76.470588235294116</v>
      </c>
    </row>
    <row r="21" spans="1:20" s="331" customFormat="1" ht="18" customHeight="1" x14ac:dyDescent="0.25">
      <c r="A21" s="330"/>
      <c r="B21" s="931" t="s">
        <v>2</v>
      </c>
      <c r="C21" s="930"/>
      <c r="D21" s="932">
        <f t="shared" si="0"/>
        <v>0</v>
      </c>
      <c r="E21" s="933">
        <f t="shared" si="1"/>
        <v>0</v>
      </c>
      <c r="F21" s="930"/>
      <c r="G21" s="932">
        <v>0</v>
      </c>
      <c r="H21" s="933" t="s">
        <v>363</v>
      </c>
      <c r="I21" s="932">
        <v>0</v>
      </c>
      <c r="J21" s="933" t="s">
        <v>363</v>
      </c>
      <c r="K21" s="930"/>
      <c r="L21" s="932">
        <v>0</v>
      </c>
      <c r="M21" s="933" t="s">
        <v>363</v>
      </c>
      <c r="N21" s="932">
        <v>0</v>
      </c>
      <c r="O21" s="933" t="s">
        <v>363</v>
      </c>
      <c r="P21" s="930"/>
      <c r="Q21" s="932">
        <v>0</v>
      </c>
      <c r="R21" s="933" t="s">
        <v>363</v>
      </c>
      <c r="S21" s="932">
        <v>0</v>
      </c>
      <c r="T21" s="933" t="str">
        <f t="shared" si="2"/>
        <v>-</v>
      </c>
    </row>
    <row r="22" spans="1:20" s="331" customFormat="1" ht="18" customHeight="1" x14ac:dyDescent="0.25">
      <c r="A22" s="330"/>
      <c r="B22" s="931" t="s">
        <v>35</v>
      </c>
      <c r="C22" s="930"/>
      <c r="D22" s="932">
        <f t="shared" si="0"/>
        <v>136</v>
      </c>
      <c r="E22" s="933">
        <f t="shared" si="1"/>
        <v>1.2409891413450134</v>
      </c>
      <c r="F22" s="930"/>
      <c r="G22" s="932">
        <v>85</v>
      </c>
      <c r="H22" s="933">
        <v>62.5</v>
      </c>
      <c r="I22" s="932">
        <v>75</v>
      </c>
      <c r="J22" s="933">
        <v>88.235294117647058</v>
      </c>
      <c r="K22" s="930"/>
      <c r="L22" s="932">
        <v>48</v>
      </c>
      <c r="M22" s="933">
        <v>35.294117647058826</v>
      </c>
      <c r="N22" s="932">
        <v>43</v>
      </c>
      <c r="O22" s="933">
        <v>89.583333333333343</v>
      </c>
      <c r="P22" s="930"/>
      <c r="Q22" s="932">
        <v>3</v>
      </c>
      <c r="R22" s="933">
        <v>2.2058823529411766</v>
      </c>
      <c r="S22" s="932">
        <v>3</v>
      </c>
      <c r="T22" s="933">
        <f t="shared" si="2"/>
        <v>100</v>
      </c>
    </row>
    <row r="23" spans="1:20" s="331" customFormat="1" ht="18" customHeight="1" x14ac:dyDescent="0.25">
      <c r="A23" s="330"/>
      <c r="B23" s="931" t="s">
        <v>42</v>
      </c>
      <c r="C23" s="930"/>
      <c r="D23" s="932">
        <f t="shared" si="0"/>
        <v>82</v>
      </c>
      <c r="E23" s="933">
        <f t="shared" si="1"/>
        <v>0.74824345286978744</v>
      </c>
      <c r="F23" s="930"/>
      <c r="G23" s="932">
        <v>64</v>
      </c>
      <c r="H23" s="933">
        <v>78.048780487804876</v>
      </c>
      <c r="I23" s="932">
        <v>56</v>
      </c>
      <c r="J23" s="933">
        <v>87.5</v>
      </c>
      <c r="K23" s="930"/>
      <c r="L23" s="932">
        <v>17</v>
      </c>
      <c r="M23" s="933">
        <v>20.73170731707317</v>
      </c>
      <c r="N23" s="932">
        <v>16</v>
      </c>
      <c r="O23" s="933">
        <v>94.117647058823522</v>
      </c>
      <c r="P23" s="930"/>
      <c r="Q23" s="932">
        <v>1</v>
      </c>
      <c r="R23" s="933">
        <v>1.2195121951219512</v>
      </c>
      <c r="S23" s="932">
        <v>1</v>
      </c>
      <c r="T23" s="933">
        <f t="shared" si="2"/>
        <v>100</v>
      </c>
    </row>
    <row r="24" spans="1:20" s="331" customFormat="1" ht="18" customHeight="1" x14ac:dyDescent="0.25">
      <c r="A24" s="330">
        <v>47094</v>
      </c>
      <c r="B24" s="931" t="s">
        <v>43</v>
      </c>
      <c r="C24" s="930"/>
      <c r="D24" s="932">
        <f t="shared" si="0"/>
        <v>4</v>
      </c>
      <c r="E24" s="933">
        <f t="shared" si="1"/>
        <v>3.6499680627794504E-2</v>
      </c>
      <c r="F24" s="930"/>
      <c r="G24" s="932">
        <v>2</v>
      </c>
      <c r="H24" s="933">
        <v>50</v>
      </c>
      <c r="I24" s="932">
        <v>1</v>
      </c>
      <c r="J24" s="933">
        <v>50</v>
      </c>
      <c r="K24" s="930"/>
      <c r="L24" s="932">
        <v>1</v>
      </c>
      <c r="M24" s="933">
        <v>25</v>
      </c>
      <c r="N24" s="932">
        <v>0</v>
      </c>
      <c r="O24" s="933">
        <v>0</v>
      </c>
      <c r="P24" s="930"/>
      <c r="Q24" s="932">
        <v>1</v>
      </c>
      <c r="R24" s="933">
        <v>25</v>
      </c>
      <c r="S24" s="932">
        <v>1</v>
      </c>
      <c r="T24" s="933">
        <f t="shared" si="2"/>
        <v>100</v>
      </c>
    </row>
    <row r="25" spans="1:20" s="331" customFormat="1" ht="18" customHeight="1" x14ac:dyDescent="0.25">
      <c r="B25" s="931" t="s">
        <v>44</v>
      </c>
      <c r="C25" s="930"/>
      <c r="D25" s="932">
        <f t="shared" si="0"/>
        <v>40</v>
      </c>
      <c r="E25" s="933">
        <f t="shared" si="1"/>
        <v>0.36499680627794506</v>
      </c>
      <c r="F25" s="930"/>
      <c r="G25" s="932">
        <v>11</v>
      </c>
      <c r="H25" s="933">
        <v>27.500000000000004</v>
      </c>
      <c r="I25" s="932">
        <v>8</v>
      </c>
      <c r="J25" s="933">
        <v>72.727272727272734</v>
      </c>
      <c r="K25" s="930"/>
      <c r="L25" s="932">
        <v>17</v>
      </c>
      <c r="M25" s="933">
        <v>42.5</v>
      </c>
      <c r="N25" s="932">
        <v>10</v>
      </c>
      <c r="O25" s="933">
        <v>58.82352941176471</v>
      </c>
      <c r="P25" s="930"/>
      <c r="Q25" s="932">
        <v>12</v>
      </c>
      <c r="R25" s="933">
        <v>30</v>
      </c>
      <c r="S25" s="932">
        <v>7</v>
      </c>
      <c r="T25" s="933">
        <f t="shared" si="2"/>
        <v>58.333333333333336</v>
      </c>
    </row>
    <row r="26" spans="1:20" s="331" customFormat="1" ht="18" customHeight="1" x14ac:dyDescent="0.25">
      <c r="B26" s="931" t="s">
        <v>45</v>
      </c>
      <c r="C26" s="930"/>
      <c r="D26" s="932">
        <f t="shared" si="0"/>
        <v>6963</v>
      </c>
      <c r="E26" s="933">
        <f t="shared" si="1"/>
        <v>63.536819052833295</v>
      </c>
      <c r="F26" s="930"/>
      <c r="G26" s="932">
        <v>1921</v>
      </c>
      <c r="H26" s="933">
        <v>27.588683038920003</v>
      </c>
      <c r="I26" s="932">
        <v>777</v>
      </c>
      <c r="J26" s="933">
        <v>40.44768349817803</v>
      </c>
      <c r="K26" s="930"/>
      <c r="L26" s="932">
        <v>2517</v>
      </c>
      <c r="M26" s="933">
        <v>36.148211977595864</v>
      </c>
      <c r="N26" s="932">
        <v>838</v>
      </c>
      <c r="O26" s="933">
        <v>33.293603496225664</v>
      </c>
      <c r="P26" s="930"/>
      <c r="Q26" s="932">
        <v>2525</v>
      </c>
      <c r="R26" s="933">
        <v>36.263104983484126</v>
      </c>
      <c r="S26" s="932">
        <v>1016</v>
      </c>
      <c r="T26" s="933">
        <f t="shared" si="2"/>
        <v>40.237623762376238</v>
      </c>
    </row>
    <row r="27" spans="1:20" s="331" customFormat="1" ht="18" customHeight="1" x14ac:dyDescent="0.25">
      <c r="B27" s="931" t="s">
        <v>46</v>
      </c>
      <c r="C27" s="930"/>
      <c r="D27" s="932">
        <f t="shared" si="0"/>
        <v>0</v>
      </c>
      <c r="E27" s="933">
        <f t="shared" si="1"/>
        <v>0</v>
      </c>
      <c r="F27" s="930"/>
      <c r="G27" s="932">
        <v>0</v>
      </c>
      <c r="H27" s="933" t="s">
        <v>363</v>
      </c>
      <c r="I27" s="932">
        <v>0</v>
      </c>
      <c r="J27" s="933" t="s">
        <v>363</v>
      </c>
      <c r="K27" s="930"/>
      <c r="L27" s="932">
        <v>0</v>
      </c>
      <c r="M27" s="933" t="s">
        <v>363</v>
      </c>
      <c r="N27" s="932">
        <v>0</v>
      </c>
      <c r="O27" s="933" t="s">
        <v>363</v>
      </c>
      <c r="P27" s="930"/>
      <c r="Q27" s="932">
        <v>0</v>
      </c>
      <c r="R27" s="933" t="s">
        <v>363</v>
      </c>
      <c r="S27" s="932">
        <v>0</v>
      </c>
      <c r="T27" s="933" t="str">
        <f t="shared" si="2"/>
        <v>-</v>
      </c>
    </row>
    <row r="28" spans="1:20" s="331" customFormat="1" ht="18" customHeight="1" x14ac:dyDescent="0.25">
      <c r="B28" s="953" t="s">
        <v>1</v>
      </c>
      <c r="C28" s="930"/>
      <c r="D28" s="954">
        <f t="shared" si="0"/>
        <v>0</v>
      </c>
      <c r="E28" s="955">
        <f t="shared" si="1"/>
        <v>0</v>
      </c>
      <c r="F28" s="930"/>
      <c r="G28" s="954">
        <v>0</v>
      </c>
      <c r="H28" s="955" t="s">
        <v>363</v>
      </c>
      <c r="I28" s="954">
        <v>0</v>
      </c>
      <c r="J28" s="955" t="s">
        <v>363</v>
      </c>
      <c r="K28" s="930"/>
      <c r="L28" s="954">
        <v>0</v>
      </c>
      <c r="M28" s="955" t="s">
        <v>363</v>
      </c>
      <c r="N28" s="954">
        <v>0</v>
      </c>
      <c r="O28" s="955" t="s">
        <v>363</v>
      </c>
      <c r="P28" s="930"/>
      <c r="Q28" s="954">
        <v>0</v>
      </c>
      <c r="R28" s="955" t="s">
        <v>363</v>
      </c>
      <c r="S28" s="954">
        <v>0</v>
      </c>
      <c r="T28" s="955" t="str">
        <f t="shared" si="2"/>
        <v>-</v>
      </c>
    </row>
    <row r="29" spans="1:20" s="319" customFormat="1" ht="18" customHeight="1" x14ac:dyDescent="0.25">
      <c r="B29" s="1284" t="s">
        <v>0</v>
      </c>
      <c r="C29" s="1277"/>
      <c r="D29" s="1285">
        <f>SUM(D11:D28)</f>
        <v>10959</v>
      </c>
      <c r="E29" s="1286">
        <f t="shared" si="1"/>
        <v>100</v>
      </c>
      <c r="F29" s="1277"/>
      <c r="G29" s="1285">
        <f>SUM(G11:G28)</f>
        <v>3081</v>
      </c>
      <c r="H29" s="1286">
        <f>G29/$D29*100</f>
        <v>28.113879003558718</v>
      </c>
      <c r="I29" s="1285">
        <f>SUM(I11:I28)</f>
        <v>1676</v>
      </c>
      <c r="J29" s="1286">
        <f>I29/G29*100</f>
        <v>54.397922752353132</v>
      </c>
      <c r="K29" s="1277"/>
      <c r="L29" s="1285">
        <f>SUM(L11:L28)</f>
        <v>3919</v>
      </c>
      <c r="M29" s="1286">
        <f>L29/$D29*100</f>
        <v>35.760562095081667</v>
      </c>
      <c r="N29" s="1285">
        <f>SUM(N11:N28)</f>
        <v>1857</v>
      </c>
      <c r="O29" s="1286">
        <f>N29/L29*100</f>
        <v>47.384536871650937</v>
      </c>
      <c r="P29" s="1277"/>
      <c r="Q29" s="1285">
        <f>SUM(Q11:Q28)</f>
        <v>3959</v>
      </c>
      <c r="R29" s="1286">
        <f>Q29/$D29*100</f>
        <v>36.125558901359611</v>
      </c>
      <c r="S29" s="1285">
        <f>SUM(S11:S28)</f>
        <v>1991</v>
      </c>
      <c r="T29" s="1286">
        <f>S29/Q29*100</f>
        <v>50.29047739328113</v>
      </c>
    </row>
    <row r="30" spans="1:20" s="328" customFormat="1" ht="6.75" customHeight="1" x14ac:dyDescent="0.25">
      <c r="B30" s="1657"/>
      <c r="C30" s="1657"/>
      <c r="D30" s="1657"/>
      <c r="E30" s="1657"/>
      <c r="F30" s="779"/>
    </row>
    <row r="31" spans="1:20" x14ac:dyDescent="0.35">
      <c r="B31" s="1658"/>
      <c r="C31" s="1658"/>
      <c r="D31" s="1658"/>
      <c r="E31" s="1658"/>
      <c r="F31" s="1658"/>
      <c r="G31" s="1658"/>
      <c r="H31" s="1658"/>
      <c r="I31" s="1658"/>
      <c r="J31" s="1658"/>
      <c r="K31" s="1658"/>
      <c r="L31" s="1658"/>
      <c r="M31" s="1658"/>
      <c r="N31" s="1658"/>
      <c r="O31" s="1658"/>
      <c r="P31" s="1658"/>
      <c r="Q31" s="1658"/>
      <c r="R31" s="1658"/>
    </row>
    <row r="32" spans="1:20" x14ac:dyDescent="0.35">
      <c r="G32" s="935"/>
      <c r="L32" s="935"/>
    </row>
    <row r="33" spans="2:12" x14ac:dyDescent="0.35">
      <c r="B33" s="935"/>
      <c r="L33" s="935"/>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0" t="s">
        <v>439</v>
      </c>
      <c r="C3" s="1550"/>
      <c r="D3" s="1550"/>
      <c r="E3" s="1550"/>
      <c r="F3" s="1550"/>
      <c r="G3" s="1550"/>
      <c r="H3" s="1550"/>
      <c r="I3" s="1550"/>
      <c r="J3" s="1550"/>
      <c r="K3" s="1550"/>
      <c r="L3" s="1550"/>
      <c r="M3" s="1550"/>
      <c r="N3" s="1550"/>
      <c r="O3" s="1550"/>
      <c r="P3" s="1550"/>
    </row>
    <row r="4" spans="1:21" s="967" customFormat="1" ht="15.5" x14ac:dyDescent="0.25">
      <c r="B4" s="1471" t="str">
        <f>porsaad!$B$6</f>
        <v>Situación a 31 de marzo de 2025</v>
      </c>
      <c r="C4" s="1471"/>
      <c r="D4" s="1471"/>
      <c r="E4" s="1471"/>
      <c r="F4" s="1471"/>
      <c r="G4" s="1471"/>
      <c r="H4" s="1471"/>
      <c r="I4" s="1471"/>
      <c r="J4" s="1471"/>
      <c r="K4" s="1471"/>
      <c r="L4" s="1471"/>
      <c r="M4" s="1471"/>
      <c r="N4" s="1471"/>
      <c r="O4" s="1471"/>
      <c r="P4" s="1471"/>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2" t="s">
        <v>199</v>
      </c>
      <c r="D6" s="1673"/>
      <c r="E6" s="1673"/>
      <c r="F6" s="1673"/>
      <c r="G6" s="1673"/>
      <c r="H6" s="1673"/>
      <c r="I6" s="1673"/>
      <c r="J6" s="1673"/>
      <c r="K6" s="1673"/>
      <c r="L6" s="1673"/>
      <c r="M6" s="1673"/>
      <c r="N6" s="1673"/>
      <c r="O6" s="1673"/>
      <c r="P6" s="1674"/>
    </row>
    <row r="7" spans="1:21" s="967" customFormat="1" ht="57" customHeight="1" x14ac:dyDescent="0.25">
      <c r="B7" s="1675" t="s">
        <v>12</v>
      </c>
      <c r="C7" s="1677" t="s">
        <v>0</v>
      </c>
      <c r="D7" s="1678"/>
      <c r="E7" s="1670" t="s">
        <v>200</v>
      </c>
      <c r="F7" s="1679"/>
      <c r="G7" s="1680" t="s">
        <v>201</v>
      </c>
      <c r="H7" s="1681"/>
      <c r="I7" s="1680" t="s">
        <v>202</v>
      </c>
      <c r="J7" s="1681"/>
      <c r="K7" s="1680" t="s">
        <v>203</v>
      </c>
      <c r="L7" s="1681"/>
      <c r="M7" s="1680" t="s">
        <v>204</v>
      </c>
      <c r="N7" s="1681"/>
      <c r="O7" s="1670" t="s">
        <v>205</v>
      </c>
      <c r="P7" s="1671"/>
    </row>
    <row r="8" spans="1:21" s="972" customFormat="1" ht="12" customHeight="1" x14ac:dyDescent="0.25">
      <c r="B8" s="1676"/>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4659</v>
      </c>
      <c r="D9" s="976">
        <f>IFERROR(C9/$C9*100,"-")</f>
        <v>100</v>
      </c>
      <c r="E9" s="975">
        <v>0</v>
      </c>
      <c r="F9" s="976">
        <v>0</v>
      </c>
      <c r="G9" s="975">
        <v>4323</v>
      </c>
      <c r="H9" s="976">
        <v>92.788151963940763</v>
      </c>
      <c r="I9" s="975">
        <v>336</v>
      </c>
      <c r="J9" s="976">
        <v>7.2118480360592399</v>
      </c>
      <c r="K9" s="975">
        <v>0</v>
      </c>
      <c r="L9" s="976">
        <v>0</v>
      </c>
      <c r="M9" s="975">
        <v>0</v>
      </c>
      <c r="N9" s="976">
        <v>0</v>
      </c>
      <c r="O9" s="975">
        <v>0</v>
      </c>
      <c r="P9" s="976">
        <f t="shared" ref="P9:P26" si="0">IFERROR(O9/$C9*100,"-")</f>
        <v>0</v>
      </c>
      <c r="R9" s="977"/>
    </row>
    <row r="10" spans="1:21" s="962" customFormat="1" ht="16.5" customHeight="1" x14ac:dyDescent="0.25">
      <c r="A10" s="962">
        <v>2</v>
      </c>
      <c r="B10" s="978" t="s">
        <v>7</v>
      </c>
      <c r="C10" s="979">
        <f t="shared" ref="C10:C26" si="1">E10+G10+I10+K10+M10+O10</f>
        <v>9922</v>
      </c>
      <c r="D10" s="980">
        <f t="shared" ref="D10:D26" si="2">IFERROR(C10/$C10*100,"-")</f>
        <v>100</v>
      </c>
      <c r="E10" s="979">
        <v>1</v>
      </c>
      <c r="F10" s="980">
        <v>1.0078613182826043E-2</v>
      </c>
      <c r="G10" s="979">
        <v>7554</v>
      </c>
      <c r="H10" s="980">
        <v>76.133843983067933</v>
      </c>
      <c r="I10" s="979">
        <v>2367</v>
      </c>
      <c r="J10" s="980">
        <v>23.856077403749243</v>
      </c>
      <c r="K10" s="979">
        <v>0</v>
      </c>
      <c r="L10" s="980">
        <v>0</v>
      </c>
      <c r="M10" s="979">
        <v>0</v>
      </c>
      <c r="N10" s="980">
        <v>0</v>
      </c>
      <c r="O10" s="979">
        <v>0</v>
      </c>
      <c r="P10" s="980">
        <f t="shared" si="0"/>
        <v>0</v>
      </c>
      <c r="R10" s="977"/>
    </row>
    <row r="11" spans="1:21" s="962" customFormat="1" ht="16.5" customHeight="1" x14ac:dyDescent="0.25">
      <c r="A11" s="962">
        <v>3</v>
      </c>
      <c r="B11" s="978" t="s">
        <v>37</v>
      </c>
      <c r="C11" s="979">
        <f t="shared" si="1"/>
        <v>5327</v>
      </c>
      <c r="D11" s="980">
        <f t="shared" si="2"/>
        <v>100</v>
      </c>
      <c r="E11" s="979">
        <v>303</v>
      </c>
      <c r="F11" s="980">
        <v>5.6880045053501034</v>
      </c>
      <c r="G11" s="979">
        <v>3133</v>
      </c>
      <c r="H11" s="980">
        <v>58.813591139478127</v>
      </c>
      <c r="I11" s="979">
        <v>499</v>
      </c>
      <c r="J11" s="980">
        <v>9.3673737563356472</v>
      </c>
      <c r="K11" s="979">
        <v>1118</v>
      </c>
      <c r="L11" s="980">
        <v>20.987422564295098</v>
      </c>
      <c r="M11" s="979">
        <v>274</v>
      </c>
      <c r="N11" s="980">
        <v>5.1436080345410176</v>
      </c>
      <c r="O11" s="979">
        <v>0</v>
      </c>
      <c r="P11" s="980">
        <f t="shared" si="0"/>
        <v>0</v>
      </c>
      <c r="R11" s="977"/>
    </row>
    <row r="12" spans="1:21" s="962" customFormat="1" ht="16.5" customHeight="1" x14ac:dyDescent="0.25">
      <c r="A12" s="962">
        <v>4</v>
      </c>
      <c r="B12" s="978" t="s">
        <v>38</v>
      </c>
      <c r="C12" s="979">
        <f t="shared" si="1"/>
        <v>771</v>
      </c>
      <c r="D12" s="980">
        <f t="shared" si="2"/>
        <v>100</v>
      </c>
      <c r="E12" s="979">
        <v>0</v>
      </c>
      <c r="F12" s="980">
        <v>0</v>
      </c>
      <c r="G12" s="979">
        <v>626</v>
      </c>
      <c r="H12" s="980">
        <v>81.193255512321656</v>
      </c>
      <c r="I12" s="979">
        <v>145</v>
      </c>
      <c r="J12" s="980">
        <v>18.806744487678341</v>
      </c>
      <c r="K12" s="979">
        <v>0</v>
      </c>
      <c r="L12" s="980">
        <v>0</v>
      </c>
      <c r="M12" s="979">
        <v>0</v>
      </c>
      <c r="N12" s="980">
        <v>0</v>
      </c>
      <c r="O12" s="979">
        <v>0</v>
      </c>
      <c r="P12" s="980">
        <f t="shared" si="0"/>
        <v>0</v>
      </c>
      <c r="R12" s="977"/>
    </row>
    <row r="13" spans="1:21" s="962" customFormat="1" ht="16.5" customHeight="1" x14ac:dyDescent="0.25">
      <c r="A13" s="962">
        <v>5</v>
      </c>
      <c r="B13" s="978" t="s">
        <v>6</v>
      </c>
      <c r="C13" s="979">
        <f t="shared" si="1"/>
        <v>15826</v>
      </c>
      <c r="D13" s="980">
        <f t="shared" si="2"/>
        <v>100</v>
      </c>
      <c r="E13" s="979">
        <v>9894</v>
      </c>
      <c r="F13" s="980">
        <v>62.517376469101485</v>
      </c>
      <c r="G13" s="979">
        <v>2136</v>
      </c>
      <c r="H13" s="980">
        <v>13.49677745482118</v>
      </c>
      <c r="I13" s="979">
        <v>1398</v>
      </c>
      <c r="J13" s="980">
        <v>8.8335650195880202</v>
      </c>
      <c r="K13" s="979">
        <v>2392</v>
      </c>
      <c r="L13" s="980">
        <v>15.114368760267913</v>
      </c>
      <c r="M13" s="979">
        <v>6</v>
      </c>
      <c r="N13" s="980">
        <v>3.7912296221407807E-2</v>
      </c>
      <c r="O13" s="979">
        <v>0</v>
      </c>
      <c r="P13" s="980">
        <f t="shared" si="0"/>
        <v>0</v>
      </c>
      <c r="R13" s="977"/>
    </row>
    <row r="14" spans="1:21" s="962" customFormat="1" ht="16.5" customHeight="1" x14ac:dyDescent="0.25">
      <c r="A14" s="962">
        <v>6</v>
      </c>
      <c r="B14" s="978" t="s">
        <v>5</v>
      </c>
      <c r="C14" s="979">
        <f t="shared" si="1"/>
        <v>383</v>
      </c>
      <c r="D14" s="980">
        <f t="shared" si="2"/>
        <v>100</v>
      </c>
      <c r="E14" s="979">
        <v>0</v>
      </c>
      <c r="F14" s="980">
        <v>0</v>
      </c>
      <c r="G14" s="979">
        <v>379</v>
      </c>
      <c r="H14" s="980">
        <v>98.955613577023499</v>
      </c>
      <c r="I14" s="979">
        <v>4</v>
      </c>
      <c r="J14" s="980">
        <v>1.0443864229765014</v>
      </c>
      <c r="K14" s="979">
        <v>0</v>
      </c>
      <c r="L14" s="980">
        <v>0</v>
      </c>
      <c r="M14" s="979">
        <v>0</v>
      </c>
      <c r="N14" s="980">
        <v>0</v>
      </c>
      <c r="O14" s="979">
        <v>0</v>
      </c>
      <c r="P14" s="980">
        <f t="shared" si="0"/>
        <v>0</v>
      </c>
      <c r="R14" s="977"/>
    </row>
    <row r="15" spans="1:21" s="963" customFormat="1" ht="16.5" customHeight="1" x14ac:dyDescent="0.25">
      <c r="A15" s="963">
        <v>7</v>
      </c>
      <c r="B15" s="978" t="s">
        <v>4</v>
      </c>
      <c r="C15" s="979">
        <f t="shared" si="1"/>
        <v>49512</v>
      </c>
      <c r="D15" s="980">
        <f t="shared" si="2"/>
        <v>100</v>
      </c>
      <c r="E15" s="979">
        <v>8599</v>
      </c>
      <c r="F15" s="980">
        <v>17.367506867022136</v>
      </c>
      <c r="G15" s="979">
        <v>21318</v>
      </c>
      <c r="H15" s="980">
        <v>43.056228793019876</v>
      </c>
      <c r="I15" s="979">
        <v>14330</v>
      </c>
      <c r="J15" s="980">
        <v>28.942478591048637</v>
      </c>
      <c r="K15" s="979">
        <v>5265</v>
      </c>
      <c r="L15" s="980">
        <v>10.633785748909355</v>
      </c>
      <c r="M15" s="979">
        <v>0</v>
      </c>
      <c r="N15" s="980">
        <v>0</v>
      </c>
      <c r="O15" s="979">
        <v>0</v>
      </c>
      <c r="P15" s="980">
        <f t="shared" si="0"/>
        <v>0</v>
      </c>
      <c r="R15" s="977"/>
    </row>
    <row r="16" spans="1:21" s="963" customFormat="1" ht="16.5" customHeight="1" x14ac:dyDescent="0.25">
      <c r="A16" s="963">
        <v>8</v>
      </c>
      <c r="B16" s="978" t="s">
        <v>40</v>
      </c>
      <c r="C16" s="979">
        <f t="shared" si="1"/>
        <v>11783</v>
      </c>
      <c r="D16" s="980">
        <f t="shared" si="2"/>
        <v>100</v>
      </c>
      <c r="E16" s="979">
        <v>1196</v>
      </c>
      <c r="F16" s="980">
        <v>10.150216413477043</v>
      </c>
      <c r="G16" s="979">
        <v>8071</v>
      </c>
      <c r="H16" s="980">
        <v>68.496987184927434</v>
      </c>
      <c r="I16" s="979">
        <v>547</v>
      </c>
      <c r="J16" s="980">
        <v>4.6422812526521255</v>
      </c>
      <c r="K16" s="979">
        <v>1969</v>
      </c>
      <c r="L16" s="980">
        <v>16.71051514894339</v>
      </c>
      <c r="M16" s="979">
        <v>0</v>
      </c>
      <c r="N16" s="980">
        <v>0</v>
      </c>
      <c r="O16" s="979">
        <v>0</v>
      </c>
      <c r="P16" s="980">
        <f t="shared" si="0"/>
        <v>0</v>
      </c>
      <c r="R16" s="977"/>
    </row>
    <row r="17" spans="1:18" s="963" customFormat="1" ht="16.5" customHeight="1" x14ac:dyDescent="0.25">
      <c r="A17" s="963">
        <v>9</v>
      </c>
      <c r="B17" s="978" t="s">
        <v>41</v>
      </c>
      <c r="C17" s="979">
        <f t="shared" si="1"/>
        <v>23209</v>
      </c>
      <c r="D17" s="980">
        <f t="shared" si="2"/>
        <v>100</v>
      </c>
      <c r="E17" s="979">
        <v>7373</v>
      </c>
      <c r="F17" s="980">
        <v>31.767848679391612</v>
      </c>
      <c r="G17" s="979">
        <v>13539</v>
      </c>
      <c r="H17" s="980">
        <v>58.335128613899776</v>
      </c>
      <c r="I17" s="979">
        <v>2297</v>
      </c>
      <c r="J17" s="980">
        <v>9.8970227067086043</v>
      </c>
      <c r="K17" s="979">
        <v>0</v>
      </c>
      <c r="L17" s="980">
        <v>0</v>
      </c>
      <c r="M17" s="979">
        <v>0</v>
      </c>
      <c r="N17" s="980">
        <v>0</v>
      </c>
      <c r="O17" s="979">
        <v>0</v>
      </c>
      <c r="P17" s="980">
        <f t="shared" si="0"/>
        <v>0</v>
      </c>
      <c r="R17" s="977"/>
    </row>
    <row r="18" spans="1:18" s="963" customFormat="1" ht="16.5" customHeight="1" x14ac:dyDescent="0.25">
      <c r="A18" s="963">
        <v>10</v>
      </c>
      <c r="B18" s="978" t="s">
        <v>3</v>
      </c>
      <c r="C18" s="979">
        <f t="shared" si="1"/>
        <v>25467</v>
      </c>
      <c r="D18" s="980">
        <f t="shared" si="2"/>
        <v>100</v>
      </c>
      <c r="E18" s="979">
        <v>13612</v>
      </c>
      <c r="F18" s="980">
        <v>53.449562178505516</v>
      </c>
      <c r="G18" s="979">
        <v>8451</v>
      </c>
      <c r="H18" s="980">
        <v>33.184120626693371</v>
      </c>
      <c r="I18" s="979">
        <v>1002</v>
      </c>
      <c r="J18" s="980">
        <v>3.9345034750854047</v>
      </c>
      <c r="K18" s="979">
        <v>2402</v>
      </c>
      <c r="L18" s="980">
        <v>9.431813719715711</v>
      </c>
      <c r="M18" s="979">
        <v>0</v>
      </c>
      <c r="N18" s="980">
        <v>0</v>
      </c>
      <c r="O18" s="979">
        <v>0</v>
      </c>
      <c r="P18" s="980">
        <f t="shared" si="0"/>
        <v>0</v>
      </c>
      <c r="R18" s="977"/>
    </row>
    <row r="19" spans="1:18" s="962" customFormat="1" ht="16.5" customHeight="1" x14ac:dyDescent="0.25">
      <c r="A19" s="962">
        <v>11</v>
      </c>
      <c r="B19" s="978" t="s">
        <v>2</v>
      </c>
      <c r="C19" s="979">
        <f t="shared" si="1"/>
        <v>19697</v>
      </c>
      <c r="D19" s="980">
        <f t="shared" si="2"/>
        <v>100</v>
      </c>
      <c r="E19" s="979">
        <v>14379</v>
      </c>
      <c r="F19" s="980">
        <v>73.000964613900592</v>
      </c>
      <c r="G19" s="979">
        <v>2995</v>
      </c>
      <c r="H19" s="980">
        <v>15.205361222521196</v>
      </c>
      <c r="I19" s="979">
        <v>922</v>
      </c>
      <c r="J19" s="980">
        <v>4.6809158755140379</v>
      </c>
      <c r="K19" s="979">
        <v>1401</v>
      </c>
      <c r="L19" s="980">
        <v>7.112758288064172</v>
      </c>
      <c r="M19" s="979">
        <v>0</v>
      </c>
      <c r="N19" s="980">
        <v>0</v>
      </c>
      <c r="O19" s="979">
        <v>0</v>
      </c>
      <c r="P19" s="980">
        <f t="shared" si="0"/>
        <v>0</v>
      </c>
      <c r="R19" s="977"/>
    </row>
    <row r="20" spans="1:18" s="962" customFormat="1" ht="16.5" customHeight="1" x14ac:dyDescent="0.25">
      <c r="A20" s="962">
        <v>12</v>
      </c>
      <c r="B20" s="978" t="s">
        <v>35</v>
      </c>
      <c r="C20" s="979">
        <f t="shared" si="1"/>
        <v>16226</v>
      </c>
      <c r="D20" s="980">
        <f t="shared" si="2"/>
        <v>100</v>
      </c>
      <c r="E20" s="979">
        <v>2947</v>
      </c>
      <c r="F20" s="980">
        <v>18.162208800690248</v>
      </c>
      <c r="G20" s="979">
        <v>6620</v>
      </c>
      <c r="H20" s="980">
        <v>40.798718106742264</v>
      </c>
      <c r="I20" s="979">
        <v>3950</v>
      </c>
      <c r="J20" s="980">
        <v>24.343646000246519</v>
      </c>
      <c r="K20" s="979">
        <v>2709</v>
      </c>
      <c r="L20" s="980">
        <v>16.695427092320966</v>
      </c>
      <c r="M20" s="979">
        <v>0</v>
      </c>
      <c r="N20" s="980">
        <v>0</v>
      </c>
      <c r="O20" s="979">
        <v>0</v>
      </c>
      <c r="P20" s="980">
        <f t="shared" si="0"/>
        <v>0</v>
      </c>
      <c r="R20" s="977"/>
    </row>
    <row r="21" spans="1:18" s="962" customFormat="1" ht="16.5" customHeight="1" x14ac:dyDescent="0.25">
      <c r="A21" s="962">
        <v>13</v>
      </c>
      <c r="B21" s="978" t="s">
        <v>42</v>
      </c>
      <c r="C21" s="979">
        <f t="shared" si="1"/>
        <v>29669</v>
      </c>
      <c r="D21" s="980">
        <f t="shared" si="2"/>
        <v>100</v>
      </c>
      <c r="E21" s="979">
        <v>3686</v>
      </c>
      <c r="F21" s="980">
        <v>12.423741952880111</v>
      </c>
      <c r="G21" s="979">
        <v>16233</v>
      </c>
      <c r="H21" s="980">
        <v>54.713674205399577</v>
      </c>
      <c r="I21" s="979">
        <v>2398</v>
      </c>
      <c r="J21" s="980">
        <v>8.0825103643533645</v>
      </c>
      <c r="K21" s="979">
        <v>7352</v>
      </c>
      <c r="L21" s="980">
        <v>24.780073477366948</v>
      </c>
      <c r="M21" s="979">
        <v>0</v>
      </c>
      <c r="N21" s="980">
        <v>0</v>
      </c>
      <c r="O21" s="979">
        <v>0</v>
      </c>
      <c r="P21" s="980">
        <f t="shared" si="0"/>
        <v>0</v>
      </c>
      <c r="R21" s="977"/>
    </row>
    <row r="22" spans="1:18" s="962" customFormat="1" ht="16.5" customHeight="1" x14ac:dyDescent="0.25">
      <c r="A22" s="962">
        <v>14</v>
      </c>
      <c r="B22" s="978" t="s">
        <v>43</v>
      </c>
      <c r="C22" s="979">
        <f t="shared" si="1"/>
        <v>1482</v>
      </c>
      <c r="D22" s="980">
        <f t="shared" si="2"/>
        <v>100</v>
      </c>
      <c r="E22" s="979">
        <v>3</v>
      </c>
      <c r="F22" s="980">
        <v>0.20242914979757085</v>
      </c>
      <c r="G22" s="979">
        <v>809</v>
      </c>
      <c r="H22" s="980">
        <v>54.588394062078272</v>
      </c>
      <c r="I22" s="979">
        <v>238</v>
      </c>
      <c r="J22" s="980">
        <v>16.059379217273953</v>
      </c>
      <c r="K22" s="979">
        <v>432</v>
      </c>
      <c r="L22" s="980">
        <v>29.1497975708502</v>
      </c>
      <c r="M22" s="979">
        <v>0</v>
      </c>
      <c r="N22" s="980">
        <v>0</v>
      </c>
      <c r="O22" s="979">
        <v>0</v>
      </c>
      <c r="P22" s="980">
        <f t="shared" si="0"/>
        <v>0</v>
      </c>
      <c r="R22" s="977"/>
    </row>
    <row r="23" spans="1:18" s="962" customFormat="1" ht="16.5" customHeight="1" x14ac:dyDescent="0.25">
      <c r="A23" s="962">
        <v>15</v>
      </c>
      <c r="B23" s="978" t="s">
        <v>44</v>
      </c>
      <c r="C23" s="979">
        <f t="shared" si="1"/>
        <v>2782</v>
      </c>
      <c r="D23" s="980">
        <f t="shared" si="2"/>
        <v>100</v>
      </c>
      <c r="E23" s="979">
        <v>1592</v>
      </c>
      <c r="F23" s="980">
        <v>57.225017972681528</v>
      </c>
      <c r="G23" s="979">
        <v>808</v>
      </c>
      <c r="H23" s="980">
        <v>29.043853342918762</v>
      </c>
      <c r="I23" s="979">
        <v>255</v>
      </c>
      <c r="J23" s="980">
        <v>9.1660675772825293</v>
      </c>
      <c r="K23" s="979">
        <v>127</v>
      </c>
      <c r="L23" s="980">
        <v>4.5650611071171818</v>
      </c>
      <c r="M23" s="979">
        <v>0</v>
      </c>
      <c r="N23" s="980">
        <v>0</v>
      </c>
      <c r="O23" s="979">
        <v>0</v>
      </c>
      <c r="P23" s="980">
        <f t="shared" si="0"/>
        <v>0</v>
      </c>
      <c r="R23" s="977"/>
    </row>
    <row r="24" spans="1:18" s="962" customFormat="1" ht="16.5" customHeight="1" x14ac:dyDescent="0.25">
      <c r="A24" s="962">
        <v>16</v>
      </c>
      <c r="B24" s="978" t="s">
        <v>45</v>
      </c>
      <c r="C24" s="979">
        <f t="shared" si="1"/>
        <v>1384</v>
      </c>
      <c r="D24" s="980">
        <f t="shared" si="2"/>
        <v>100</v>
      </c>
      <c r="E24" s="979">
        <v>0</v>
      </c>
      <c r="F24" s="980">
        <v>0</v>
      </c>
      <c r="G24" s="979">
        <v>1381</v>
      </c>
      <c r="H24" s="980">
        <v>99.783236994219649</v>
      </c>
      <c r="I24" s="979">
        <v>3</v>
      </c>
      <c r="J24" s="980">
        <v>0.2167630057803468</v>
      </c>
      <c r="K24" s="979">
        <v>0</v>
      </c>
      <c r="L24" s="980">
        <v>0</v>
      </c>
      <c r="M24" s="979">
        <v>0</v>
      </c>
      <c r="N24" s="980">
        <v>0</v>
      </c>
      <c r="O24" s="979">
        <v>0</v>
      </c>
      <c r="P24" s="980">
        <f t="shared" si="0"/>
        <v>0</v>
      </c>
      <c r="R24" s="977"/>
    </row>
    <row r="25" spans="1:18" s="962" customFormat="1" ht="16.5" customHeight="1" x14ac:dyDescent="0.25">
      <c r="A25" s="962">
        <v>17</v>
      </c>
      <c r="B25" s="978" t="s">
        <v>46</v>
      </c>
      <c r="C25" s="979">
        <f>E25+G25+I25+K25+M25+O25</f>
        <v>1085</v>
      </c>
      <c r="D25" s="980">
        <f t="shared" si="2"/>
        <v>100</v>
      </c>
      <c r="E25" s="979">
        <v>0</v>
      </c>
      <c r="F25" s="980">
        <v>0</v>
      </c>
      <c r="G25" s="979">
        <v>982</v>
      </c>
      <c r="H25" s="980">
        <v>90.506912442396313</v>
      </c>
      <c r="I25" s="979">
        <v>103</v>
      </c>
      <c r="J25" s="980">
        <v>9.4930875576036868</v>
      </c>
      <c r="K25" s="979">
        <v>0</v>
      </c>
      <c r="L25" s="980">
        <v>0</v>
      </c>
      <c r="M25" s="979">
        <v>0</v>
      </c>
      <c r="N25" s="980">
        <v>0</v>
      </c>
      <c r="O25" s="979">
        <v>0</v>
      </c>
      <c r="P25" s="980">
        <f t="shared" si="0"/>
        <v>0</v>
      </c>
      <c r="R25" s="977"/>
    </row>
    <row r="26" spans="1:18" s="962" customFormat="1" ht="16.5" customHeight="1" x14ac:dyDescent="0.25">
      <c r="B26" s="981" t="s">
        <v>1</v>
      </c>
      <c r="C26" s="982">
        <f t="shared" si="1"/>
        <v>5</v>
      </c>
      <c r="D26" s="983">
        <f t="shared" si="2"/>
        <v>100</v>
      </c>
      <c r="E26" s="982">
        <v>4</v>
      </c>
      <c r="F26" s="983">
        <v>80</v>
      </c>
      <c r="G26" s="982">
        <v>1</v>
      </c>
      <c r="H26" s="983">
        <v>20</v>
      </c>
      <c r="I26" s="982">
        <v>0</v>
      </c>
      <c r="J26" s="983">
        <v>0</v>
      </c>
      <c r="K26" s="982">
        <v>0</v>
      </c>
      <c r="L26" s="983">
        <v>0</v>
      </c>
      <c r="M26" s="982">
        <v>0</v>
      </c>
      <c r="N26" s="983">
        <v>0</v>
      </c>
      <c r="O26" s="982">
        <v>0</v>
      </c>
      <c r="P26" s="983">
        <f t="shared" si="0"/>
        <v>0</v>
      </c>
      <c r="R26" s="977"/>
    </row>
    <row r="27" spans="1:18" s="1287" customFormat="1" x14ac:dyDescent="0.25">
      <c r="B27" s="1288" t="s">
        <v>0</v>
      </c>
      <c r="C27" s="1289">
        <f>SUM(C9:C26)</f>
        <v>219189</v>
      </c>
      <c r="D27" s="1290">
        <f>C27/$C27*100</f>
        <v>100</v>
      </c>
      <c r="E27" s="1291">
        <f>SUM(E9:E26)</f>
        <v>63589</v>
      </c>
      <c r="F27" s="1292">
        <f>E27/$C27*100</f>
        <v>29.011036137762385</v>
      </c>
      <c r="G27" s="1291">
        <f>SUM(G9:G26)</f>
        <v>99359</v>
      </c>
      <c r="H27" s="1292">
        <f>G27/$C27*100</f>
        <v>45.330285735141814</v>
      </c>
      <c r="I27" s="1291">
        <f>SUM(I9:I26)</f>
        <v>30794</v>
      </c>
      <c r="J27" s="1292">
        <f>I27/$C27*100</f>
        <v>14.0490626810652</v>
      </c>
      <c r="K27" s="1291">
        <f>SUM(K9:K26)</f>
        <v>25167</v>
      </c>
      <c r="L27" s="1292">
        <f>K27/$C27*100</f>
        <v>11.4818718092605</v>
      </c>
      <c r="M27" s="1291">
        <f>SUM(M9:M26)</f>
        <v>280</v>
      </c>
      <c r="N27" s="1292">
        <f>M27/$C27*100</f>
        <v>0.1277436367700934</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327" customFormat="1" x14ac:dyDescent="0.25">
      <c r="B43" s="960"/>
      <c r="D43" s="960"/>
      <c r="M43" s="960"/>
      <c r="N43" s="960"/>
    </row>
    <row r="44" spans="2:14" s="1327" customFormat="1" x14ac:dyDescent="0.25">
      <c r="D44" s="960"/>
      <c r="M44" s="960"/>
      <c r="N44" s="960"/>
    </row>
    <row r="45" spans="2:14" s="1327" customFormat="1" x14ac:dyDescent="0.25">
      <c r="D45" s="960"/>
      <c r="M45" s="960"/>
      <c r="N45" s="960"/>
    </row>
    <row r="46" spans="2:14" s="1327" customFormat="1" x14ac:dyDescent="0.25">
      <c r="D46" s="960"/>
      <c r="M46" s="960"/>
      <c r="N46" s="960"/>
    </row>
    <row r="47" spans="2:14" s="1327" customFormat="1" x14ac:dyDescent="0.25">
      <c r="D47" s="960"/>
      <c r="M47" s="960"/>
      <c r="N47" s="960"/>
    </row>
    <row r="48" spans="2:14" s="1327" customFormat="1" x14ac:dyDescent="0.25">
      <c r="D48" s="960"/>
    </row>
    <row r="49" spans="4:4" s="1327" customFormat="1" x14ac:dyDescent="0.25">
      <c r="D49" s="960"/>
    </row>
    <row r="50" spans="4:4" s="1327" customFormat="1" x14ac:dyDescent="0.25">
      <c r="D50" s="960"/>
    </row>
    <row r="51" spans="4:4" s="1327" customFormat="1" x14ac:dyDescent="0.25">
      <c r="D51" s="960"/>
    </row>
    <row r="52" spans="4:4" s="1327" customFormat="1" x14ac:dyDescent="0.25">
      <c r="D52" s="960"/>
    </row>
    <row r="53" spans="4:4" s="1327" customFormat="1" x14ac:dyDescent="0.25">
      <c r="D53" s="960"/>
    </row>
    <row r="54" spans="4:4" s="1327" customFormat="1" x14ac:dyDescent="0.25">
      <c r="D54" s="960"/>
    </row>
    <row r="55" spans="4:4" s="1327" customFormat="1"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32</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0" t="s">
        <v>442</v>
      </c>
      <c r="C3" s="1550"/>
      <c r="D3" s="1550"/>
      <c r="E3" s="1550"/>
      <c r="F3" s="1550"/>
      <c r="G3" s="1550"/>
      <c r="H3" s="1550"/>
      <c r="I3" s="1550"/>
      <c r="J3" s="1550"/>
      <c r="K3" s="1550"/>
      <c r="L3" s="1550"/>
      <c r="M3" s="1550"/>
      <c r="N3" s="1550"/>
      <c r="O3" s="1550"/>
      <c r="P3" s="1550"/>
    </row>
    <row r="4" spans="1:21" s="967" customFormat="1" ht="15.5" x14ac:dyDescent="0.25">
      <c r="B4" s="1471" t="str">
        <f>porsaad!$B$6</f>
        <v>Situación a 31 de marzo de 2025</v>
      </c>
      <c r="C4" s="1471"/>
      <c r="D4" s="1471"/>
      <c r="E4" s="1471"/>
      <c r="F4" s="1471"/>
      <c r="G4" s="1471"/>
      <c r="H4" s="1471"/>
      <c r="I4" s="1471"/>
      <c r="J4" s="1471"/>
      <c r="K4" s="1471"/>
      <c r="L4" s="1471"/>
      <c r="M4" s="1471"/>
      <c r="N4" s="1471"/>
      <c r="O4" s="1471"/>
      <c r="P4" s="1471"/>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2" t="s">
        <v>199</v>
      </c>
      <c r="D6" s="1673"/>
      <c r="E6" s="1673"/>
      <c r="F6" s="1673"/>
      <c r="G6" s="1673"/>
      <c r="H6" s="1673"/>
      <c r="I6" s="1673"/>
      <c r="J6" s="1673"/>
      <c r="K6" s="1673"/>
      <c r="L6" s="1673"/>
      <c r="M6" s="1673"/>
      <c r="N6" s="1673"/>
      <c r="O6" s="1673"/>
      <c r="P6" s="1674"/>
    </row>
    <row r="7" spans="1:21" s="967" customFormat="1" ht="57" customHeight="1" x14ac:dyDescent="0.25">
      <c r="B7" s="1675" t="s">
        <v>12</v>
      </c>
      <c r="C7" s="1677" t="s">
        <v>0</v>
      </c>
      <c r="D7" s="1678"/>
      <c r="E7" s="1670" t="s">
        <v>200</v>
      </c>
      <c r="F7" s="1679"/>
      <c r="G7" s="1680" t="s">
        <v>201</v>
      </c>
      <c r="H7" s="1681"/>
      <c r="I7" s="1680" t="s">
        <v>202</v>
      </c>
      <c r="J7" s="1681"/>
      <c r="K7" s="1680" t="s">
        <v>203</v>
      </c>
      <c r="L7" s="1681"/>
      <c r="M7" s="1680" t="s">
        <v>204</v>
      </c>
      <c r="N7" s="1681"/>
      <c r="O7" s="1670" t="s">
        <v>205</v>
      </c>
      <c r="P7" s="1671"/>
    </row>
    <row r="8" spans="1:21" s="972" customFormat="1" ht="12" customHeight="1" x14ac:dyDescent="0.25">
      <c r="B8" s="1676"/>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2322</v>
      </c>
      <c r="D9" s="976">
        <f>IFERROR(C9/$C9*100,"-")</f>
        <v>100</v>
      </c>
      <c r="E9" s="975">
        <v>0</v>
      </c>
      <c r="F9" s="976">
        <v>0</v>
      </c>
      <c r="G9" s="975">
        <v>2231</v>
      </c>
      <c r="H9" s="976">
        <v>96.080964685615839</v>
      </c>
      <c r="I9" s="975">
        <v>91</v>
      </c>
      <c r="J9" s="976">
        <v>3.9190353143841521</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4107</v>
      </c>
      <c r="D10" s="980">
        <f t="shared" ref="D10:D26" si="1">IFERROR(C10/$C10*100,"-")</f>
        <v>100</v>
      </c>
      <c r="E10" s="979">
        <v>1</v>
      </c>
      <c r="F10" s="980">
        <v>2.4348672997321647E-2</v>
      </c>
      <c r="G10" s="979">
        <v>3826</v>
      </c>
      <c r="H10" s="980">
        <v>93.158022887752622</v>
      </c>
      <c r="I10" s="979">
        <v>280</v>
      </c>
      <c r="J10" s="980">
        <v>6.8176284392500603</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1816</v>
      </c>
      <c r="D11" s="980">
        <f t="shared" si="1"/>
        <v>100</v>
      </c>
      <c r="E11" s="979">
        <v>75</v>
      </c>
      <c r="F11" s="980">
        <v>4.1299559471365637</v>
      </c>
      <c r="G11" s="979">
        <v>1582</v>
      </c>
      <c r="H11" s="980">
        <v>87.11453744493393</v>
      </c>
      <c r="I11" s="979">
        <v>130</v>
      </c>
      <c r="J11" s="980">
        <v>7.1585903083700444</v>
      </c>
      <c r="K11" s="979">
        <v>4</v>
      </c>
      <c r="L11" s="980">
        <v>0.22026431718061676</v>
      </c>
      <c r="M11" s="979">
        <v>25</v>
      </c>
      <c r="N11" s="980">
        <v>1.3766519823788546</v>
      </c>
      <c r="O11" s="979">
        <v>0</v>
      </c>
      <c r="P11" s="980">
        <f t="shared" si="2"/>
        <v>0</v>
      </c>
      <c r="R11" s="977"/>
    </row>
    <row r="12" spans="1:21" s="962" customFormat="1" ht="16.5" customHeight="1" x14ac:dyDescent="0.25">
      <c r="A12" s="962">
        <v>4</v>
      </c>
      <c r="B12" s="978" t="s">
        <v>38</v>
      </c>
      <c r="C12" s="979">
        <f t="shared" si="0"/>
        <v>350</v>
      </c>
      <c r="D12" s="980">
        <f t="shared" si="1"/>
        <v>100</v>
      </c>
      <c r="E12" s="979">
        <v>0</v>
      </c>
      <c r="F12" s="980">
        <v>0</v>
      </c>
      <c r="G12" s="979">
        <v>319</v>
      </c>
      <c r="H12" s="980">
        <v>91.142857142857153</v>
      </c>
      <c r="I12" s="979">
        <v>31</v>
      </c>
      <c r="J12" s="980">
        <v>8.8571428571428559</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4804</v>
      </c>
      <c r="D13" s="980">
        <f t="shared" si="1"/>
        <v>100</v>
      </c>
      <c r="E13" s="979">
        <v>2662</v>
      </c>
      <c r="F13" s="980">
        <v>55.412156536219811</v>
      </c>
      <c r="G13" s="979">
        <v>1275</v>
      </c>
      <c r="H13" s="980">
        <v>26.540383014154873</v>
      </c>
      <c r="I13" s="979">
        <v>314</v>
      </c>
      <c r="J13" s="980">
        <v>6.536219816819318</v>
      </c>
      <c r="K13" s="979">
        <v>552</v>
      </c>
      <c r="L13" s="980">
        <v>11.490424646128226</v>
      </c>
      <c r="M13" s="979">
        <v>1</v>
      </c>
      <c r="N13" s="980">
        <v>2.0815986677768527E-2</v>
      </c>
      <c r="O13" s="979">
        <v>0</v>
      </c>
      <c r="P13" s="980">
        <f t="shared" si="2"/>
        <v>0</v>
      </c>
      <c r="R13" s="977"/>
    </row>
    <row r="14" spans="1:21" s="962" customFormat="1" ht="16.5" customHeight="1" x14ac:dyDescent="0.25">
      <c r="A14" s="962">
        <v>6</v>
      </c>
      <c r="B14" s="978" t="s">
        <v>5</v>
      </c>
      <c r="C14" s="979">
        <f t="shared" si="0"/>
        <v>183</v>
      </c>
      <c r="D14" s="980">
        <f t="shared" si="1"/>
        <v>100</v>
      </c>
      <c r="E14" s="979">
        <v>0</v>
      </c>
      <c r="F14" s="980">
        <v>0</v>
      </c>
      <c r="G14" s="979">
        <v>182</v>
      </c>
      <c r="H14" s="980">
        <v>99.453551912568301</v>
      </c>
      <c r="I14" s="979">
        <v>1</v>
      </c>
      <c r="J14" s="980">
        <v>0.54644808743169404</v>
      </c>
      <c r="K14" s="979">
        <v>0</v>
      </c>
      <c r="L14" s="980">
        <v>0</v>
      </c>
      <c r="M14" s="979">
        <v>0</v>
      </c>
      <c r="N14" s="980">
        <v>0</v>
      </c>
      <c r="O14" s="979">
        <v>0</v>
      </c>
      <c r="P14" s="980">
        <f t="shared" si="2"/>
        <v>0</v>
      </c>
      <c r="R14" s="977"/>
    </row>
    <row r="15" spans="1:21" s="963" customFormat="1" ht="16.5" customHeight="1" x14ac:dyDescent="0.25">
      <c r="A15" s="963">
        <v>7</v>
      </c>
      <c r="B15" s="978" t="s">
        <v>4</v>
      </c>
      <c r="C15" s="979">
        <f t="shared" si="0"/>
        <v>16227</v>
      </c>
      <c r="D15" s="980">
        <f t="shared" si="1"/>
        <v>100</v>
      </c>
      <c r="E15" s="979">
        <v>1347</v>
      </c>
      <c r="F15" s="980">
        <v>8.3009798484008144</v>
      </c>
      <c r="G15" s="979">
        <v>11513</v>
      </c>
      <c r="H15" s="980">
        <v>70.949651814876432</v>
      </c>
      <c r="I15" s="979">
        <v>1669</v>
      </c>
      <c r="J15" s="980">
        <v>10.285326924262032</v>
      </c>
      <c r="K15" s="979">
        <v>1698</v>
      </c>
      <c r="L15" s="980">
        <v>10.464041412460713</v>
      </c>
      <c r="M15" s="979">
        <v>0</v>
      </c>
      <c r="N15" s="980">
        <v>0</v>
      </c>
      <c r="O15" s="979">
        <v>0</v>
      </c>
      <c r="P15" s="980">
        <f t="shared" si="2"/>
        <v>0</v>
      </c>
      <c r="R15" s="977"/>
    </row>
    <row r="16" spans="1:21" s="963" customFormat="1" ht="16.5" customHeight="1" x14ac:dyDescent="0.25">
      <c r="A16" s="963">
        <v>8</v>
      </c>
      <c r="B16" s="978" t="s">
        <v>40</v>
      </c>
      <c r="C16" s="979">
        <f t="shared" si="0"/>
        <v>4006</v>
      </c>
      <c r="D16" s="980">
        <f t="shared" si="1"/>
        <v>100</v>
      </c>
      <c r="E16" s="979">
        <v>193</v>
      </c>
      <c r="F16" s="980">
        <v>4.8177733399900147</v>
      </c>
      <c r="G16" s="979">
        <v>3135</v>
      </c>
      <c r="H16" s="980">
        <v>78.257613579630558</v>
      </c>
      <c r="I16" s="979">
        <v>160</v>
      </c>
      <c r="J16" s="980">
        <v>3.9940089865202202</v>
      </c>
      <c r="K16" s="979">
        <v>518</v>
      </c>
      <c r="L16" s="980">
        <v>12.930604093859211</v>
      </c>
      <c r="M16" s="979">
        <v>0</v>
      </c>
      <c r="N16" s="980">
        <v>0</v>
      </c>
      <c r="O16" s="979">
        <v>0</v>
      </c>
      <c r="P16" s="980">
        <f t="shared" si="2"/>
        <v>0</v>
      </c>
      <c r="R16" s="977"/>
    </row>
    <row r="17" spans="1:18" s="963" customFormat="1" ht="16.5" customHeight="1" x14ac:dyDescent="0.25">
      <c r="A17" s="963">
        <v>9</v>
      </c>
      <c r="B17" s="978" t="s">
        <v>41</v>
      </c>
      <c r="C17" s="979">
        <f t="shared" si="0"/>
        <v>6424</v>
      </c>
      <c r="D17" s="980">
        <f t="shared" si="1"/>
        <v>100</v>
      </c>
      <c r="E17" s="979">
        <v>702</v>
      </c>
      <c r="F17" s="980">
        <v>10.927770859277709</v>
      </c>
      <c r="G17" s="979">
        <v>5372</v>
      </c>
      <c r="H17" s="980">
        <v>83.623910336239106</v>
      </c>
      <c r="I17" s="979">
        <v>350</v>
      </c>
      <c r="J17" s="980">
        <v>5.4483188044831881</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7703</v>
      </c>
      <c r="D18" s="980">
        <f t="shared" si="1"/>
        <v>100</v>
      </c>
      <c r="E18" s="979">
        <v>2934</v>
      </c>
      <c r="F18" s="980">
        <v>38.089056211865504</v>
      </c>
      <c r="G18" s="979">
        <v>3418</v>
      </c>
      <c r="H18" s="980">
        <v>44.372322471764249</v>
      </c>
      <c r="I18" s="979">
        <v>531</v>
      </c>
      <c r="J18" s="980">
        <v>6.8934181487732049</v>
      </c>
      <c r="K18" s="979">
        <v>820</v>
      </c>
      <c r="L18" s="980">
        <v>10.645203167597041</v>
      </c>
      <c r="M18" s="979">
        <v>0</v>
      </c>
      <c r="N18" s="980">
        <v>0</v>
      </c>
      <c r="O18" s="979">
        <v>0</v>
      </c>
      <c r="P18" s="980">
        <f t="shared" si="2"/>
        <v>0</v>
      </c>
      <c r="R18" s="977"/>
    </row>
    <row r="19" spans="1:18" s="962" customFormat="1" ht="16.5" customHeight="1" x14ac:dyDescent="0.25">
      <c r="A19" s="962">
        <v>11</v>
      </c>
      <c r="B19" s="978" t="s">
        <v>2</v>
      </c>
      <c r="C19" s="979">
        <f t="shared" si="0"/>
        <v>6066</v>
      </c>
      <c r="D19" s="980">
        <f t="shared" si="1"/>
        <v>100</v>
      </c>
      <c r="E19" s="979">
        <v>3730</v>
      </c>
      <c r="F19" s="980">
        <v>61.490273656445758</v>
      </c>
      <c r="G19" s="979">
        <v>1753</v>
      </c>
      <c r="H19" s="980">
        <v>28.898780085723708</v>
      </c>
      <c r="I19" s="979">
        <v>316</v>
      </c>
      <c r="J19" s="980">
        <v>5.2093636663369605</v>
      </c>
      <c r="K19" s="979">
        <v>267</v>
      </c>
      <c r="L19" s="980">
        <v>4.4015825914935709</v>
      </c>
      <c r="M19" s="979">
        <v>0</v>
      </c>
      <c r="N19" s="980">
        <v>0</v>
      </c>
      <c r="O19" s="979">
        <v>0</v>
      </c>
      <c r="P19" s="980">
        <f t="shared" si="2"/>
        <v>0</v>
      </c>
      <c r="R19" s="977"/>
    </row>
    <row r="20" spans="1:18" s="962" customFormat="1" ht="16.5" customHeight="1" x14ac:dyDescent="0.25">
      <c r="A20" s="962">
        <v>12</v>
      </c>
      <c r="B20" s="978" t="s">
        <v>35</v>
      </c>
      <c r="C20" s="979">
        <f t="shared" si="0"/>
        <v>5896</v>
      </c>
      <c r="D20" s="980">
        <f t="shared" si="1"/>
        <v>100</v>
      </c>
      <c r="E20" s="979">
        <v>446</v>
      </c>
      <c r="F20" s="980">
        <v>7.5644504748982362</v>
      </c>
      <c r="G20" s="979">
        <v>3999</v>
      </c>
      <c r="H20" s="980">
        <v>67.825644504748979</v>
      </c>
      <c r="I20" s="979">
        <v>1135</v>
      </c>
      <c r="J20" s="980">
        <v>19.250339213025779</v>
      </c>
      <c r="K20" s="979">
        <v>316</v>
      </c>
      <c r="L20" s="980">
        <v>5.3595658073270016</v>
      </c>
      <c r="M20" s="979">
        <v>0</v>
      </c>
      <c r="N20" s="980">
        <v>0</v>
      </c>
      <c r="O20" s="979">
        <v>0</v>
      </c>
      <c r="P20" s="980">
        <f t="shared" si="2"/>
        <v>0</v>
      </c>
      <c r="R20" s="977"/>
    </row>
    <row r="21" spans="1:18" s="962" customFormat="1" ht="16.5" customHeight="1" x14ac:dyDescent="0.25">
      <c r="A21" s="962">
        <v>13</v>
      </c>
      <c r="B21" s="978" t="s">
        <v>42</v>
      </c>
      <c r="C21" s="979">
        <f t="shared" si="0"/>
        <v>13752</v>
      </c>
      <c r="D21" s="980">
        <f t="shared" si="1"/>
        <v>100</v>
      </c>
      <c r="E21" s="979">
        <v>1401</v>
      </c>
      <c r="F21" s="980">
        <v>10.18760907504363</v>
      </c>
      <c r="G21" s="979">
        <v>9709</v>
      </c>
      <c r="H21" s="980">
        <v>70.600639906922623</v>
      </c>
      <c r="I21" s="979">
        <v>1020</v>
      </c>
      <c r="J21" s="980">
        <v>7.4171029668411865</v>
      </c>
      <c r="K21" s="979">
        <v>1622</v>
      </c>
      <c r="L21" s="980">
        <v>11.794648051192553</v>
      </c>
      <c r="M21" s="979">
        <v>0</v>
      </c>
      <c r="N21" s="980">
        <v>0</v>
      </c>
      <c r="O21" s="979">
        <v>0</v>
      </c>
      <c r="P21" s="980">
        <f t="shared" si="2"/>
        <v>0</v>
      </c>
      <c r="R21" s="977"/>
    </row>
    <row r="22" spans="1:18" s="962" customFormat="1" ht="16.5" customHeight="1" x14ac:dyDescent="0.25">
      <c r="A22" s="962">
        <v>14</v>
      </c>
      <c r="B22" s="978" t="s">
        <v>43</v>
      </c>
      <c r="C22" s="979">
        <f t="shared" si="0"/>
        <v>844</v>
      </c>
      <c r="D22" s="980">
        <f t="shared" si="1"/>
        <v>100</v>
      </c>
      <c r="E22" s="979">
        <v>2</v>
      </c>
      <c r="F22" s="980">
        <v>0.23696682464454977</v>
      </c>
      <c r="G22" s="979">
        <v>608</v>
      </c>
      <c r="H22" s="980">
        <v>72.037914691943129</v>
      </c>
      <c r="I22" s="979">
        <v>81</v>
      </c>
      <c r="J22" s="980">
        <v>9.597156398104266</v>
      </c>
      <c r="K22" s="979">
        <v>153</v>
      </c>
      <c r="L22" s="980">
        <v>18.127962085308059</v>
      </c>
      <c r="M22" s="979">
        <v>0</v>
      </c>
      <c r="N22" s="980">
        <v>0</v>
      </c>
      <c r="O22" s="979">
        <v>0</v>
      </c>
      <c r="P22" s="980">
        <f t="shared" si="2"/>
        <v>0</v>
      </c>
      <c r="R22" s="977"/>
    </row>
    <row r="23" spans="1:18" s="962" customFormat="1" ht="16.5" customHeight="1" x14ac:dyDescent="0.25">
      <c r="A23" s="962">
        <v>15</v>
      </c>
      <c r="B23" s="978" t="s">
        <v>44</v>
      </c>
      <c r="C23" s="979">
        <f t="shared" si="0"/>
        <v>742</v>
      </c>
      <c r="D23" s="980">
        <f t="shared" si="1"/>
        <v>100</v>
      </c>
      <c r="E23" s="979">
        <v>487</v>
      </c>
      <c r="F23" s="980">
        <v>65.633423180592985</v>
      </c>
      <c r="G23" s="979">
        <v>214</v>
      </c>
      <c r="H23" s="980">
        <v>28.840970350404309</v>
      </c>
      <c r="I23" s="979">
        <v>41</v>
      </c>
      <c r="J23" s="980">
        <v>5.5256064690026951</v>
      </c>
      <c r="K23" s="979">
        <v>0</v>
      </c>
      <c r="L23" s="980">
        <v>0</v>
      </c>
      <c r="M23" s="979">
        <v>0</v>
      </c>
      <c r="N23" s="980">
        <v>0</v>
      </c>
      <c r="O23" s="979">
        <v>0</v>
      </c>
      <c r="P23" s="980">
        <f t="shared" si="2"/>
        <v>0</v>
      </c>
      <c r="R23" s="977"/>
    </row>
    <row r="24" spans="1:18" s="962" customFormat="1" ht="16.5" customHeight="1" x14ac:dyDescent="0.25">
      <c r="A24" s="962">
        <v>16</v>
      </c>
      <c r="B24" s="978" t="s">
        <v>45</v>
      </c>
      <c r="C24" s="979">
        <f t="shared" si="0"/>
        <v>697</v>
      </c>
      <c r="D24" s="980">
        <f t="shared" si="1"/>
        <v>100</v>
      </c>
      <c r="E24" s="979">
        <v>0</v>
      </c>
      <c r="F24" s="980">
        <v>0</v>
      </c>
      <c r="G24" s="979">
        <v>696</v>
      </c>
      <c r="H24" s="980">
        <v>99.856527977044479</v>
      </c>
      <c r="I24" s="979">
        <v>1</v>
      </c>
      <c r="J24" s="980">
        <v>0.14347202295552369</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468</v>
      </c>
      <c r="D25" s="980">
        <f t="shared" si="1"/>
        <v>100</v>
      </c>
      <c r="E25" s="979">
        <v>0</v>
      </c>
      <c r="F25" s="980">
        <v>0</v>
      </c>
      <c r="G25" s="979">
        <v>445</v>
      </c>
      <c r="H25" s="980">
        <v>95.085470085470078</v>
      </c>
      <c r="I25" s="979">
        <v>23</v>
      </c>
      <c r="J25" s="980">
        <v>4.9145299145299148</v>
      </c>
      <c r="K25" s="979">
        <v>0</v>
      </c>
      <c r="L25" s="980">
        <v>0</v>
      </c>
      <c r="M25" s="979">
        <v>0</v>
      </c>
      <c r="N25" s="980">
        <v>0</v>
      </c>
      <c r="O25" s="979">
        <v>0</v>
      </c>
      <c r="P25" s="980">
        <f t="shared" si="2"/>
        <v>0</v>
      </c>
      <c r="R25" s="977"/>
    </row>
    <row r="26" spans="1:18" s="962" customFormat="1" ht="16.5" customHeight="1" x14ac:dyDescent="0.25">
      <c r="B26" s="981" t="s">
        <v>1</v>
      </c>
      <c r="C26" s="982">
        <f t="shared" si="0"/>
        <v>0</v>
      </c>
      <c r="D26" s="983" t="str">
        <f t="shared" si="1"/>
        <v>-</v>
      </c>
      <c r="E26" s="982">
        <v>0</v>
      </c>
      <c r="F26" s="983" t="s">
        <v>363</v>
      </c>
      <c r="G26" s="982">
        <v>0</v>
      </c>
      <c r="H26" s="983" t="s">
        <v>363</v>
      </c>
      <c r="I26" s="982">
        <v>0</v>
      </c>
      <c r="J26" s="983" t="s">
        <v>363</v>
      </c>
      <c r="K26" s="982">
        <v>0</v>
      </c>
      <c r="L26" s="983" t="s">
        <v>363</v>
      </c>
      <c r="M26" s="982">
        <v>0</v>
      </c>
      <c r="N26" s="983" t="s">
        <v>363</v>
      </c>
      <c r="O26" s="982">
        <v>0</v>
      </c>
      <c r="P26" s="983" t="str">
        <f t="shared" si="2"/>
        <v>-</v>
      </c>
      <c r="R26" s="977"/>
    </row>
    <row r="27" spans="1:18" s="1287" customFormat="1" x14ac:dyDescent="0.25">
      <c r="B27" s="1288" t="s">
        <v>0</v>
      </c>
      <c r="C27" s="1291">
        <f>SUM(C9:C26)</f>
        <v>76407</v>
      </c>
      <c r="D27" s="1292">
        <f>C27/$C27*100</f>
        <v>100</v>
      </c>
      <c r="E27" s="1291">
        <f>SUM(E9:E26)</f>
        <v>13980</v>
      </c>
      <c r="F27" s="1292">
        <f>E27/$C27*100</f>
        <v>18.296752915308804</v>
      </c>
      <c r="G27" s="1291">
        <f>SUM(G9:G26)</f>
        <v>50277</v>
      </c>
      <c r="H27" s="1292">
        <f>G27/$C27*100</f>
        <v>65.801562684047283</v>
      </c>
      <c r="I27" s="1291">
        <f>SUM(I9:I26)</f>
        <v>6174</v>
      </c>
      <c r="J27" s="1292">
        <f>I27/$C27*100</f>
        <v>8.0804114806235035</v>
      </c>
      <c r="K27" s="1291">
        <f>SUM(K9:K26)</f>
        <v>5950</v>
      </c>
      <c r="L27" s="1292">
        <f>K27/$C27*100</f>
        <v>7.7872446241836482</v>
      </c>
      <c r="M27" s="1291">
        <f>SUM(M9:M26)</f>
        <v>26</v>
      </c>
      <c r="N27" s="1292">
        <f>M27/$C27*100</f>
        <v>3.4028295836768883E-2</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G45" s="1220">
        <f>IFERROR(GETPIVOTDATA("ID PRESTACION
COUNT",#REF!,"CCAA",$B45,"Grado Resuelto",$B$1,"Subtipo",G$1),0)</f>
        <v>0</v>
      </c>
    </row>
    <row r="46" spans="2:14" s="1220" customFormat="1" x14ac:dyDescent="0.25">
      <c r="B46" s="1220" t="s">
        <v>47</v>
      </c>
      <c r="G46" s="1220">
        <f>IFERROR(GETPIVOTDATA("ID PRESTACION
COUNT",#REF!,"CCAA",$B46,"Grado Resuelto",$B$1,"Subtipo",G$1),0)</f>
        <v>0</v>
      </c>
    </row>
    <row r="47" spans="2:14" s="1220" customFormat="1" x14ac:dyDescent="0.25">
      <c r="D47" s="964"/>
      <c r="M47" s="964"/>
      <c r="N47" s="964"/>
    </row>
    <row r="48" spans="2:14" s="1220" customFormat="1" x14ac:dyDescent="0.25">
      <c r="D48" s="964"/>
    </row>
    <row r="49" spans="4:4" s="1327" customFormat="1" x14ac:dyDescent="0.25">
      <c r="D49" s="960"/>
    </row>
    <row r="50" spans="4:4" s="1327" customFormat="1"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33</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0" t="s">
        <v>441</v>
      </c>
      <c r="C3" s="1550"/>
      <c r="D3" s="1550"/>
      <c r="E3" s="1550"/>
      <c r="F3" s="1550"/>
      <c r="G3" s="1550"/>
      <c r="H3" s="1550"/>
      <c r="I3" s="1550"/>
      <c r="J3" s="1550"/>
      <c r="K3" s="1550"/>
      <c r="L3" s="1550"/>
      <c r="M3" s="1550"/>
      <c r="N3" s="1550"/>
      <c r="O3" s="1550"/>
      <c r="P3" s="1550"/>
    </row>
    <row r="4" spans="1:21" s="967" customFormat="1" ht="15.5" x14ac:dyDescent="0.25">
      <c r="B4" s="1471" t="str">
        <f>porsaad!$B$6</f>
        <v>Situación a 31 de marzo de 2025</v>
      </c>
      <c r="C4" s="1471"/>
      <c r="D4" s="1471"/>
      <c r="E4" s="1471"/>
      <c r="F4" s="1471"/>
      <c r="G4" s="1471"/>
      <c r="H4" s="1471"/>
      <c r="I4" s="1471"/>
      <c r="J4" s="1471"/>
      <c r="K4" s="1471"/>
      <c r="L4" s="1471"/>
      <c r="M4" s="1471"/>
      <c r="N4" s="1471"/>
      <c r="O4" s="1471"/>
      <c r="P4" s="1471"/>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2" t="s">
        <v>199</v>
      </c>
      <c r="D6" s="1673"/>
      <c r="E6" s="1673"/>
      <c r="F6" s="1673"/>
      <c r="G6" s="1673"/>
      <c r="H6" s="1673"/>
      <c r="I6" s="1673"/>
      <c r="J6" s="1673"/>
      <c r="K6" s="1673"/>
      <c r="L6" s="1673"/>
      <c r="M6" s="1673"/>
      <c r="N6" s="1673"/>
      <c r="O6" s="1673"/>
      <c r="P6" s="1674"/>
    </row>
    <row r="7" spans="1:21" s="967" customFormat="1" ht="57" customHeight="1" x14ac:dyDescent="0.25">
      <c r="B7" s="1675" t="s">
        <v>12</v>
      </c>
      <c r="C7" s="1677" t="s">
        <v>0</v>
      </c>
      <c r="D7" s="1678"/>
      <c r="E7" s="1670" t="s">
        <v>200</v>
      </c>
      <c r="F7" s="1679"/>
      <c r="G7" s="1680" t="s">
        <v>201</v>
      </c>
      <c r="H7" s="1681"/>
      <c r="I7" s="1680" t="s">
        <v>202</v>
      </c>
      <c r="J7" s="1681"/>
      <c r="K7" s="1680" t="s">
        <v>203</v>
      </c>
      <c r="L7" s="1681"/>
      <c r="M7" s="1680" t="s">
        <v>204</v>
      </c>
      <c r="N7" s="1681"/>
      <c r="O7" s="1670" t="s">
        <v>205</v>
      </c>
      <c r="P7" s="1671"/>
    </row>
    <row r="8" spans="1:21" s="972" customFormat="1" ht="12" customHeight="1" x14ac:dyDescent="0.25">
      <c r="B8" s="1676"/>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2217</v>
      </c>
      <c r="D9" s="976">
        <f>IFERROR(C9/$C9*100,"-")</f>
        <v>100</v>
      </c>
      <c r="E9" s="975">
        <v>0</v>
      </c>
      <c r="F9" s="976">
        <v>0</v>
      </c>
      <c r="G9" s="975">
        <v>2082</v>
      </c>
      <c r="H9" s="976">
        <v>93.910690121786203</v>
      </c>
      <c r="I9" s="975">
        <v>135</v>
      </c>
      <c r="J9" s="976">
        <v>6.0893098782138031</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4056</v>
      </c>
      <c r="D10" s="980">
        <f t="shared" ref="D10:D26" si="1">IFERROR(C10/$C10*100,"-")</f>
        <v>100</v>
      </c>
      <c r="E10" s="979">
        <v>0</v>
      </c>
      <c r="F10" s="980">
        <v>0</v>
      </c>
      <c r="G10" s="979">
        <v>3688</v>
      </c>
      <c r="H10" s="980">
        <v>90.927021696252467</v>
      </c>
      <c r="I10" s="979">
        <v>368</v>
      </c>
      <c r="J10" s="980">
        <v>9.0729783037475347</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1894</v>
      </c>
      <c r="D11" s="980">
        <f t="shared" si="1"/>
        <v>100</v>
      </c>
      <c r="E11" s="979">
        <v>99</v>
      </c>
      <c r="F11" s="980">
        <v>5.2270327349524814</v>
      </c>
      <c r="G11" s="979">
        <v>1531</v>
      </c>
      <c r="H11" s="980">
        <v>80.834213305174231</v>
      </c>
      <c r="I11" s="979">
        <v>199</v>
      </c>
      <c r="J11" s="980">
        <v>10.506863780359028</v>
      </c>
      <c r="K11" s="979">
        <v>3</v>
      </c>
      <c r="L11" s="980">
        <v>0.15839493136219643</v>
      </c>
      <c r="M11" s="979">
        <v>62</v>
      </c>
      <c r="N11" s="980">
        <v>3.2734952481520594</v>
      </c>
      <c r="O11" s="979">
        <v>0</v>
      </c>
      <c r="P11" s="980">
        <f t="shared" si="2"/>
        <v>0</v>
      </c>
      <c r="R11" s="977"/>
    </row>
    <row r="12" spans="1:21" s="962" customFormat="1" ht="16.5" customHeight="1" x14ac:dyDescent="0.25">
      <c r="A12" s="962">
        <v>4</v>
      </c>
      <c r="B12" s="978" t="s">
        <v>38</v>
      </c>
      <c r="C12" s="979">
        <f t="shared" si="0"/>
        <v>374</v>
      </c>
      <c r="D12" s="980">
        <f t="shared" si="1"/>
        <v>100</v>
      </c>
      <c r="E12" s="979">
        <v>0</v>
      </c>
      <c r="F12" s="980">
        <v>0</v>
      </c>
      <c r="G12" s="979">
        <v>307</v>
      </c>
      <c r="H12" s="980">
        <v>82.085561497326196</v>
      </c>
      <c r="I12" s="979">
        <v>67</v>
      </c>
      <c r="J12" s="980">
        <v>17.914438502673796</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5300</v>
      </c>
      <c r="D13" s="980">
        <f t="shared" si="1"/>
        <v>100</v>
      </c>
      <c r="E13" s="979">
        <v>3213</v>
      </c>
      <c r="F13" s="980">
        <v>60.622641509433961</v>
      </c>
      <c r="G13" s="979">
        <v>857</v>
      </c>
      <c r="H13" s="980">
        <v>16.169811320754718</v>
      </c>
      <c r="I13" s="979">
        <v>441</v>
      </c>
      <c r="J13" s="980">
        <v>8.3207547169811331</v>
      </c>
      <c r="K13" s="979">
        <v>786</v>
      </c>
      <c r="L13" s="980">
        <v>14.830188679245282</v>
      </c>
      <c r="M13" s="979">
        <v>3</v>
      </c>
      <c r="N13" s="980">
        <v>5.6603773584905662E-2</v>
      </c>
      <c r="O13" s="979">
        <v>0</v>
      </c>
      <c r="P13" s="980">
        <f t="shared" si="2"/>
        <v>0</v>
      </c>
      <c r="R13" s="977"/>
    </row>
    <row r="14" spans="1:21" s="962" customFormat="1" ht="16.5" customHeight="1" x14ac:dyDescent="0.25">
      <c r="A14" s="962">
        <v>6</v>
      </c>
      <c r="B14" s="978" t="s">
        <v>5</v>
      </c>
      <c r="C14" s="979">
        <f t="shared" si="0"/>
        <v>200</v>
      </c>
      <c r="D14" s="980">
        <f t="shared" si="1"/>
        <v>100</v>
      </c>
      <c r="E14" s="979">
        <v>0</v>
      </c>
      <c r="F14" s="980">
        <v>0</v>
      </c>
      <c r="G14" s="979">
        <v>197</v>
      </c>
      <c r="H14" s="980">
        <v>98.5</v>
      </c>
      <c r="I14" s="979">
        <v>3</v>
      </c>
      <c r="J14" s="980">
        <v>1.5</v>
      </c>
      <c r="K14" s="979">
        <v>0</v>
      </c>
      <c r="L14" s="980">
        <v>0</v>
      </c>
      <c r="M14" s="979">
        <v>0</v>
      </c>
      <c r="N14" s="980">
        <v>0</v>
      </c>
      <c r="O14" s="979">
        <v>0</v>
      </c>
      <c r="P14" s="980">
        <f t="shared" si="2"/>
        <v>0</v>
      </c>
      <c r="R14" s="977"/>
    </row>
    <row r="15" spans="1:21" s="963" customFormat="1" ht="16.5" customHeight="1" x14ac:dyDescent="0.25">
      <c r="A15" s="963">
        <v>7</v>
      </c>
      <c r="B15" s="978" t="s">
        <v>4</v>
      </c>
      <c r="C15" s="979">
        <f t="shared" si="0"/>
        <v>16001</v>
      </c>
      <c r="D15" s="980">
        <f t="shared" si="1"/>
        <v>100</v>
      </c>
      <c r="E15" s="979">
        <v>2171</v>
      </c>
      <c r="F15" s="980">
        <v>13.567902006124616</v>
      </c>
      <c r="G15" s="979">
        <v>9805</v>
      </c>
      <c r="H15" s="980">
        <v>61.277420161239924</v>
      </c>
      <c r="I15" s="979">
        <v>2110</v>
      </c>
      <c r="J15" s="980">
        <v>13.186675832760454</v>
      </c>
      <c r="K15" s="979">
        <v>1915</v>
      </c>
      <c r="L15" s="980">
        <v>11.968001999875009</v>
      </c>
      <c r="M15" s="979">
        <v>0</v>
      </c>
      <c r="N15" s="980">
        <v>0</v>
      </c>
      <c r="O15" s="979">
        <v>0</v>
      </c>
      <c r="P15" s="980">
        <f t="shared" si="2"/>
        <v>0</v>
      </c>
      <c r="R15" s="977"/>
    </row>
    <row r="16" spans="1:21" s="963" customFormat="1" ht="16.5" customHeight="1" x14ac:dyDescent="0.25">
      <c r="A16" s="963">
        <v>8</v>
      </c>
      <c r="B16" s="978" t="s">
        <v>40</v>
      </c>
      <c r="C16" s="979">
        <f t="shared" si="0"/>
        <v>4435</v>
      </c>
      <c r="D16" s="980">
        <f t="shared" si="1"/>
        <v>100</v>
      </c>
      <c r="E16" s="979">
        <v>346</v>
      </c>
      <c r="F16" s="980">
        <v>7.8015783540022543</v>
      </c>
      <c r="G16" s="979">
        <v>3130</v>
      </c>
      <c r="H16" s="980">
        <v>70.574971815107105</v>
      </c>
      <c r="I16" s="979">
        <v>244</v>
      </c>
      <c r="J16" s="980">
        <v>5.5016910935738448</v>
      </c>
      <c r="K16" s="979">
        <v>715</v>
      </c>
      <c r="L16" s="980">
        <v>16.121758737316799</v>
      </c>
      <c r="M16" s="979">
        <v>0</v>
      </c>
      <c r="N16" s="980">
        <v>0</v>
      </c>
      <c r="O16" s="979">
        <v>0</v>
      </c>
      <c r="P16" s="980">
        <f t="shared" si="2"/>
        <v>0</v>
      </c>
      <c r="R16" s="977"/>
    </row>
    <row r="17" spans="1:18" s="963" customFormat="1" ht="16.5" customHeight="1" x14ac:dyDescent="0.25">
      <c r="A17" s="963">
        <v>9</v>
      </c>
      <c r="B17" s="978" t="s">
        <v>41</v>
      </c>
      <c r="C17" s="979">
        <f t="shared" si="0"/>
        <v>11499</v>
      </c>
      <c r="D17" s="980">
        <f t="shared" si="1"/>
        <v>100</v>
      </c>
      <c r="E17" s="979">
        <v>2113</v>
      </c>
      <c r="F17" s="980">
        <v>18.375510913992521</v>
      </c>
      <c r="G17" s="979">
        <v>8163</v>
      </c>
      <c r="H17" s="980">
        <v>70.988781633185496</v>
      </c>
      <c r="I17" s="979">
        <v>1223</v>
      </c>
      <c r="J17" s="980">
        <v>10.635707452821984</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9663</v>
      </c>
      <c r="D18" s="980">
        <f t="shared" si="1"/>
        <v>100</v>
      </c>
      <c r="E18" s="979">
        <v>4728</v>
      </c>
      <c r="F18" s="980">
        <v>48.928904067059918</v>
      </c>
      <c r="G18" s="979">
        <v>3649</v>
      </c>
      <c r="H18" s="980">
        <v>37.762599606747386</v>
      </c>
      <c r="I18" s="979">
        <v>360</v>
      </c>
      <c r="J18" s="980">
        <v>3.725551071095933</v>
      </c>
      <c r="K18" s="979">
        <v>926</v>
      </c>
      <c r="L18" s="980">
        <v>9.582945255096762</v>
      </c>
      <c r="M18" s="979">
        <v>0</v>
      </c>
      <c r="N18" s="980">
        <v>0</v>
      </c>
      <c r="O18" s="979">
        <v>0</v>
      </c>
      <c r="P18" s="980">
        <f t="shared" si="2"/>
        <v>0</v>
      </c>
      <c r="R18" s="977"/>
    </row>
    <row r="19" spans="1:18" s="962" customFormat="1" ht="16.5" customHeight="1" x14ac:dyDescent="0.25">
      <c r="A19" s="962">
        <v>11</v>
      </c>
      <c r="B19" s="978" t="s">
        <v>2</v>
      </c>
      <c r="C19" s="979">
        <f t="shared" si="0"/>
        <v>6554</v>
      </c>
      <c r="D19" s="980">
        <f t="shared" si="1"/>
        <v>100</v>
      </c>
      <c r="E19" s="979">
        <v>4537</v>
      </c>
      <c r="F19" s="980">
        <v>69.224900823924315</v>
      </c>
      <c r="G19" s="979">
        <v>1242</v>
      </c>
      <c r="H19" s="980">
        <v>18.950259383582548</v>
      </c>
      <c r="I19" s="979">
        <v>321</v>
      </c>
      <c r="J19" s="980">
        <v>4.8977723527616721</v>
      </c>
      <c r="K19" s="979">
        <v>454</v>
      </c>
      <c r="L19" s="980">
        <v>6.927067439731462</v>
      </c>
      <c r="M19" s="979">
        <v>0</v>
      </c>
      <c r="N19" s="980">
        <v>0</v>
      </c>
      <c r="O19" s="979">
        <v>0</v>
      </c>
      <c r="P19" s="980">
        <f t="shared" si="2"/>
        <v>0</v>
      </c>
      <c r="R19" s="977"/>
    </row>
    <row r="20" spans="1:18" s="962" customFormat="1" ht="16.5" customHeight="1" x14ac:dyDescent="0.25">
      <c r="A20" s="962">
        <v>12</v>
      </c>
      <c r="B20" s="978" t="s">
        <v>35</v>
      </c>
      <c r="C20" s="979">
        <f t="shared" si="0"/>
        <v>5234</v>
      </c>
      <c r="D20" s="980">
        <f t="shared" si="1"/>
        <v>100</v>
      </c>
      <c r="E20" s="979">
        <v>829</v>
      </c>
      <c r="F20" s="980">
        <v>15.838746656476882</v>
      </c>
      <c r="G20" s="979">
        <v>2587</v>
      </c>
      <c r="H20" s="980">
        <v>49.426824608330151</v>
      </c>
      <c r="I20" s="979">
        <v>1102</v>
      </c>
      <c r="J20" s="980">
        <v>21.054642720672526</v>
      </c>
      <c r="K20" s="979">
        <v>716</v>
      </c>
      <c r="L20" s="980">
        <v>13.679786014520442</v>
      </c>
      <c r="M20" s="979">
        <v>0</v>
      </c>
      <c r="N20" s="980">
        <v>0</v>
      </c>
      <c r="O20" s="979">
        <v>0</v>
      </c>
      <c r="P20" s="980">
        <f t="shared" si="2"/>
        <v>0</v>
      </c>
      <c r="R20" s="977"/>
    </row>
    <row r="21" spans="1:18" s="962" customFormat="1" ht="16.5" customHeight="1" x14ac:dyDescent="0.25">
      <c r="A21" s="962">
        <v>13</v>
      </c>
      <c r="B21" s="978" t="s">
        <v>42</v>
      </c>
      <c r="C21" s="979">
        <f t="shared" si="0"/>
        <v>10649</v>
      </c>
      <c r="D21" s="980">
        <f t="shared" si="1"/>
        <v>100</v>
      </c>
      <c r="E21" s="979">
        <v>1128</v>
      </c>
      <c r="F21" s="980">
        <v>10.592543900835759</v>
      </c>
      <c r="G21" s="979">
        <v>6521</v>
      </c>
      <c r="H21" s="980">
        <v>61.235796788430839</v>
      </c>
      <c r="I21" s="979">
        <v>929</v>
      </c>
      <c r="J21" s="980">
        <v>8.7238238332237774</v>
      </c>
      <c r="K21" s="979">
        <v>2071</v>
      </c>
      <c r="L21" s="980">
        <v>19.447835477509624</v>
      </c>
      <c r="M21" s="979">
        <v>0</v>
      </c>
      <c r="N21" s="980">
        <v>0</v>
      </c>
      <c r="O21" s="979">
        <v>0</v>
      </c>
      <c r="P21" s="980">
        <f t="shared" si="2"/>
        <v>0</v>
      </c>
      <c r="R21" s="977"/>
    </row>
    <row r="22" spans="1:18" s="962" customFormat="1" ht="16.5" customHeight="1" x14ac:dyDescent="0.25">
      <c r="A22" s="962">
        <v>14</v>
      </c>
      <c r="B22" s="978" t="s">
        <v>43</v>
      </c>
      <c r="C22" s="979">
        <f t="shared" si="0"/>
        <v>448</v>
      </c>
      <c r="D22" s="980">
        <f t="shared" si="1"/>
        <v>100</v>
      </c>
      <c r="E22" s="979">
        <v>1</v>
      </c>
      <c r="F22" s="980">
        <v>0.2232142857142857</v>
      </c>
      <c r="G22" s="979">
        <v>201</v>
      </c>
      <c r="H22" s="980">
        <v>44.866071428571431</v>
      </c>
      <c r="I22" s="979">
        <v>94</v>
      </c>
      <c r="J22" s="980">
        <v>20.982142857142858</v>
      </c>
      <c r="K22" s="979">
        <v>152</v>
      </c>
      <c r="L22" s="980">
        <v>33.928571428571431</v>
      </c>
      <c r="M22" s="979">
        <v>0</v>
      </c>
      <c r="N22" s="980">
        <v>0</v>
      </c>
      <c r="O22" s="979">
        <v>0</v>
      </c>
      <c r="P22" s="980">
        <f t="shared" si="2"/>
        <v>0</v>
      </c>
      <c r="R22" s="977"/>
    </row>
    <row r="23" spans="1:18" s="962" customFormat="1" ht="16.5" customHeight="1" x14ac:dyDescent="0.25">
      <c r="A23" s="962">
        <v>15</v>
      </c>
      <c r="B23" s="978" t="s">
        <v>44</v>
      </c>
      <c r="C23" s="979">
        <f t="shared" si="0"/>
        <v>1354</v>
      </c>
      <c r="D23" s="980">
        <f t="shared" si="1"/>
        <v>100</v>
      </c>
      <c r="E23" s="979">
        <v>671</v>
      </c>
      <c r="F23" s="980">
        <v>49.556868537666176</v>
      </c>
      <c r="G23" s="979">
        <v>579</v>
      </c>
      <c r="H23" s="980">
        <v>42.762186115214178</v>
      </c>
      <c r="I23" s="979">
        <v>103</v>
      </c>
      <c r="J23" s="980">
        <v>7.6070901033973417</v>
      </c>
      <c r="K23" s="979">
        <v>1</v>
      </c>
      <c r="L23" s="980">
        <v>7.3855243722304287E-2</v>
      </c>
      <c r="M23" s="979">
        <v>0</v>
      </c>
      <c r="N23" s="980">
        <v>0</v>
      </c>
      <c r="O23" s="979">
        <v>0</v>
      </c>
      <c r="P23" s="980">
        <f t="shared" si="2"/>
        <v>0</v>
      </c>
      <c r="R23" s="977"/>
    </row>
    <row r="24" spans="1:18" s="962" customFormat="1" ht="16.5" customHeight="1" x14ac:dyDescent="0.25">
      <c r="A24" s="962">
        <v>16</v>
      </c>
      <c r="B24" s="978" t="s">
        <v>45</v>
      </c>
      <c r="C24" s="979">
        <f t="shared" si="0"/>
        <v>656</v>
      </c>
      <c r="D24" s="980">
        <f t="shared" si="1"/>
        <v>100</v>
      </c>
      <c r="E24" s="979">
        <v>0</v>
      </c>
      <c r="F24" s="980">
        <v>0</v>
      </c>
      <c r="G24" s="979">
        <v>654</v>
      </c>
      <c r="H24" s="980">
        <v>99.695121951219505</v>
      </c>
      <c r="I24" s="979">
        <v>2</v>
      </c>
      <c r="J24" s="980">
        <v>0.3048780487804878</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580</v>
      </c>
      <c r="D25" s="980">
        <f t="shared" si="1"/>
        <v>100</v>
      </c>
      <c r="E25" s="979">
        <v>0</v>
      </c>
      <c r="F25" s="980">
        <v>0</v>
      </c>
      <c r="G25" s="979">
        <v>527</v>
      </c>
      <c r="H25" s="980">
        <v>90.862068965517238</v>
      </c>
      <c r="I25" s="979">
        <v>53</v>
      </c>
      <c r="J25" s="980">
        <v>9.137931034482758</v>
      </c>
      <c r="K25" s="979">
        <v>0</v>
      </c>
      <c r="L25" s="980">
        <v>0</v>
      </c>
      <c r="M25" s="979">
        <v>0</v>
      </c>
      <c r="N25" s="980">
        <v>0</v>
      </c>
      <c r="O25" s="979">
        <v>0</v>
      </c>
      <c r="P25" s="980">
        <f t="shared" si="2"/>
        <v>0</v>
      </c>
      <c r="R25" s="977"/>
    </row>
    <row r="26" spans="1:18" s="962" customFormat="1" ht="16.5" customHeight="1" x14ac:dyDescent="0.25">
      <c r="B26" s="981" t="s">
        <v>1</v>
      </c>
      <c r="C26" s="982">
        <f t="shared" si="0"/>
        <v>4</v>
      </c>
      <c r="D26" s="983">
        <f t="shared" si="1"/>
        <v>100</v>
      </c>
      <c r="E26" s="982">
        <v>3</v>
      </c>
      <c r="F26" s="983">
        <v>75</v>
      </c>
      <c r="G26" s="982">
        <v>1</v>
      </c>
      <c r="H26" s="983">
        <v>25</v>
      </c>
      <c r="I26" s="982">
        <v>0</v>
      </c>
      <c r="J26" s="983">
        <v>0</v>
      </c>
      <c r="K26" s="982">
        <v>0</v>
      </c>
      <c r="L26" s="983">
        <v>0</v>
      </c>
      <c r="M26" s="982">
        <v>0</v>
      </c>
      <c r="N26" s="983">
        <v>0</v>
      </c>
      <c r="O26" s="982">
        <v>0</v>
      </c>
      <c r="P26" s="983">
        <f t="shared" si="2"/>
        <v>0</v>
      </c>
      <c r="R26" s="977"/>
    </row>
    <row r="27" spans="1:18" s="1287" customFormat="1" x14ac:dyDescent="0.25">
      <c r="B27" s="1288" t="s">
        <v>0</v>
      </c>
      <c r="C27" s="1289">
        <f>SUM(C9:C26)</f>
        <v>81118</v>
      </c>
      <c r="D27" s="1290">
        <f>C27/$C27*100</f>
        <v>100</v>
      </c>
      <c r="E27" s="1291">
        <f>SUM(E9:E26)</f>
        <v>19839</v>
      </c>
      <c r="F27" s="1292">
        <f>E27/$C27*100</f>
        <v>24.456963929090954</v>
      </c>
      <c r="G27" s="1291">
        <f>SUM(G9:G26)</f>
        <v>45721</v>
      </c>
      <c r="H27" s="1292">
        <f>G27/$C27*100</f>
        <v>56.363569121526666</v>
      </c>
      <c r="I27" s="1291">
        <f>SUM(I9:I26)</f>
        <v>7754</v>
      </c>
      <c r="J27" s="1292">
        <f>I27/$C27*100</f>
        <v>9.5589141744125854</v>
      </c>
      <c r="K27" s="1291">
        <f>SUM(K9:K26)</f>
        <v>7739</v>
      </c>
      <c r="L27" s="1292">
        <f>K27/$C27*100</f>
        <v>9.5404225942454204</v>
      </c>
      <c r="M27" s="1291">
        <f>SUM(M9:M26)</f>
        <v>65</v>
      </c>
      <c r="N27" s="1292">
        <f>M27/$C27*100</f>
        <v>8.0130180724376845E-2</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327" customFormat="1" x14ac:dyDescent="0.25">
      <c r="D48" s="960"/>
      <c r="G48" s="1220"/>
    </row>
    <row r="49" spans="4:7" s="1327" customFormat="1" x14ac:dyDescent="0.25">
      <c r="D49" s="960"/>
      <c r="G49" s="1220"/>
    </row>
    <row r="50" spans="4:7" x14ac:dyDescent="0.25">
      <c r="D50" s="960"/>
      <c r="G50" s="1220"/>
    </row>
    <row r="51" spans="4:7" x14ac:dyDescent="0.25">
      <c r="D51" s="960"/>
    </row>
    <row r="52" spans="4:7" x14ac:dyDescent="0.25">
      <c r="D52" s="960"/>
    </row>
    <row r="53" spans="4:7" x14ac:dyDescent="0.25">
      <c r="D53" s="960"/>
    </row>
    <row r="54" spans="4:7" x14ac:dyDescent="0.25">
      <c r="D54" s="960"/>
    </row>
    <row r="55" spans="4:7" x14ac:dyDescent="0.25">
      <c r="D55" s="960"/>
    </row>
    <row r="56" spans="4:7" x14ac:dyDescent="0.25">
      <c r="D56" s="960"/>
    </row>
    <row r="57" spans="4:7" x14ac:dyDescent="0.25">
      <c r="D57" s="960"/>
    </row>
    <row r="58" spans="4:7" x14ac:dyDescent="0.25">
      <c r="D58" s="960"/>
    </row>
    <row r="59" spans="4:7"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453125" style="988" bestFit="1" customWidth="1"/>
    <col min="5" max="5" width="8.54296875" style="988" customWidth="1"/>
    <col min="6" max="6" width="7.453125" style="988" bestFit="1" customWidth="1"/>
    <col min="7" max="7" width="8.26953125" style="988" customWidth="1"/>
    <col min="8" max="8" width="7" style="988" bestFit="1" customWidth="1"/>
    <col min="9" max="9" width="9.7265625" style="988" customWidth="1"/>
    <col min="10" max="10" width="7.453125" style="988" bestFit="1"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48</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0" t="s">
        <v>440</v>
      </c>
      <c r="C3" s="1550"/>
      <c r="D3" s="1550"/>
      <c r="E3" s="1550"/>
      <c r="F3" s="1550"/>
      <c r="G3" s="1550"/>
      <c r="H3" s="1550"/>
      <c r="I3" s="1550"/>
      <c r="J3" s="1550"/>
      <c r="K3" s="1550"/>
      <c r="L3" s="1550"/>
      <c r="M3" s="1550"/>
      <c r="N3" s="1550"/>
      <c r="O3" s="1550"/>
      <c r="P3" s="1550"/>
    </row>
    <row r="4" spans="1:21" s="967" customFormat="1" ht="15.5" x14ac:dyDescent="0.25">
      <c r="B4" s="1471" t="str">
        <f>porsaad!$B$6</f>
        <v>Situación a 31 de marzo de 2025</v>
      </c>
      <c r="C4" s="1471"/>
      <c r="D4" s="1471"/>
      <c r="E4" s="1471"/>
      <c r="F4" s="1471"/>
      <c r="G4" s="1471"/>
      <c r="H4" s="1471"/>
      <c r="I4" s="1471"/>
      <c r="J4" s="1471"/>
      <c r="K4" s="1471"/>
      <c r="L4" s="1471"/>
      <c r="M4" s="1471"/>
      <c r="N4" s="1471"/>
      <c r="O4" s="1471"/>
      <c r="P4" s="1471"/>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2" t="s">
        <v>199</v>
      </c>
      <c r="D6" s="1673"/>
      <c r="E6" s="1673"/>
      <c r="F6" s="1673"/>
      <c r="G6" s="1673"/>
      <c r="H6" s="1673"/>
      <c r="I6" s="1673"/>
      <c r="J6" s="1673"/>
      <c r="K6" s="1673"/>
      <c r="L6" s="1673"/>
      <c r="M6" s="1673"/>
      <c r="N6" s="1673"/>
      <c r="O6" s="1673"/>
      <c r="P6" s="1674"/>
    </row>
    <row r="7" spans="1:21" s="967" customFormat="1" ht="57" customHeight="1" x14ac:dyDescent="0.25">
      <c r="B7" s="1675" t="s">
        <v>12</v>
      </c>
      <c r="C7" s="1677" t="s">
        <v>0</v>
      </c>
      <c r="D7" s="1678"/>
      <c r="E7" s="1670" t="s">
        <v>200</v>
      </c>
      <c r="F7" s="1679"/>
      <c r="G7" s="1680" t="s">
        <v>201</v>
      </c>
      <c r="H7" s="1681"/>
      <c r="I7" s="1680" t="s">
        <v>202</v>
      </c>
      <c r="J7" s="1681"/>
      <c r="K7" s="1680" t="s">
        <v>203</v>
      </c>
      <c r="L7" s="1681"/>
      <c r="M7" s="1680" t="s">
        <v>204</v>
      </c>
      <c r="N7" s="1681"/>
      <c r="O7" s="1670" t="s">
        <v>205</v>
      </c>
      <c r="P7" s="1671"/>
    </row>
    <row r="8" spans="1:21" s="972" customFormat="1" ht="12" customHeight="1" x14ac:dyDescent="0.25">
      <c r="B8" s="1676"/>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120</v>
      </c>
      <c r="D9" s="976">
        <f>IFERROR(C9/$C9*100,"-")</f>
        <v>100</v>
      </c>
      <c r="E9" s="975">
        <v>0</v>
      </c>
      <c r="F9" s="976">
        <v>0</v>
      </c>
      <c r="G9" s="975">
        <v>10</v>
      </c>
      <c r="H9" s="976">
        <v>8.3333333333333321</v>
      </c>
      <c r="I9" s="975">
        <v>110</v>
      </c>
      <c r="J9" s="976">
        <v>91.666666666666657</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1759</v>
      </c>
      <c r="D10" s="980">
        <f t="shared" ref="D10:D26" si="1">IFERROR(C10/$C10*100,"-")</f>
        <v>100</v>
      </c>
      <c r="E10" s="979">
        <v>0</v>
      </c>
      <c r="F10" s="980">
        <v>0</v>
      </c>
      <c r="G10" s="979">
        <v>40</v>
      </c>
      <c r="H10" s="980">
        <v>2.2740193291642981</v>
      </c>
      <c r="I10" s="979">
        <v>1719</v>
      </c>
      <c r="J10" s="980">
        <v>97.725980670835696</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1617</v>
      </c>
      <c r="D11" s="980">
        <f t="shared" si="1"/>
        <v>100</v>
      </c>
      <c r="E11" s="979">
        <v>129</v>
      </c>
      <c r="F11" s="980">
        <v>7.9777365491651206</v>
      </c>
      <c r="G11" s="979">
        <v>20</v>
      </c>
      <c r="H11" s="980">
        <v>1.2368583797155226</v>
      </c>
      <c r="I11" s="979">
        <v>170</v>
      </c>
      <c r="J11" s="980">
        <v>10.513296227581941</v>
      </c>
      <c r="K11" s="979">
        <v>1111</v>
      </c>
      <c r="L11" s="980">
        <v>68.707482993197274</v>
      </c>
      <c r="M11" s="979">
        <v>187</v>
      </c>
      <c r="N11" s="980">
        <v>11.564625850340136</v>
      </c>
      <c r="O11" s="979">
        <v>0</v>
      </c>
      <c r="P11" s="980">
        <f t="shared" si="2"/>
        <v>0</v>
      </c>
      <c r="R11" s="977"/>
    </row>
    <row r="12" spans="1:21" s="962" customFormat="1" ht="16.5" customHeight="1" x14ac:dyDescent="0.25">
      <c r="A12" s="962">
        <v>4</v>
      </c>
      <c r="B12" s="978" t="s">
        <v>38</v>
      </c>
      <c r="C12" s="979">
        <f t="shared" si="0"/>
        <v>47</v>
      </c>
      <c r="D12" s="980">
        <f t="shared" si="1"/>
        <v>100</v>
      </c>
      <c r="E12" s="979">
        <v>0</v>
      </c>
      <c r="F12" s="980">
        <v>0</v>
      </c>
      <c r="G12" s="979">
        <v>0</v>
      </c>
      <c r="H12" s="980">
        <v>0</v>
      </c>
      <c r="I12" s="979">
        <v>47</v>
      </c>
      <c r="J12" s="980">
        <v>100</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5722</v>
      </c>
      <c r="D13" s="980">
        <f t="shared" si="1"/>
        <v>100</v>
      </c>
      <c r="E13" s="979">
        <v>4019</v>
      </c>
      <c r="F13" s="980">
        <v>70.237679133170218</v>
      </c>
      <c r="G13" s="979">
        <v>4</v>
      </c>
      <c r="H13" s="980">
        <v>6.9905627403005932E-2</v>
      </c>
      <c r="I13" s="979">
        <v>643</v>
      </c>
      <c r="J13" s="980">
        <v>11.237329605033205</v>
      </c>
      <c r="K13" s="979">
        <v>1054</v>
      </c>
      <c r="L13" s="980">
        <v>18.420132820692064</v>
      </c>
      <c r="M13" s="979">
        <v>2</v>
      </c>
      <c r="N13" s="980">
        <v>3.4952813701502966E-2</v>
      </c>
      <c r="O13" s="979">
        <v>0</v>
      </c>
      <c r="P13" s="980">
        <f t="shared" si="2"/>
        <v>0</v>
      </c>
      <c r="R13" s="977"/>
    </row>
    <row r="14" spans="1:21" s="962" customFormat="1" ht="16.5" customHeight="1" x14ac:dyDescent="0.25">
      <c r="A14" s="962">
        <v>6</v>
      </c>
      <c r="B14" s="978" t="s">
        <v>5</v>
      </c>
      <c r="C14" s="979">
        <f t="shared" si="0"/>
        <v>0</v>
      </c>
      <c r="D14" s="980" t="str">
        <f t="shared" si="1"/>
        <v>-</v>
      </c>
      <c r="E14" s="979">
        <v>0</v>
      </c>
      <c r="F14" s="980" t="s">
        <v>363</v>
      </c>
      <c r="G14" s="979">
        <v>0</v>
      </c>
      <c r="H14" s="980" t="s">
        <v>363</v>
      </c>
      <c r="I14" s="979">
        <v>0</v>
      </c>
      <c r="J14" s="980" t="s">
        <v>363</v>
      </c>
      <c r="K14" s="979">
        <v>0</v>
      </c>
      <c r="L14" s="980" t="s">
        <v>363</v>
      </c>
      <c r="M14" s="979">
        <v>0</v>
      </c>
      <c r="N14" s="980" t="s">
        <v>363</v>
      </c>
      <c r="O14" s="979">
        <v>0</v>
      </c>
      <c r="P14" s="980" t="str">
        <f t="shared" si="2"/>
        <v>-</v>
      </c>
      <c r="R14" s="977"/>
    </row>
    <row r="15" spans="1:21" s="963" customFormat="1" ht="16.5" customHeight="1" x14ac:dyDescent="0.25">
      <c r="A15" s="963">
        <v>7</v>
      </c>
      <c r="B15" s="978" t="s">
        <v>4</v>
      </c>
      <c r="C15" s="979">
        <f t="shared" si="0"/>
        <v>17284</v>
      </c>
      <c r="D15" s="980">
        <f t="shared" si="1"/>
        <v>100</v>
      </c>
      <c r="E15" s="979">
        <v>5081</v>
      </c>
      <c r="F15" s="980">
        <v>29.397130293913449</v>
      </c>
      <c r="G15" s="979">
        <v>0</v>
      </c>
      <c r="H15" s="980">
        <v>0</v>
      </c>
      <c r="I15" s="979">
        <v>10551</v>
      </c>
      <c r="J15" s="980">
        <v>61.044897014579959</v>
      </c>
      <c r="K15" s="979">
        <v>1652</v>
      </c>
      <c r="L15" s="980">
        <v>9.5579726915065955</v>
      </c>
      <c r="M15" s="979">
        <v>0</v>
      </c>
      <c r="N15" s="980">
        <v>0</v>
      </c>
      <c r="O15" s="979">
        <v>0</v>
      </c>
      <c r="P15" s="980">
        <f t="shared" si="2"/>
        <v>0</v>
      </c>
      <c r="R15" s="977"/>
    </row>
    <row r="16" spans="1:21" s="963" customFormat="1" ht="16.5" customHeight="1" x14ac:dyDescent="0.25">
      <c r="A16" s="963">
        <v>8</v>
      </c>
      <c r="B16" s="978" t="s">
        <v>40</v>
      </c>
      <c r="C16" s="979">
        <f t="shared" si="0"/>
        <v>3342</v>
      </c>
      <c r="D16" s="980">
        <f t="shared" si="1"/>
        <v>100</v>
      </c>
      <c r="E16" s="979">
        <v>657</v>
      </c>
      <c r="F16" s="980">
        <v>19.658886894075405</v>
      </c>
      <c r="G16" s="979">
        <v>1806</v>
      </c>
      <c r="H16" s="980">
        <v>54.039497307001795</v>
      </c>
      <c r="I16" s="979">
        <v>143</v>
      </c>
      <c r="J16" s="980">
        <v>4.2788749251944944</v>
      </c>
      <c r="K16" s="979">
        <v>736</v>
      </c>
      <c r="L16" s="980">
        <v>22.022740873728306</v>
      </c>
      <c r="M16" s="979">
        <v>0</v>
      </c>
      <c r="N16" s="980">
        <v>0</v>
      </c>
      <c r="O16" s="979">
        <v>0</v>
      </c>
      <c r="P16" s="980">
        <f t="shared" si="2"/>
        <v>0</v>
      </c>
      <c r="R16" s="977"/>
    </row>
    <row r="17" spans="1:18" s="963" customFormat="1" ht="16.5" customHeight="1" x14ac:dyDescent="0.25">
      <c r="A17" s="963">
        <v>9</v>
      </c>
      <c r="B17" s="978" t="s">
        <v>41</v>
      </c>
      <c r="C17" s="979">
        <f t="shared" si="0"/>
        <v>5286</v>
      </c>
      <c r="D17" s="980">
        <f t="shared" si="1"/>
        <v>100</v>
      </c>
      <c r="E17" s="979">
        <v>4558</v>
      </c>
      <c r="F17" s="980">
        <v>86.227771471812332</v>
      </c>
      <c r="G17" s="979">
        <v>4</v>
      </c>
      <c r="H17" s="980">
        <v>7.5671585319712451E-2</v>
      </c>
      <c r="I17" s="979">
        <v>724</v>
      </c>
      <c r="J17" s="980">
        <v>13.696556942867952</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8101</v>
      </c>
      <c r="D18" s="980">
        <f t="shared" si="1"/>
        <v>100</v>
      </c>
      <c r="E18" s="979">
        <v>5950</v>
      </c>
      <c r="F18" s="980">
        <v>73.447722503394644</v>
      </c>
      <c r="G18" s="979">
        <v>1384</v>
      </c>
      <c r="H18" s="980">
        <v>17.084310578940872</v>
      </c>
      <c r="I18" s="979">
        <v>111</v>
      </c>
      <c r="J18" s="980">
        <v>1.3702012097271943</v>
      </c>
      <c r="K18" s="979">
        <v>656</v>
      </c>
      <c r="L18" s="980">
        <v>8.0977657079372918</v>
      </c>
      <c r="M18" s="979">
        <v>0</v>
      </c>
      <c r="N18" s="980">
        <v>0</v>
      </c>
      <c r="O18" s="979">
        <v>0</v>
      </c>
      <c r="P18" s="980">
        <f t="shared" si="2"/>
        <v>0</v>
      </c>
      <c r="R18" s="977"/>
    </row>
    <row r="19" spans="1:18" s="962" customFormat="1" ht="16.5" customHeight="1" x14ac:dyDescent="0.25">
      <c r="A19" s="962">
        <v>11</v>
      </c>
      <c r="B19" s="978" t="s">
        <v>2</v>
      </c>
      <c r="C19" s="979">
        <f t="shared" si="0"/>
        <v>7077</v>
      </c>
      <c r="D19" s="980">
        <f t="shared" si="1"/>
        <v>100</v>
      </c>
      <c r="E19" s="979">
        <v>6112</v>
      </c>
      <c r="F19" s="980">
        <v>86.36427864914512</v>
      </c>
      <c r="G19" s="979">
        <v>0</v>
      </c>
      <c r="H19" s="980">
        <v>0</v>
      </c>
      <c r="I19" s="979">
        <v>285</v>
      </c>
      <c r="J19" s="980">
        <v>4.0271301398897839</v>
      </c>
      <c r="K19" s="979">
        <v>680</v>
      </c>
      <c r="L19" s="980">
        <v>9.6085912109650984</v>
      </c>
      <c r="M19" s="979">
        <v>0</v>
      </c>
      <c r="N19" s="980">
        <v>0</v>
      </c>
      <c r="O19" s="979">
        <v>0</v>
      </c>
      <c r="P19" s="980">
        <f t="shared" si="2"/>
        <v>0</v>
      </c>
      <c r="R19" s="977"/>
    </row>
    <row r="20" spans="1:18" s="962" customFormat="1" ht="16.5" customHeight="1" x14ac:dyDescent="0.25">
      <c r="A20" s="962">
        <v>12</v>
      </c>
      <c r="B20" s="978" t="s">
        <v>35</v>
      </c>
      <c r="C20" s="979">
        <f t="shared" si="0"/>
        <v>5096</v>
      </c>
      <c r="D20" s="980">
        <f t="shared" si="1"/>
        <v>100</v>
      </c>
      <c r="E20" s="979">
        <v>1672</v>
      </c>
      <c r="F20" s="980">
        <v>32.810047095761377</v>
      </c>
      <c r="G20" s="979">
        <v>34</v>
      </c>
      <c r="H20" s="980">
        <v>0.66718995290423866</v>
      </c>
      <c r="I20" s="979">
        <v>1713</v>
      </c>
      <c r="J20" s="980">
        <v>33.614599686028257</v>
      </c>
      <c r="K20" s="979">
        <v>1677</v>
      </c>
      <c r="L20" s="980">
        <v>32.908163265306122</v>
      </c>
      <c r="M20" s="979">
        <v>0</v>
      </c>
      <c r="N20" s="980">
        <v>0</v>
      </c>
      <c r="O20" s="979">
        <v>0</v>
      </c>
      <c r="P20" s="980">
        <f t="shared" si="2"/>
        <v>0</v>
      </c>
      <c r="R20" s="977"/>
    </row>
    <row r="21" spans="1:18" s="962" customFormat="1" ht="16.5" customHeight="1" x14ac:dyDescent="0.25">
      <c r="A21" s="962">
        <v>13</v>
      </c>
      <c r="B21" s="978" t="s">
        <v>42</v>
      </c>
      <c r="C21" s="979">
        <f t="shared" si="0"/>
        <v>5268</v>
      </c>
      <c r="D21" s="980">
        <f t="shared" si="1"/>
        <v>100</v>
      </c>
      <c r="E21" s="979">
        <v>1157</v>
      </c>
      <c r="F21" s="980">
        <v>21.962794229309036</v>
      </c>
      <c r="G21" s="979">
        <v>3</v>
      </c>
      <c r="H21" s="980">
        <v>5.6947608200455579E-2</v>
      </c>
      <c r="I21" s="979">
        <v>449</v>
      </c>
      <c r="J21" s="980">
        <v>8.523158694001518</v>
      </c>
      <c r="K21" s="979">
        <v>3659</v>
      </c>
      <c r="L21" s="980">
        <v>69.457099468488991</v>
      </c>
      <c r="M21" s="979">
        <v>0</v>
      </c>
      <c r="N21" s="980">
        <v>0</v>
      </c>
      <c r="O21" s="979">
        <v>0</v>
      </c>
      <c r="P21" s="980">
        <f t="shared" si="2"/>
        <v>0</v>
      </c>
      <c r="R21" s="977"/>
    </row>
    <row r="22" spans="1:18" s="962" customFormat="1" ht="16.5" customHeight="1" x14ac:dyDescent="0.25">
      <c r="A22" s="962">
        <v>14</v>
      </c>
      <c r="B22" s="978" t="s">
        <v>43</v>
      </c>
      <c r="C22" s="979">
        <f t="shared" si="0"/>
        <v>190</v>
      </c>
      <c r="D22" s="980">
        <f t="shared" si="1"/>
        <v>100</v>
      </c>
      <c r="E22" s="979">
        <v>0</v>
      </c>
      <c r="F22" s="980">
        <v>0</v>
      </c>
      <c r="G22" s="979">
        <v>0</v>
      </c>
      <c r="H22" s="980">
        <v>0</v>
      </c>
      <c r="I22" s="979">
        <v>63</v>
      </c>
      <c r="J22" s="980">
        <v>33.157894736842103</v>
      </c>
      <c r="K22" s="979">
        <v>127</v>
      </c>
      <c r="L22" s="980">
        <v>66.84210526315789</v>
      </c>
      <c r="M22" s="979">
        <v>0</v>
      </c>
      <c r="N22" s="980">
        <v>0</v>
      </c>
      <c r="O22" s="979">
        <v>0</v>
      </c>
      <c r="P22" s="980">
        <f t="shared" si="2"/>
        <v>0</v>
      </c>
      <c r="R22" s="977"/>
    </row>
    <row r="23" spans="1:18" s="962" customFormat="1" ht="16.5" customHeight="1" x14ac:dyDescent="0.25">
      <c r="A23" s="962">
        <v>15</v>
      </c>
      <c r="B23" s="978" t="s">
        <v>44</v>
      </c>
      <c r="C23" s="979">
        <f t="shared" si="0"/>
        <v>686</v>
      </c>
      <c r="D23" s="980">
        <f t="shared" si="1"/>
        <v>100</v>
      </c>
      <c r="E23" s="979">
        <v>434</v>
      </c>
      <c r="F23" s="980">
        <v>63.265306122448983</v>
      </c>
      <c r="G23" s="979">
        <v>15</v>
      </c>
      <c r="H23" s="980">
        <v>2.1865889212827989</v>
      </c>
      <c r="I23" s="979">
        <v>111</v>
      </c>
      <c r="J23" s="980">
        <v>16.18075801749271</v>
      </c>
      <c r="K23" s="979">
        <v>126</v>
      </c>
      <c r="L23" s="980">
        <v>18.367346938775512</v>
      </c>
      <c r="M23" s="979">
        <v>0</v>
      </c>
      <c r="N23" s="980">
        <v>0</v>
      </c>
      <c r="O23" s="979">
        <v>0</v>
      </c>
      <c r="P23" s="980">
        <f t="shared" si="2"/>
        <v>0</v>
      </c>
      <c r="R23" s="977"/>
    </row>
    <row r="24" spans="1:18" s="962" customFormat="1" ht="16.5" customHeight="1" x14ac:dyDescent="0.25">
      <c r="A24" s="962">
        <v>16</v>
      </c>
      <c r="B24" s="978" t="s">
        <v>45</v>
      </c>
      <c r="C24" s="979">
        <f t="shared" si="0"/>
        <v>31</v>
      </c>
      <c r="D24" s="980">
        <f t="shared" si="1"/>
        <v>100</v>
      </c>
      <c r="E24" s="979">
        <v>0</v>
      </c>
      <c r="F24" s="980">
        <v>0</v>
      </c>
      <c r="G24" s="979">
        <v>31</v>
      </c>
      <c r="H24" s="980">
        <v>100</v>
      </c>
      <c r="I24" s="979">
        <v>0</v>
      </c>
      <c r="J24" s="980">
        <v>0</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37</v>
      </c>
      <c r="D25" s="980">
        <f t="shared" si="1"/>
        <v>100</v>
      </c>
      <c r="E25" s="979">
        <v>0</v>
      </c>
      <c r="F25" s="980">
        <v>0</v>
      </c>
      <c r="G25" s="979">
        <v>10</v>
      </c>
      <c r="H25" s="980">
        <v>27.027027027027028</v>
      </c>
      <c r="I25" s="979">
        <v>27</v>
      </c>
      <c r="J25" s="980">
        <v>72.972972972972968</v>
      </c>
      <c r="K25" s="979">
        <v>0</v>
      </c>
      <c r="L25" s="980">
        <v>0</v>
      </c>
      <c r="M25" s="979">
        <v>0</v>
      </c>
      <c r="N25" s="980">
        <v>0</v>
      </c>
      <c r="O25" s="979">
        <v>0</v>
      </c>
      <c r="P25" s="980">
        <f t="shared" si="2"/>
        <v>0</v>
      </c>
      <c r="R25" s="977"/>
    </row>
    <row r="26" spans="1:18" s="962" customFormat="1" ht="16.5" customHeight="1" x14ac:dyDescent="0.25">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87" customFormat="1" x14ac:dyDescent="0.25">
      <c r="B27" s="1288" t="s">
        <v>0</v>
      </c>
      <c r="C27" s="1291">
        <f>SUM(C9:C26)</f>
        <v>61664</v>
      </c>
      <c r="D27" s="1292">
        <f>C27/$C27*100</f>
        <v>100</v>
      </c>
      <c r="E27" s="1291">
        <f>SUM(E9:E26)</f>
        <v>29770</v>
      </c>
      <c r="F27" s="1292">
        <f>E27/$C27*100</f>
        <v>48.277763362740011</v>
      </c>
      <c r="G27" s="1291">
        <f>SUM(G9:G26)</f>
        <v>3361</v>
      </c>
      <c r="H27" s="1292">
        <f>G27/$C27*100</f>
        <v>5.4505059678256353</v>
      </c>
      <c r="I27" s="1291">
        <f>SUM(I9:I26)</f>
        <v>16866</v>
      </c>
      <c r="J27" s="1292">
        <f>I27/$C27*100</f>
        <v>27.351453035806955</v>
      </c>
      <c r="K27" s="1291">
        <f>SUM(K9:K26)</f>
        <v>11478</v>
      </c>
      <c r="L27" s="1292">
        <f>K27/$C27*100</f>
        <v>18.613777893098078</v>
      </c>
      <c r="M27" s="1291">
        <f>SUM(M9:M26)</f>
        <v>189</v>
      </c>
      <c r="N27" s="1292">
        <f>M27/$C27*100</f>
        <v>0.30649974052932022</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220" customFormat="1" x14ac:dyDescent="0.25">
      <c r="D48" s="964"/>
    </row>
    <row r="49" spans="4:4" x14ac:dyDescent="0.25">
      <c r="D49" s="960"/>
    </row>
    <row r="50" spans="4:4"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53125" defaultRowHeight="14.5" x14ac:dyDescent="0.35"/>
  <cols>
    <col min="1" max="1" width="1.1796875" style="1014" customWidth="1"/>
    <col min="2" max="2" width="25.26953125" style="1014" customWidth="1"/>
    <col min="3" max="3" width="11.26953125" style="1014" customWidth="1"/>
    <col min="4" max="16384" width="11.453125" style="1014"/>
  </cols>
  <sheetData>
    <row r="1" spans="1:39" s="993" customFormat="1" x14ac:dyDescent="0.25">
      <c r="D1" s="996"/>
      <c r="E1" s="996"/>
      <c r="N1" s="996"/>
    </row>
    <row r="2" spans="1:39" s="997" customFormat="1" ht="47.25" customHeight="1" x14ac:dyDescent="0.35">
      <c r="B2" s="1682"/>
      <c r="C2" s="1682"/>
      <c r="D2" s="1682"/>
      <c r="E2" s="1682"/>
      <c r="F2" s="1682"/>
      <c r="G2" s="1682"/>
      <c r="H2" s="1682"/>
      <c r="I2" s="998"/>
      <c r="L2" s="999"/>
      <c r="N2" s="1000"/>
      <c r="O2" s="1000"/>
      <c r="P2" s="1000"/>
      <c r="Q2" s="1000"/>
      <c r="R2" s="1000"/>
      <c r="S2" s="1000"/>
      <c r="T2" s="1000"/>
      <c r="U2" s="1000"/>
      <c r="V2" s="1000"/>
      <c r="W2" s="1000"/>
      <c r="X2" s="1000"/>
      <c r="Y2" s="1000"/>
      <c r="Z2" s="1000"/>
      <c r="AA2" s="1000"/>
      <c r="AB2" s="1000"/>
      <c r="AC2" s="1000"/>
      <c r="AD2" s="1000"/>
      <c r="AE2" s="1000"/>
      <c r="AF2" s="1000"/>
      <c r="AG2" s="1000"/>
    </row>
    <row r="3" spans="1:39" s="1001" customFormat="1" ht="1.5" customHeight="1" x14ac:dyDescent="0.25">
      <c r="B3" s="1002"/>
      <c r="C3" s="1002"/>
      <c r="D3" s="1002"/>
      <c r="E3" s="1002"/>
      <c r="F3" s="1002"/>
      <c r="G3" s="1002"/>
      <c r="H3" s="1002"/>
      <c r="I3" s="1002"/>
      <c r="J3" s="1002"/>
      <c r="K3" s="1002"/>
      <c r="L3" s="1002"/>
      <c r="M3" s="1002"/>
      <c r="N3" s="1003"/>
      <c r="O3" s="1000"/>
      <c r="P3" s="1000"/>
      <c r="Q3" s="1000"/>
      <c r="R3" s="1000"/>
      <c r="S3" s="1000"/>
      <c r="T3" s="1000"/>
      <c r="U3" s="1000"/>
      <c r="V3" s="1000"/>
      <c r="W3" s="1000"/>
      <c r="X3" s="1000"/>
      <c r="Y3" s="1000"/>
      <c r="Z3" s="1000"/>
      <c r="AA3" s="1000"/>
      <c r="AB3" s="1000"/>
      <c r="AC3" s="1000"/>
      <c r="AD3" s="1000"/>
      <c r="AE3" s="1000"/>
      <c r="AF3" s="1000"/>
      <c r="AG3" s="1000"/>
    </row>
    <row r="4" spans="1:39" s="1001" customFormat="1" ht="24.75" customHeight="1" x14ac:dyDescent="0.25">
      <c r="A4" s="1004"/>
      <c r="B4" s="1683" t="s">
        <v>443</v>
      </c>
      <c r="C4" s="1683"/>
      <c r="D4" s="1683"/>
      <c r="E4" s="1683"/>
      <c r="F4" s="1683"/>
      <c r="G4" s="1683"/>
      <c r="H4" s="1683"/>
      <c r="I4" s="1683"/>
      <c r="J4" s="1683"/>
      <c r="K4" s="1683"/>
      <c r="L4" s="1683"/>
      <c r="M4" s="1005"/>
      <c r="N4" s="1003"/>
      <c r="O4" s="1000"/>
      <c r="P4" s="1000"/>
      <c r="Q4" s="1000"/>
      <c r="R4" s="1000"/>
      <c r="S4" s="1000"/>
      <c r="T4" s="1000"/>
      <c r="U4" s="1000"/>
      <c r="V4" s="1000"/>
      <c r="W4" s="1000"/>
      <c r="X4" s="1000"/>
      <c r="Y4" s="1000"/>
      <c r="Z4" s="1000"/>
      <c r="AA4" s="1000"/>
      <c r="AB4" s="1000"/>
      <c r="AC4" s="1000"/>
      <c r="AD4" s="1000"/>
      <c r="AE4" s="1000"/>
      <c r="AF4" s="1000"/>
      <c r="AG4" s="1000"/>
    </row>
    <row r="5" spans="1:39" s="1001" customFormat="1" ht="14.25" customHeight="1" x14ac:dyDescent="0.25">
      <c r="A5" s="1004"/>
      <c r="B5" s="1684" t="s">
        <v>499</v>
      </c>
      <c r="C5" s="1684"/>
      <c r="D5" s="1684"/>
      <c r="E5" s="1684"/>
      <c r="F5" s="1684"/>
      <c r="G5" s="1684"/>
      <c r="H5" s="1684"/>
      <c r="I5" s="1684"/>
      <c r="J5" s="1684"/>
      <c r="K5" s="1684"/>
      <c r="L5" s="1684"/>
      <c r="M5" s="1006"/>
      <c r="N5" s="1006"/>
      <c r="O5" s="969"/>
      <c r="P5" s="969"/>
      <c r="Q5" s="969"/>
      <c r="R5" s="969"/>
      <c r="S5" s="969"/>
      <c r="T5" s="969"/>
      <c r="U5" s="969"/>
      <c r="V5" s="969"/>
      <c r="W5" s="969"/>
      <c r="X5" s="969"/>
      <c r="Y5" s="969"/>
      <c r="Z5" s="969"/>
      <c r="AA5" s="969"/>
      <c r="AB5" s="969"/>
      <c r="AC5" s="1000"/>
      <c r="AD5" s="1000"/>
      <c r="AE5" s="1000"/>
      <c r="AF5" s="1000"/>
      <c r="AG5" s="1000"/>
    </row>
    <row r="6" spans="1:39" s="126" customFormat="1" x14ac:dyDescent="0.35">
      <c r="B6" s="994"/>
      <c r="C6" s="994"/>
      <c r="D6" s="994"/>
      <c r="E6" s="994"/>
      <c r="F6" s="994"/>
      <c r="G6" s="127"/>
      <c r="H6" s="127"/>
      <c r="I6" s="127"/>
      <c r="J6" s="127"/>
      <c r="K6" s="127"/>
      <c r="L6" s="127"/>
      <c r="M6" s="127"/>
      <c r="N6" s="128"/>
      <c r="O6" s="128"/>
      <c r="P6" s="128"/>
      <c r="Q6" s="128"/>
      <c r="R6" s="128"/>
      <c r="S6" s="128"/>
      <c r="T6" s="128"/>
      <c r="U6" s="128"/>
      <c r="V6" s="128"/>
      <c r="W6" s="128"/>
      <c r="X6" s="128"/>
      <c r="Y6" s="128"/>
      <c r="Z6" s="128"/>
      <c r="AA6" s="128"/>
      <c r="AB6" s="128"/>
      <c r="AC6" s="995"/>
      <c r="AD6" s="995"/>
      <c r="AE6" s="995"/>
      <c r="AF6" s="995"/>
      <c r="AG6" s="995"/>
    </row>
    <row r="7" spans="1:39" s="201" customFormat="1" x14ac:dyDescent="0.35">
      <c r="B7" s="127"/>
      <c r="C7" s="1685"/>
      <c r="D7" s="1685"/>
      <c r="E7" s="1685"/>
      <c r="F7" s="1685"/>
      <c r="G7" s="1685"/>
      <c r="H7" s="1685"/>
      <c r="I7" s="127"/>
      <c r="J7" s="1685"/>
      <c r="K7" s="1685"/>
      <c r="L7" s="1685"/>
      <c r="M7" s="1685"/>
      <c r="N7" s="127"/>
      <c r="O7" s="127"/>
      <c r="P7" s="127"/>
      <c r="Q7" s="1685"/>
      <c r="R7" s="1685"/>
      <c r="S7" s="1685"/>
      <c r="T7" s="1685"/>
      <c r="U7" s="1685"/>
      <c r="V7" s="1685"/>
      <c r="W7" s="127"/>
      <c r="X7" s="127"/>
      <c r="AF7" s="1686"/>
      <c r="AG7" s="1686"/>
      <c r="AH7" s="1686"/>
      <c r="AI7" s="1686"/>
      <c r="AJ7" s="1686"/>
      <c r="AK7" s="1686"/>
      <c r="AL7" s="1686"/>
      <c r="AM7" s="1686"/>
    </row>
    <row r="8" spans="1:39" s="201" customFormat="1" x14ac:dyDescent="0.3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35">
      <c r="A9" s="1687"/>
      <c r="B9" s="207" t="s">
        <v>139</v>
      </c>
      <c r="C9" s="1007">
        <v>243386</v>
      </c>
      <c r="D9" s="1008">
        <v>0.35658601264385498</v>
      </c>
      <c r="E9" s="1009"/>
      <c r="F9" s="1009"/>
      <c r="G9" s="1009"/>
      <c r="H9" s="1009" t="s">
        <v>140</v>
      </c>
      <c r="I9" s="207">
        <v>188674</v>
      </c>
      <c r="J9" s="1008">
        <v>0.27652199656754767</v>
      </c>
      <c r="K9" s="1009"/>
      <c r="L9" s="1009"/>
      <c r="M9" s="1009"/>
      <c r="N9" s="127"/>
      <c r="O9" s="1688"/>
      <c r="P9" s="1010"/>
      <c r="Q9" s="1009"/>
      <c r="R9" s="1009"/>
      <c r="S9" s="1009"/>
      <c r="T9" s="1009"/>
      <c r="U9" s="1009"/>
      <c r="V9" s="1009"/>
      <c r="W9" s="127"/>
      <c r="X9" s="127"/>
      <c r="AD9" s="1687"/>
      <c r="AE9" s="1011"/>
      <c r="AF9" s="1012"/>
      <c r="AG9" s="1012"/>
      <c r="AH9" s="1012"/>
      <c r="AI9" s="1012"/>
      <c r="AJ9" s="1012"/>
      <c r="AK9" s="1012"/>
      <c r="AL9" s="1012"/>
      <c r="AM9" s="1012"/>
    </row>
    <row r="10" spans="1:39" s="201" customFormat="1" x14ac:dyDescent="0.35">
      <c r="A10" s="1687"/>
      <c r="B10" s="207" t="s">
        <v>143</v>
      </c>
      <c r="C10" s="1007">
        <v>159528</v>
      </c>
      <c r="D10" s="1008">
        <v>0.23372524888468893</v>
      </c>
      <c r="E10" s="1009"/>
      <c r="F10" s="1009"/>
      <c r="G10" s="1009"/>
      <c r="H10" s="1009" t="s">
        <v>142</v>
      </c>
      <c r="I10" s="207">
        <v>324118</v>
      </c>
      <c r="J10" s="1008">
        <v>0.47502971518852838</v>
      </c>
      <c r="K10" s="1009"/>
      <c r="L10" s="1009"/>
      <c r="M10" s="1009"/>
      <c r="N10" s="127"/>
      <c r="O10" s="1688"/>
      <c r="P10" s="1010"/>
      <c r="Q10" s="1009"/>
      <c r="R10" s="1009"/>
      <c r="S10" s="1009"/>
      <c r="T10" s="1009"/>
      <c r="U10" s="1009"/>
      <c r="V10" s="1009"/>
      <c r="W10" s="127"/>
      <c r="X10" s="127"/>
      <c r="AD10" s="1687"/>
      <c r="AE10" s="1011"/>
      <c r="AF10" s="1012"/>
      <c r="AG10" s="1012"/>
      <c r="AH10" s="1012"/>
      <c r="AI10" s="1012"/>
      <c r="AJ10" s="1012"/>
      <c r="AK10" s="1012"/>
      <c r="AL10" s="1012"/>
      <c r="AM10" s="1012"/>
    </row>
    <row r="11" spans="1:39" s="201" customFormat="1" x14ac:dyDescent="0.35">
      <c r="A11" s="1687"/>
      <c r="B11" s="207" t="s">
        <v>141</v>
      </c>
      <c r="C11" s="1007">
        <v>137132</v>
      </c>
      <c r="D11" s="1008">
        <v>0.20091276033082067</v>
      </c>
      <c r="E11" s="1009"/>
      <c r="F11" s="1009"/>
      <c r="G11" s="1009"/>
      <c r="H11" s="1009" t="s">
        <v>144</v>
      </c>
      <c r="I11" s="207">
        <v>120198</v>
      </c>
      <c r="J11" s="1008">
        <v>0.17616306933348574</v>
      </c>
      <c r="K11" s="1009"/>
      <c r="L11" s="1009"/>
      <c r="M11" s="1009"/>
      <c r="N11" s="127"/>
      <c r="O11" s="1688"/>
      <c r="P11" s="1010"/>
      <c r="Q11" s="1009"/>
      <c r="R11" s="1009"/>
      <c r="S11" s="1009"/>
      <c r="T11" s="1009"/>
      <c r="U11" s="1009"/>
      <c r="V11" s="1009"/>
      <c r="W11" s="127"/>
      <c r="X11" s="127"/>
      <c r="AD11" s="1687"/>
      <c r="AE11" s="1011"/>
      <c r="AF11" s="1012"/>
      <c r="AG11" s="1012"/>
      <c r="AH11" s="1012"/>
      <c r="AI11" s="1012"/>
      <c r="AJ11" s="1012"/>
      <c r="AK11" s="1012"/>
      <c r="AL11" s="1012"/>
      <c r="AM11" s="1012"/>
    </row>
    <row r="12" spans="1:39" s="201" customFormat="1" x14ac:dyDescent="0.35">
      <c r="A12" s="1687"/>
      <c r="B12" s="207" t="s">
        <v>147</v>
      </c>
      <c r="C12" s="1007">
        <v>29355</v>
      </c>
      <c r="D12" s="1008">
        <v>4.3008153308573063E-2</v>
      </c>
      <c r="E12" s="1009"/>
      <c r="F12" s="1009"/>
      <c r="G12" s="1009"/>
      <c r="H12" s="1009" t="s">
        <v>146</v>
      </c>
      <c r="I12" s="207">
        <v>43306</v>
      </c>
      <c r="J12" s="1008">
        <v>6.3469590846402885E-2</v>
      </c>
      <c r="K12" s="1009"/>
      <c r="L12" s="1009"/>
      <c r="M12" s="1009"/>
      <c r="N12" s="127"/>
      <c r="O12" s="1688"/>
      <c r="P12" s="1010"/>
      <c r="Q12" s="1009"/>
      <c r="R12" s="1009"/>
      <c r="S12" s="1009"/>
      <c r="T12" s="1009"/>
      <c r="U12" s="1009"/>
      <c r="V12" s="1009"/>
      <c r="W12" s="127"/>
      <c r="X12" s="127"/>
      <c r="AD12" s="1687"/>
      <c r="AE12" s="1011"/>
      <c r="AF12" s="1012"/>
      <c r="AG12" s="1012"/>
      <c r="AH12" s="1012"/>
      <c r="AI12" s="1012"/>
      <c r="AJ12" s="1012"/>
      <c r="AK12" s="1012"/>
      <c r="AL12" s="1012"/>
      <c r="AM12" s="1012"/>
    </row>
    <row r="13" spans="1:39" s="201" customFormat="1" x14ac:dyDescent="0.35">
      <c r="A13" s="1687"/>
      <c r="B13" s="207" t="s">
        <v>145</v>
      </c>
      <c r="C13" s="1007">
        <v>22305</v>
      </c>
      <c r="D13" s="1008">
        <v>3.2679164011164101E-2</v>
      </c>
      <c r="E13" s="1009"/>
      <c r="F13" s="1009"/>
      <c r="G13" s="1009"/>
      <c r="H13" s="1009" t="s">
        <v>148</v>
      </c>
      <c r="I13" s="207">
        <v>6015</v>
      </c>
      <c r="J13" s="1008">
        <v>8.8156280640353159E-3</v>
      </c>
      <c r="K13" s="1009"/>
      <c r="L13" s="1009"/>
      <c r="M13" s="1009"/>
      <c r="N13" s="127"/>
      <c r="O13" s="1688"/>
      <c r="P13" s="1010"/>
      <c r="Q13" s="1009"/>
      <c r="R13" s="1009"/>
      <c r="S13" s="1009"/>
      <c r="T13" s="1009"/>
      <c r="U13" s="1009"/>
      <c r="V13" s="1009"/>
      <c r="W13" s="127"/>
      <c r="X13" s="127"/>
      <c r="AD13" s="1687"/>
      <c r="AE13" s="1011"/>
      <c r="AF13" s="1012"/>
      <c r="AG13" s="1012"/>
      <c r="AH13" s="1012"/>
      <c r="AI13" s="1012"/>
      <c r="AJ13" s="1012"/>
      <c r="AK13" s="1012"/>
      <c r="AL13" s="1012"/>
      <c r="AM13" s="1012"/>
    </row>
    <row r="14" spans="1:39" s="201" customFormat="1" x14ac:dyDescent="0.35">
      <c r="A14" s="1687"/>
      <c r="B14" s="207" t="s">
        <v>151</v>
      </c>
      <c r="C14" s="1007">
        <v>11547</v>
      </c>
      <c r="D14" s="1008">
        <v>1.6917565874777486E-2</v>
      </c>
      <c r="E14" s="1009"/>
      <c r="F14" s="1009"/>
      <c r="G14" s="1009"/>
      <c r="H14" s="1009" t="s">
        <v>150</v>
      </c>
      <c r="I14" s="207">
        <v>880</v>
      </c>
      <c r="J14" s="1009"/>
      <c r="K14" s="1009"/>
      <c r="L14" s="1009"/>
      <c r="M14" s="1009"/>
      <c r="N14" s="127"/>
      <c r="O14" s="1688"/>
      <c r="P14" s="1010"/>
      <c r="Q14" s="1009"/>
      <c r="R14" s="1009"/>
      <c r="S14" s="1009"/>
      <c r="T14" s="1009"/>
      <c r="U14" s="1009"/>
      <c r="V14" s="1009"/>
      <c r="W14" s="127"/>
      <c r="X14" s="127"/>
      <c r="AD14" s="1687"/>
      <c r="AE14" s="1011"/>
      <c r="AF14" s="1012"/>
      <c r="AG14" s="1012"/>
      <c r="AH14" s="1012"/>
      <c r="AI14" s="1012"/>
      <c r="AJ14" s="1012"/>
      <c r="AK14" s="1012"/>
      <c r="AL14" s="1012"/>
      <c r="AM14" s="1012"/>
    </row>
    <row r="15" spans="1:39" s="201" customFormat="1" x14ac:dyDescent="0.35">
      <c r="A15" s="1687"/>
      <c r="B15" s="207" t="s">
        <v>149</v>
      </c>
      <c r="C15" s="1007">
        <v>11989</v>
      </c>
      <c r="D15" s="1008">
        <v>1.7565142225054758E-2</v>
      </c>
      <c r="E15" s="1009"/>
      <c r="F15" s="1009"/>
      <c r="G15" s="1009"/>
      <c r="H15" s="1009"/>
      <c r="I15" s="127"/>
      <c r="J15" s="1009"/>
      <c r="K15" s="1009"/>
      <c r="L15" s="1009"/>
      <c r="M15" s="1009"/>
      <c r="N15" s="127"/>
      <c r="O15" s="1688"/>
      <c r="P15" s="1010"/>
      <c r="Q15" s="1009"/>
      <c r="R15" s="1009"/>
      <c r="S15" s="1009"/>
      <c r="T15" s="1009"/>
      <c r="U15" s="1009"/>
      <c r="V15" s="1009"/>
      <c r="W15" s="127"/>
      <c r="X15" s="127"/>
      <c r="AD15" s="1687"/>
      <c r="AE15" s="1011"/>
      <c r="AF15" s="1012"/>
      <c r="AG15" s="1012"/>
      <c r="AH15" s="1012"/>
      <c r="AI15" s="1012"/>
      <c r="AJ15" s="1012"/>
      <c r="AK15" s="1012"/>
      <c r="AL15" s="1012"/>
      <c r="AM15" s="1012"/>
    </row>
    <row r="16" spans="1:39" s="201" customFormat="1" x14ac:dyDescent="0.35">
      <c r="A16" s="1687"/>
      <c r="B16" s="207" t="s">
        <v>190</v>
      </c>
      <c r="C16" s="1007">
        <v>8827</v>
      </c>
      <c r="D16" s="1008">
        <v>1.2932480642301973E-2</v>
      </c>
      <c r="E16" s="1009"/>
      <c r="F16" s="1009"/>
      <c r="G16" s="1009"/>
      <c r="H16" s="1009"/>
      <c r="I16" s="127"/>
      <c r="J16" s="1009"/>
      <c r="K16" s="1009"/>
      <c r="L16" s="1009"/>
      <c r="M16" s="1009"/>
      <c r="N16" s="127"/>
      <c r="O16" s="1688"/>
      <c r="P16" s="1010"/>
      <c r="Q16" s="1009"/>
      <c r="R16" s="1009"/>
      <c r="S16" s="1009"/>
      <c r="T16" s="1009"/>
      <c r="U16" s="1009"/>
      <c r="V16" s="1009"/>
      <c r="W16" s="127"/>
      <c r="X16" s="127"/>
      <c r="AD16" s="1687"/>
      <c r="AE16" s="1011"/>
      <c r="AF16" s="1012"/>
      <c r="AG16" s="1012"/>
      <c r="AH16" s="1012"/>
      <c r="AI16" s="1012"/>
      <c r="AJ16" s="1012"/>
      <c r="AK16" s="1012"/>
      <c r="AL16" s="1012"/>
      <c r="AM16" s="1012"/>
    </row>
    <row r="17" spans="1:28" s="201" customFormat="1" x14ac:dyDescent="0.35">
      <c r="A17" s="1013"/>
      <c r="B17" s="207" t="s">
        <v>150</v>
      </c>
      <c r="C17" s="205">
        <v>58476</v>
      </c>
      <c r="D17" s="1008">
        <v>8.5673472078764037E-2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3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35">
      <c r="B19" s="127" t="s">
        <v>23</v>
      </c>
      <c r="C19" s="127">
        <v>187795</v>
      </c>
      <c r="D19" s="206">
        <v>0.27487920654692466</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35">
      <c r="B20" s="127" t="s">
        <v>24</v>
      </c>
      <c r="C20" s="127">
        <v>495396</v>
      </c>
      <c r="D20" s="206">
        <v>0.72512079345307534</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3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3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5" customFormat="1" x14ac:dyDescent="0.35">
      <c r="B23" s="128"/>
      <c r="C23" s="128"/>
      <c r="D23" s="128"/>
      <c r="E23" s="127"/>
      <c r="F23" s="127"/>
      <c r="G23" s="127"/>
      <c r="H23" s="127"/>
      <c r="I23" s="127"/>
      <c r="J23" s="127"/>
      <c r="K23" s="127"/>
      <c r="L23" s="127"/>
      <c r="M23" s="127"/>
      <c r="N23" s="994"/>
      <c r="O23" s="994"/>
      <c r="P23" s="994"/>
      <c r="Q23" s="994"/>
      <c r="R23" s="994"/>
      <c r="S23" s="994"/>
      <c r="T23" s="994"/>
      <c r="U23" s="994"/>
      <c r="V23" s="994"/>
      <c r="W23" s="994"/>
      <c r="X23" s="994"/>
      <c r="Y23" s="994"/>
      <c r="Z23" s="994"/>
      <c r="AA23" s="994"/>
      <c r="AB23" s="994"/>
    </row>
    <row r="24" spans="1:28" s="995" customFormat="1" x14ac:dyDescent="0.35">
      <c r="B24" s="127"/>
      <c r="C24" s="127"/>
      <c r="D24" s="127"/>
      <c r="E24" s="127"/>
      <c r="F24" s="127"/>
      <c r="G24" s="127"/>
      <c r="H24" s="127"/>
      <c r="I24" s="127"/>
      <c r="J24" s="127"/>
      <c r="K24" s="127"/>
      <c r="L24" s="127"/>
      <c r="M24" s="127"/>
      <c r="N24" s="994"/>
      <c r="O24" s="994"/>
      <c r="P24" s="994"/>
      <c r="Q24" s="994"/>
      <c r="R24" s="994"/>
      <c r="S24" s="994"/>
      <c r="T24" s="994"/>
      <c r="U24" s="994"/>
      <c r="V24" s="994"/>
      <c r="W24" s="994"/>
      <c r="X24" s="994"/>
      <c r="Y24" s="994"/>
      <c r="Z24" s="994"/>
      <c r="AA24" s="994"/>
      <c r="AB24" s="994"/>
    </row>
    <row r="25" spans="1:28" s="995" customFormat="1" x14ac:dyDescent="0.35">
      <c r="B25" s="127"/>
      <c r="C25" s="127"/>
      <c r="D25" s="127"/>
      <c r="E25" s="127"/>
      <c r="F25" s="127"/>
      <c r="G25" s="127"/>
      <c r="H25" s="127"/>
      <c r="I25" s="127"/>
      <c r="J25" s="127"/>
      <c r="K25" s="127"/>
      <c r="L25" s="127"/>
      <c r="M25" s="127"/>
      <c r="N25" s="994"/>
      <c r="O25" s="994"/>
      <c r="P25" s="994"/>
      <c r="Q25" s="994"/>
      <c r="R25" s="994"/>
      <c r="S25" s="994"/>
      <c r="T25" s="994"/>
      <c r="U25" s="994"/>
      <c r="V25" s="994"/>
      <c r="W25" s="994"/>
      <c r="X25" s="994"/>
      <c r="Y25" s="994"/>
      <c r="Z25" s="994"/>
      <c r="AA25" s="994"/>
      <c r="AB25" s="994"/>
    </row>
    <row r="26" spans="1:28" s="995" customFormat="1" x14ac:dyDescent="0.35">
      <c r="B26" s="127"/>
      <c r="C26" s="127"/>
      <c r="D26" s="127"/>
      <c r="E26" s="127"/>
      <c r="F26" s="127"/>
      <c r="G26" s="127"/>
      <c r="H26" s="127"/>
      <c r="I26" s="127"/>
      <c r="J26" s="127"/>
      <c r="K26" s="127"/>
      <c r="L26" s="127"/>
      <c r="M26" s="127"/>
      <c r="N26" s="994"/>
      <c r="O26" s="994"/>
      <c r="P26" s="994"/>
      <c r="Q26" s="994"/>
      <c r="R26" s="994"/>
      <c r="S26" s="994"/>
      <c r="T26" s="994"/>
      <c r="U26" s="994"/>
      <c r="V26" s="994"/>
      <c r="W26" s="994"/>
      <c r="X26" s="994"/>
      <c r="Y26" s="994"/>
      <c r="Z26" s="994"/>
      <c r="AA26" s="994"/>
      <c r="AB26" s="994"/>
    </row>
    <row r="27" spans="1:28" s="995" customFormat="1" x14ac:dyDescent="0.35">
      <c r="B27" s="127"/>
      <c r="C27" s="127"/>
      <c r="D27" s="127"/>
      <c r="E27" s="127"/>
      <c r="F27" s="127"/>
      <c r="G27" s="127"/>
      <c r="H27" s="127"/>
      <c r="I27" s="127"/>
      <c r="J27" s="127"/>
      <c r="K27" s="127"/>
      <c r="L27" s="127"/>
      <c r="M27" s="127"/>
      <c r="N27" s="994"/>
      <c r="O27" s="994"/>
      <c r="P27" s="994"/>
      <c r="Q27" s="994"/>
      <c r="R27" s="994"/>
      <c r="S27" s="994"/>
      <c r="T27" s="994"/>
      <c r="U27" s="994"/>
      <c r="V27" s="994"/>
      <c r="W27" s="994"/>
      <c r="X27" s="994"/>
      <c r="Y27" s="994"/>
      <c r="Z27" s="994"/>
      <c r="AA27" s="994"/>
      <c r="AB27" s="994"/>
    </row>
    <row r="28" spans="1:28" s="995" customFormat="1" x14ac:dyDescent="0.35">
      <c r="B28" s="127"/>
      <c r="C28" s="127"/>
      <c r="D28" s="127"/>
      <c r="E28" s="127"/>
      <c r="F28" s="127"/>
      <c r="G28" s="127"/>
      <c r="H28" s="127"/>
      <c r="I28" s="127"/>
      <c r="J28" s="127"/>
      <c r="K28" s="127"/>
      <c r="L28" s="127"/>
      <c r="M28" s="127"/>
      <c r="N28" s="994"/>
      <c r="O28" s="994"/>
      <c r="P28" s="994"/>
      <c r="Q28" s="994"/>
      <c r="R28" s="994"/>
      <c r="S28" s="994"/>
      <c r="T28" s="994"/>
      <c r="U28" s="994"/>
      <c r="V28" s="994"/>
      <c r="W28" s="994"/>
      <c r="X28" s="994"/>
      <c r="Y28" s="994"/>
      <c r="Z28" s="994"/>
      <c r="AA28" s="994"/>
      <c r="AB28" s="994"/>
    </row>
    <row r="29" spans="1:28" s="995" customFormat="1" x14ac:dyDescent="0.35">
      <c r="B29" s="127"/>
      <c r="C29" s="127"/>
      <c r="D29" s="127"/>
      <c r="E29" s="127"/>
      <c r="F29" s="127"/>
      <c r="G29" s="127"/>
      <c r="H29" s="127"/>
      <c r="I29" s="127"/>
      <c r="J29" s="127"/>
      <c r="K29" s="127"/>
      <c r="L29" s="127"/>
      <c r="M29" s="127"/>
      <c r="N29" s="994"/>
      <c r="O29" s="994"/>
      <c r="P29" s="994"/>
      <c r="Q29" s="994"/>
      <c r="R29" s="994"/>
      <c r="S29" s="994"/>
      <c r="T29" s="994"/>
      <c r="U29" s="994"/>
      <c r="V29" s="994"/>
      <c r="W29" s="994"/>
      <c r="X29" s="994"/>
      <c r="Y29" s="994"/>
      <c r="Z29" s="994"/>
      <c r="AA29" s="994"/>
      <c r="AB29" s="994"/>
    </row>
    <row r="30" spans="1:28" s="994" customFormat="1" x14ac:dyDescent="0.35">
      <c r="B30" s="127"/>
      <c r="C30" s="127"/>
      <c r="D30" s="127"/>
      <c r="E30" s="127"/>
      <c r="F30" s="127"/>
      <c r="G30" s="127"/>
      <c r="H30" s="127"/>
      <c r="I30" s="127"/>
      <c r="J30" s="127"/>
      <c r="K30" s="127"/>
      <c r="L30" s="127"/>
      <c r="M30" s="127"/>
    </row>
    <row r="31" spans="1:28" s="994" customFormat="1" x14ac:dyDescent="0.35">
      <c r="B31" s="127"/>
      <c r="C31" s="127"/>
      <c r="D31" s="127"/>
      <c r="E31" s="127"/>
      <c r="F31" s="127"/>
      <c r="G31" s="127"/>
      <c r="H31" s="127"/>
      <c r="I31" s="127"/>
      <c r="J31" s="127"/>
      <c r="K31" s="127"/>
      <c r="L31" s="127"/>
      <c r="M31" s="127"/>
    </row>
    <row r="32" spans="1:28" s="994" customFormat="1" x14ac:dyDescent="0.35">
      <c r="B32" s="127"/>
      <c r="C32" s="127"/>
      <c r="D32" s="127"/>
      <c r="E32" s="127"/>
      <c r="F32" s="127"/>
      <c r="G32" s="127"/>
      <c r="H32" s="127"/>
      <c r="I32" s="127"/>
      <c r="J32" s="127"/>
      <c r="K32" s="127"/>
      <c r="L32" s="127"/>
      <c r="M32" s="127"/>
    </row>
    <row r="33" spans="2:13" s="994" customFormat="1" x14ac:dyDescent="0.35">
      <c r="B33" s="127"/>
      <c r="C33" s="127"/>
      <c r="D33" s="127"/>
      <c r="E33" s="127"/>
      <c r="F33" s="127"/>
      <c r="G33" s="127"/>
      <c r="H33" s="127"/>
      <c r="I33" s="127"/>
      <c r="J33" s="127"/>
      <c r="K33" s="127"/>
      <c r="L33" s="127"/>
      <c r="M33" s="127"/>
    </row>
    <row r="34" spans="2:13" s="994" customFormat="1" x14ac:dyDescent="0.35">
      <c r="B34" s="127"/>
      <c r="C34" s="127"/>
      <c r="D34" s="127"/>
      <c r="E34" s="127"/>
      <c r="F34" s="127"/>
      <c r="G34" s="127"/>
      <c r="H34" s="127"/>
    </row>
    <row r="35" spans="2:13" s="994" customFormat="1" x14ac:dyDescent="0.35">
      <c r="B35" s="127"/>
      <c r="C35" s="127"/>
      <c r="D35" s="127"/>
      <c r="E35" s="127"/>
      <c r="F35" s="127"/>
      <c r="G35" s="127"/>
      <c r="H35" s="127"/>
    </row>
    <row r="36" spans="2:13" s="994" customFormat="1" x14ac:dyDescent="0.35">
      <c r="B36" s="127"/>
      <c r="C36" s="127"/>
      <c r="D36" s="127"/>
      <c r="E36" s="127"/>
      <c r="F36" s="127"/>
      <c r="G36" s="127"/>
      <c r="H36" s="127"/>
    </row>
    <row r="37" spans="2:13" s="994" customFormat="1" x14ac:dyDescent="0.35">
      <c r="B37" s="127"/>
      <c r="C37" s="127"/>
      <c r="D37" s="127"/>
      <c r="E37" s="127"/>
      <c r="F37" s="127"/>
      <c r="G37" s="127"/>
      <c r="H37" s="127"/>
    </row>
    <row r="38" spans="2:13" s="994" customFormat="1" x14ac:dyDescent="0.35">
      <c r="B38" s="127"/>
      <c r="C38" s="127"/>
      <c r="D38" s="127"/>
      <c r="E38" s="127"/>
      <c r="F38" s="127"/>
      <c r="G38" s="127"/>
      <c r="H38" s="127"/>
    </row>
    <row r="39" spans="2:13" s="994" customFormat="1" x14ac:dyDescent="0.35">
      <c r="B39" s="127"/>
      <c r="C39" s="127"/>
      <c r="D39" s="127"/>
      <c r="E39" s="127"/>
      <c r="F39" s="127"/>
      <c r="G39" s="127"/>
      <c r="H39" s="127"/>
    </row>
    <row r="40" spans="2:13" s="994" customFormat="1" x14ac:dyDescent="0.35">
      <c r="B40" s="127"/>
      <c r="C40" s="127"/>
      <c r="D40" s="127"/>
      <c r="E40" s="127"/>
      <c r="F40" s="127"/>
      <c r="G40" s="127"/>
      <c r="H40" s="127"/>
    </row>
    <row r="41" spans="2:13" s="994" customFormat="1" x14ac:dyDescent="0.35">
      <c r="B41" s="127"/>
      <c r="C41" s="127"/>
      <c r="D41" s="127"/>
      <c r="E41" s="127"/>
      <c r="F41" s="127"/>
      <c r="G41" s="127"/>
      <c r="H41" s="127"/>
    </row>
    <row r="42" spans="2:13" s="994" customFormat="1" x14ac:dyDescent="0.35">
      <c r="B42" s="127"/>
      <c r="C42" s="127"/>
      <c r="D42" s="127"/>
    </row>
    <row r="43" spans="2:13" s="994" customFormat="1" x14ac:dyDescent="0.35"/>
    <row r="44" spans="2:13" s="994" customFormat="1" x14ac:dyDescent="0.35"/>
    <row r="45" spans="2:13" s="994" customFormat="1" x14ac:dyDescent="0.35"/>
    <row r="46" spans="2:13" s="994" customFormat="1" x14ac:dyDescent="0.35"/>
    <row r="47" spans="2:13" s="994" customFormat="1" x14ac:dyDescent="0.35"/>
    <row r="48" spans="2:13" s="994" customFormat="1" x14ac:dyDescent="0.35"/>
    <row r="49" s="994" customFormat="1" x14ac:dyDescent="0.35"/>
    <row r="50" s="994" customFormat="1" x14ac:dyDescent="0.35"/>
    <row r="51" s="994" customFormat="1" x14ac:dyDescent="0.35"/>
    <row r="52" s="994" customFormat="1" x14ac:dyDescent="0.35"/>
    <row r="53" s="994" customFormat="1" x14ac:dyDescent="0.35"/>
    <row r="54" s="994" customFormat="1" x14ac:dyDescent="0.35"/>
    <row r="55" s="994" customFormat="1" x14ac:dyDescent="0.35"/>
    <row r="56" s="994" customFormat="1" x14ac:dyDescent="0.35"/>
    <row r="57" s="994" customFormat="1" x14ac:dyDescent="0.35"/>
    <row r="58" s="994" customFormat="1" x14ac:dyDescent="0.35"/>
    <row r="59" s="994" customFormat="1" x14ac:dyDescent="0.35"/>
    <row r="60" s="994" customFormat="1" x14ac:dyDescent="0.35"/>
    <row r="61" s="994" customFormat="1" x14ac:dyDescent="0.35"/>
    <row r="62" s="994" customFormat="1" x14ac:dyDescent="0.35"/>
    <row r="63" s="994" customFormat="1" x14ac:dyDescent="0.35"/>
    <row r="64" s="994" customFormat="1" x14ac:dyDescent="0.35"/>
    <row r="65" spans="2:4" s="994" customFormat="1" x14ac:dyDescent="0.35"/>
    <row r="66" spans="2:4" s="994" customFormat="1" x14ac:dyDescent="0.35"/>
    <row r="67" spans="2:4" s="128" customFormat="1" x14ac:dyDescent="0.35">
      <c r="B67" s="994"/>
      <c r="C67" s="994"/>
      <c r="D67" s="994"/>
    </row>
    <row r="68" spans="2:4" s="128" customFormat="1" x14ac:dyDescent="0.35"/>
    <row r="69" spans="2:4" s="128" customFormat="1" x14ac:dyDescent="0.35"/>
    <row r="70" spans="2:4" s="128" customFormat="1" x14ac:dyDescent="0.35"/>
    <row r="71" spans="2:4" s="128" customFormat="1" x14ac:dyDescent="0.35"/>
    <row r="72" spans="2:4" s="128" customFormat="1" x14ac:dyDescent="0.35"/>
    <row r="73" spans="2:4" s="128" customFormat="1" x14ac:dyDescent="0.35"/>
    <row r="74" spans="2:4" s="128" customFormat="1" x14ac:dyDescent="0.35"/>
    <row r="75" spans="2:4" s="128" customFormat="1" x14ac:dyDescent="0.35"/>
    <row r="76" spans="2:4" s="128" customFormat="1" x14ac:dyDescent="0.35"/>
    <row r="77" spans="2:4" s="128" customFormat="1" x14ac:dyDescent="0.35"/>
    <row r="78" spans="2:4" s="128" customFormat="1" x14ac:dyDescent="0.35"/>
    <row r="79" spans="2:4" s="128" customFormat="1" x14ac:dyDescent="0.35"/>
    <row r="80" spans="2:4" s="128" customFormat="1" x14ac:dyDescent="0.35"/>
    <row r="81" s="128" customFormat="1" x14ac:dyDescent="0.35"/>
    <row r="82" s="128" customFormat="1" x14ac:dyDescent="0.35"/>
    <row r="83" s="128" customFormat="1" x14ac:dyDescent="0.35"/>
    <row r="84" s="128" customFormat="1" x14ac:dyDescent="0.35"/>
    <row r="85" s="128" customFormat="1" x14ac:dyDescent="0.35"/>
    <row r="86" s="128" customFormat="1" x14ac:dyDescent="0.35"/>
    <row r="87" s="128" customFormat="1" x14ac:dyDescent="0.35"/>
    <row r="88" s="128" customFormat="1" x14ac:dyDescent="0.35"/>
    <row r="89" s="128" customFormat="1" x14ac:dyDescent="0.35"/>
    <row r="90" s="128" customFormat="1" x14ac:dyDescent="0.35"/>
    <row r="91" s="128" customFormat="1" x14ac:dyDescent="0.35"/>
    <row r="92" s="128" customFormat="1" x14ac:dyDescent="0.35"/>
    <row r="93" s="128" customFormat="1" x14ac:dyDescent="0.35"/>
    <row r="94" s="128" customFormat="1" x14ac:dyDescent="0.35"/>
    <row r="95" s="128" customFormat="1" x14ac:dyDescent="0.35"/>
    <row r="96" s="128" customFormat="1" x14ac:dyDescent="0.35"/>
    <row r="97" spans="2:4" s="128" customFormat="1" x14ac:dyDescent="0.35"/>
    <row r="98" spans="2:4" s="128" customFormat="1" x14ac:dyDescent="0.35"/>
    <row r="99" spans="2:4" x14ac:dyDescent="0.3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53125" defaultRowHeight="14.5" x14ac:dyDescent="0.35"/>
  <cols>
    <col min="1" max="1" width="4.26953125" style="666" customWidth="1"/>
    <col min="2" max="2" width="12.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9.26953125" style="666" bestFit="1" customWidth="1"/>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0" t="s">
        <v>446</v>
      </c>
      <c r="C6" s="1550"/>
      <c r="D6" s="1550"/>
      <c r="E6" s="1550"/>
      <c r="F6" s="1550"/>
      <c r="G6" s="1550"/>
      <c r="H6" s="1550"/>
      <c r="I6" s="1550"/>
      <c r="J6" s="1550"/>
      <c r="K6" s="1550"/>
      <c r="L6" s="1550"/>
      <c r="M6" s="1550"/>
      <c r="N6" s="1550"/>
      <c r="O6" s="1016"/>
    </row>
    <row r="7" spans="1:17" s="621" customFormat="1" ht="11.25" customHeight="1" x14ac:dyDescent="0.25">
      <c r="A7" s="1015"/>
      <c r="B7" s="1550"/>
      <c r="C7" s="1550"/>
      <c r="D7" s="1550"/>
      <c r="E7" s="1550"/>
      <c r="F7" s="1550"/>
      <c r="G7" s="1550"/>
      <c r="H7" s="1550"/>
      <c r="I7" s="1550"/>
      <c r="J7" s="1550"/>
      <c r="K7" s="1550"/>
      <c r="L7" s="1550"/>
      <c r="M7" s="1550"/>
      <c r="N7" s="1550"/>
      <c r="O7" s="1016"/>
    </row>
    <row r="8" spans="1:17" s="621" customFormat="1" ht="15.75" customHeight="1" x14ac:dyDescent="0.25">
      <c r="A8" s="1015"/>
      <c r="B8" s="1689" t="str">
        <f>porsaad!$B$6</f>
        <v>Situación a 31 de marzo de 2025</v>
      </c>
      <c r="C8" s="1689"/>
      <c r="D8" s="1689"/>
      <c r="E8" s="1689"/>
      <c r="F8" s="1689"/>
      <c r="G8" s="1689"/>
      <c r="H8" s="1689"/>
      <c r="I8" s="1689"/>
      <c r="J8" s="1689"/>
      <c r="K8" s="1689"/>
      <c r="L8" s="1689"/>
      <c r="M8" s="1689"/>
      <c r="N8" s="1689"/>
      <c r="O8" s="1017"/>
      <c r="P8" s="1017"/>
      <c r="Q8" s="1017"/>
    </row>
    <row r="9" spans="1:17" s="700" customFormat="1" ht="6" customHeight="1" x14ac:dyDescent="0.35">
      <c r="A9" s="1018"/>
      <c r="B9" s="666"/>
      <c r="C9" s="666"/>
      <c r="D9" s="666"/>
      <c r="E9" s="666"/>
      <c r="F9" s="666"/>
      <c r="G9" s="666"/>
      <c r="H9" s="666"/>
      <c r="I9" s="666"/>
      <c r="J9" s="666"/>
      <c r="K9" s="666"/>
      <c r="L9" s="666"/>
      <c r="M9" s="666"/>
      <c r="N9" s="666"/>
      <c r="O9" s="666"/>
      <c r="P9" s="666"/>
      <c r="Q9" s="666"/>
    </row>
    <row r="10" spans="1:17" s="101" customFormat="1" x14ac:dyDescent="0.35"/>
    <row r="11" spans="1:17" s="101" customFormat="1" x14ac:dyDescent="0.35">
      <c r="C11" s="1690" t="s">
        <v>0</v>
      </c>
      <c r="D11" s="1690"/>
      <c r="E11" s="1690"/>
    </row>
    <row r="12" spans="1:17" s="101" customFormat="1" x14ac:dyDescent="0.35">
      <c r="C12" s="101" t="s">
        <v>23</v>
      </c>
      <c r="D12" s="101" t="s">
        <v>24</v>
      </c>
      <c r="E12" s="101" t="s">
        <v>154</v>
      </c>
      <c r="F12" s="101" t="s">
        <v>68</v>
      </c>
      <c r="G12" s="101" t="s">
        <v>155</v>
      </c>
      <c r="H12" s="101" t="s">
        <v>156</v>
      </c>
    </row>
    <row r="13" spans="1:17" s="101" customFormat="1" x14ac:dyDescent="0.35">
      <c r="B13" s="101" t="s">
        <v>8</v>
      </c>
      <c r="C13" s="1019">
        <v>16269</v>
      </c>
      <c r="D13" s="1019">
        <v>72296</v>
      </c>
      <c r="E13" s="1019" t="e">
        <v>#REF!</v>
      </c>
      <c r="F13" s="1019">
        <v>88565</v>
      </c>
      <c r="G13" s="129">
        <v>0.18369559080901032</v>
      </c>
      <c r="H13" s="129">
        <v>0.81630440919098968</v>
      </c>
      <c r="I13" s="129">
        <v>0.27487920654692466</v>
      </c>
      <c r="M13" s="1019"/>
      <c r="N13" s="1019"/>
      <c r="O13" s="1020"/>
      <c r="P13" s="1020"/>
      <c r="Q13" s="1020"/>
    </row>
    <row r="14" spans="1:17" s="101" customFormat="1" x14ac:dyDescent="0.35">
      <c r="B14" s="101" t="s">
        <v>7</v>
      </c>
      <c r="C14" s="1019">
        <v>7434</v>
      </c>
      <c r="D14" s="1019">
        <v>16979</v>
      </c>
      <c r="E14" s="1019" t="e">
        <v>#REF!</v>
      </c>
      <c r="F14" s="1019">
        <v>24413</v>
      </c>
      <c r="G14" s="129">
        <v>0.30450989227051162</v>
      </c>
      <c r="H14" s="129">
        <v>0.69549010772948838</v>
      </c>
      <c r="I14" s="129">
        <v>0.27487920654692466</v>
      </c>
      <c r="M14" s="1019"/>
      <c r="N14" s="1019"/>
      <c r="O14" s="1020"/>
      <c r="P14" s="1020"/>
      <c r="Q14" s="1020"/>
    </row>
    <row r="15" spans="1:17" s="101" customFormat="1" x14ac:dyDescent="0.35">
      <c r="B15" s="101" t="s">
        <v>37</v>
      </c>
      <c r="C15" s="1019">
        <v>3457</v>
      </c>
      <c r="D15" s="1019">
        <v>9790</v>
      </c>
      <c r="E15" s="1019" t="e">
        <v>#REF!</v>
      </c>
      <c r="F15" s="1019">
        <v>13247</v>
      </c>
      <c r="G15" s="129">
        <v>0.26096474673510983</v>
      </c>
      <c r="H15" s="129">
        <v>0.73903525326489017</v>
      </c>
      <c r="I15" s="129">
        <v>0.27487920654692466</v>
      </c>
      <c r="M15" s="1019"/>
      <c r="N15" s="1019"/>
      <c r="O15" s="1020"/>
      <c r="P15" s="1020"/>
      <c r="Q15" s="1020"/>
    </row>
    <row r="16" spans="1:17" s="101" customFormat="1" x14ac:dyDescent="0.35">
      <c r="B16" s="101" t="s">
        <v>38</v>
      </c>
      <c r="C16" s="1019">
        <v>7536</v>
      </c>
      <c r="D16" s="1019">
        <v>18013</v>
      </c>
      <c r="E16" s="1019" t="e">
        <v>#REF!</v>
      </c>
      <c r="F16" s="1019">
        <v>25549</v>
      </c>
      <c r="G16" s="129">
        <v>0.29496262084621705</v>
      </c>
      <c r="H16" s="129">
        <v>0.70503737915378295</v>
      </c>
      <c r="I16" s="129">
        <v>0.27487920654692466</v>
      </c>
      <c r="M16" s="1019"/>
      <c r="N16" s="1019"/>
      <c r="O16" s="1020"/>
      <c r="P16" s="1020"/>
      <c r="Q16" s="1020"/>
    </row>
    <row r="17" spans="2:17" s="101" customFormat="1" x14ac:dyDescent="0.35">
      <c r="B17" s="101" t="s">
        <v>6</v>
      </c>
      <c r="C17" s="1019">
        <v>5598</v>
      </c>
      <c r="D17" s="1019">
        <v>16216</v>
      </c>
      <c r="E17" s="1019" t="e">
        <v>#REF!</v>
      </c>
      <c r="F17" s="1019">
        <v>21814</v>
      </c>
      <c r="G17" s="129">
        <v>0.2566241863023746</v>
      </c>
      <c r="H17" s="129">
        <v>0.7433758136976254</v>
      </c>
      <c r="I17" s="129">
        <v>0.27487920654692466</v>
      </c>
      <c r="M17" s="1019"/>
      <c r="N17" s="1019"/>
      <c r="O17" s="1020"/>
      <c r="P17" s="1020"/>
      <c r="Q17" s="1020"/>
    </row>
    <row r="18" spans="2:17" s="101" customFormat="1" x14ac:dyDescent="0.35">
      <c r="B18" s="101" t="s">
        <v>5</v>
      </c>
      <c r="C18" s="1019">
        <v>2696</v>
      </c>
      <c r="D18" s="1019">
        <v>6906</v>
      </c>
      <c r="E18" s="1019" t="e">
        <v>#REF!</v>
      </c>
      <c r="F18" s="1019">
        <v>9602</v>
      </c>
      <c r="G18" s="129">
        <v>0.28077483857529684</v>
      </c>
      <c r="H18" s="129">
        <v>0.71922516142470316</v>
      </c>
      <c r="I18" s="129">
        <v>0.27487920654692466</v>
      </c>
      <c r="M18" s="1019"/>
      <c r="N18" s="1019"/>
      <c r="O18" s="1020"/>
      <c r="P18" s="1020"/>
      <c r="Q18" s="1020"/>
    </row>
    <row r="19" spans="2:17" s="101" customFormat="1" x14ac:dyDescent="0.35">
      <c r="B19" s="101" t="s">
        <v>4</v>
      </c>
      <c r="C19" s="1019">
        <v>9369</v>
      </c>
      <c r="D19" s="1019">
        <v>27959</v>
      </c>
      <c r="E19" s="1019" t="e">
        <v>#REF!</v>
      </c>
      <c r="F19" s="1019">
        <v>37328</v>
      </c>
      <c r="G19" s="129">
        <v>0.25099121303043292</v>
      </c>
      <c r="H19" s="129">
        <v>0.74900878696956708</v>
      </c>
      <c r="I19" s="129">
        <v>0.27487920654692466</v>
      </c>
      <c r="M19" s="1019"/>
      <c r="N19" s="1019"/>
      <c r="O19" s="1020"/>
      <c r="P19" s="1020"/>
      <c r="Q19" s="1020"/>
    </row>
    <row r="20" spans="2:17" s="101" customFormat="1" x14ac:dyDescent="0.35">
      <c r="B20" s="101" t="s">
        <v>40</v>
      </c>
      <c r="C20" s="1019">
        <v>5205</v>
      </c>
      <c r="D20" s="1019">
        <v>16866</v>
      </c>
      <c r="E20" s="1019" t="e">
        <v>#REF!</v>
      </c>
      <c r="F20" s="1019">
        <v>22071</v>
      </c>
      <c r="G20" s="129">
        <v>0.23582982193829005</v>
      </c>
      <c r="H20" s="129">
        <v>0.76417017806170995</v>
      </c>
      <c r="I20" s="129">
        <v>0.27487920654692466</v>
      </c>
      <c r="M20" s="1019"/>
      <c r="N20" s="1019"/>
      <c r="O20" s="1020"/>
      <c r="P20" s="1020"/>
      <c r="Q20" s="1020"/>
    </row>
    <row r="21" spans="2:17" s="101" customFormat="1" x14ac:dyDescent="0.35">
      <c r="B21" s="101" t="s">
        <v>41</v>
      </c>
      <c r="C21" s="1019">
        <v>52582</v>
      </c>
      <c r="D21" s="1019">
        <v>98590</v>
      </c>
      <c r="E21" s="1019" t="e">
        <v>#REF!</v>
      </c>
      <c r="F21" s="1019">
        <v>151172</v>
      </c>
      <c r="G21" s="129">
        <v>0.34782896303548277</v>
      </c>
      <c r="H21" s="129">
        <v>0.65217103696451728</v>
      </c>
      <c r="I21" s="129">
        <v>0.27487920654692466</v>
      </c>
      <c r="M21" s="1019"/>
      <c r="N21" s="1019"/>
      <c r="O21" s="1020"/>
      <c r="P21" s="1020"/>
      <c r="Q21" s="1020"/>
    </row>
    <row r="22" spans="2:17" s="101" customFormat="1" x14ac:dyDescent="0.35">
      <c r="B22" s="101" t="s">
        <v>3</v>
      </c>
      <c r="C22" s="1019">
        <v>33530</v>
      </c>
      <c r="D22" s="1019">
        <v>90425</v>
      </c>
      <c r="E22" s="1019" t="e">
        <v>#REF!</v>
      </c>
      <c r="F22" s="1019">
        <v>123955</v>
      </c>
      <c r="G22" s="129">
        <v>0.27050139163406073</v>
      </c>
      <c r="H22" s="129">
        <v>0.72949860836593927</v>
      </c>
      <c r="I22" s="129">
        <v>0.27487920654692466</v>
      </c>
      <c r="M22" s="1019"/>
      <c r="N22" s="1019"/>
      <c r="O22" s="1020"/>
      <c r="P22" s="1020"/>
      <c r="Q22" s="1020"/>
    </row>
    <row r="23" spans="2:17" s="101" customFormat="1" x14ac:dyDescent="0.35">
      <c r="B23" s="101" t="s">
        <v>2</v>
      </c>
      <c r="C23" s="1019">
        <v>1325</v>
      </c>
      <c r="D23" s="1019">
        <v>5716</v>
      </c>
      <c r="E23" s="1019" t="e">
        <v>#REF!</v>
      </c>
      <c r="F23" s="1019">
        <v>7041</v>
      </c>
      <c r="G23" s="129">
        <v>0.18818349666240591</v>
      </c>
      <c r="H23" s="129">
        <v>0.81181650333759414</v>
      </c>
      <c r="I23" s="129">
        <v>0.27487920654692466</v>
      </c>
      <c r="M23" s="1019"/>
      <c r="N23" s="1019"/>
      <c r="O23" s="1020"/>
      <c r="P23" s="1020"/>
      <c r="Q23" s="1020"/>
    </row>
    <row r="24" spans="2:17" s="101" customFormat="1" x14ac:dyDescent="0.35">
      <c r="B24" s="101" t="s">
        <v>35</v>
      </c>
      <c r="C24" s="1019">
        <v>3867</v>
      </c>
      <c r="D24" s="1019">
        <v>18730</v>
      </c>
      <c r="E24" s="1019" t="e">
        <v>#REF!</v>
      </c>
      <c r="F24" s="1019">
        <v>22597</v>
      </c>
      <c r="G24" s="129">
        <v>0.17112891091737842</v>
      </c>
      <c r="H24" s="129">
        <v>0.82887108908262164</v>
      </c>
      <c r="I24" s="129">
        <v>0.27487920654692466</v>
      </c>
      <c r="M24" s="1019"/>
      <c r="N24" s="1019"/>
      <c r="O24" s="1020"/>
      <c r="P24" s="1020"/>
      <c r="Q24" s="1020"/>
    </row>
    <row r="25" spans="2:17" s="101" customFormat="1" x14ac:dyDescent="0.35">
      <c r="B25" s="101" t="s">
        <v>42</v>
      </c>
      <c r="C25" s="1019">
        <v>13972</v>
      </c>
      <c r="D25" s="1019">
        <v>40571</v>
      </c>
      <c r="E25" s="1019" t="e">
        <v>#REF!</v>
      </c>
      <c r="F25" s="1019">
        <v>54543</v>
      </c>
      <c r="G25" s="129">
        <v>0.25616486075206718</v>
      </c>
      <c r="H25" s="129">
        <v>0.74383513924793287</v>
      </c>
      <c r="I25" s="129">
        <v>0.27487920654692466</v>
      </c>
      <c r="M25" s="1019"/>
      <c r="N25" s="1019"/>
      <c r="O25" s="1020"/>
      <c r="P25" s="1020"/>
      <c r="Q25" s="1020"/>
    </row>
    <row r="26" spans="2:17" s="101" customFormat="1" x14ac:dyDescent="0.35">
      <c r="B26" s="101" t="s">
        <v>43</v>
      </c>
      <c r="C26" s="1019">
        <v>8199</v>
      </c>
      <c r="D26" s="1019">
        <v>20452</v>
      </c>
      <c r="E26" s="1019" t="e">
        <v>#REF!</v>
      </c>
      <c r="F26" s="1019">
        <v>28651</v>
      </c>
      <c r="G26" s="129">
        <v>0.2861680220585669</v>
      </c>
      <c r="H26" s="129">
        <v>0.71383197794143316</v>
      </c>
      <c r="I26" s="129">
        <v>0.27487920654692466</v>
      </c>
      <c r="M26" s="1019"/>
      <c r="N26" s="1019"/>
      <c r="O26" s="1020"/>
      <c r="P26" s="1020"/>
      <c r="Q26" s="1020"/>
    </row>
    <row r="27" spans="2:17" s="101" customFormat="1" x14ac:dyDescent="0.35">
      <c r="B27" s="101" t="s">
        <v>44</v>
      </c>
      <c r="C27" s="1019">
        <v>2777</v>
      </c>
      <c r="D27" s="1019">
        <v>7030</v>
      </c>
      <c r="E27" s="1019" t="e">
        <v>#REF!</v>
      </c>
      <c r="F27" s="1019">
        <v>9807</v>
      </c>
      <c r="G27" s="129">
        <v>0.28316508616294483</v>
      </c>
      <c r="H27" s="129">
        <v>0.71683491383705511</v>
      </c>
      <c r="I27" s="129">
        <v>0.27487920654692466</v>
      </c>
      <c r="M27" s="1019"/>
      <c r="N27" s="1019"/>
      <c r="O27" s="1020"/>
      <c r="P27" s="1020"/>
      <c r="Q27" s="1020"/>
    </row>
    <row r="28" spans="2:17" s="101" customFormat="1" x14ac:dyDescent="0.35">
      <c r="B28" s="101" t="s">
        <v>45</v>
      </c>
      <c r="C28" s="1019">
        <v>13364</v>
      </c>
      <c r="D28" s="1019">
        <v>26318</v>
      </c>
      <c r="E28" s="1019" t="e">
        <v>#REF!</v>
      </c>
      <c r="F28" s="1019">
        <v>39682</v>
      </c>
      <c r="G28" s="129">
        <v>0.33677738017237036</v>
      </c>
      <c r="H28" s="129">
        <v>0.66322261982762964</v>
      </c>
      <c r="I28" s="129">
        <v>0.27487920654692466</v>
      </c>
      <c r="M28" s="1019"/>
      <c r="N28" s="1019"/>
      <c r="O28" s="1020"/>
      <c r="P28" s="1020"/>
      <c r="Q28" s="1020"/>
    </row>
    <row r="29" spans="2:17" s="101" customFormat="1" x14ac:dyDescent="0.35">
      <c r="B29" s="101" t="s">
        <v>46</v>
      </c>
      <c r="C29" s="1019">
        <v>355</v>
      </c>
      <c r="D29" s="1019">
        <v>874</v>
      </c>
      <c r="E29" s="1019" t="e">
        <v>#REF!</v>
      </c>
      <c r="F29" s="1019">
        <v>1229</v>
      </c>
      <c r="G29" s="129">
        <v>0.28885272579332794</v>
      </c>
      <c r="H29" s="129">
        <v>0.71114727420667212</v>
      </c>
      <c r="I29" s="129">
        <v>0.27487920654692466</v>
      </c>
      <c r="M29" s="1019"/>
      <c r="N29" s="1019"/>
      <c r="O29" s="1020"/>
      <c r="P29" s="1020"/>
      <c r="Q29" s="1020"/>
    </row>
    <row r="30" spans="2:17" s="101" customFormat="1" x14ac:dyDescent="0.35">
      <c r="B30" s="101" t="s">
        <v>39</v>
      </c>
      <c r="C30" s="1019">
        <v>146</v>
      </c>
      <c r="D30" s="1019">
        <v>719</v>
      </c>
      <c r="E30" s="1019" t="e">
        <v>#REF!</v>
      </c>
      <c r="F30" s="1019">
        <v>865</v>
      </c>
      <c r="G30" s="129">
        <v>0.16878612716763006</v>
      </c>
      <c r="H30" s="129">
        <v>0.83121387283236992</v>
      </c>
      <c r="I30" s="129">
        <v>0.27487920654692466</v>
      </c>
      <c r="M30" s="1019"/>
      <c r="N30" s="1019"/>
      <c r="O30" s="1020"/>
      <c r="P30" s="1020"/>
      <c r="Q30" s="1020"/>
    </row>
    <row r="31" spans="2:17" s="101" customFormat="1" x14ac:dyDescent="0.35">
      <c r="B31" s="101" t="s">
        <v>47</v>
      </c>
      <c r="C31" s="1019">
        <v>114</v>
      </c>
      <c r="D31" s="1019">
        <v>946</v>
      </c>
      <c r="E31" s="1019" t="e">
        <v>#REF!</v>
      </c>
      <c r="F31" s="1019">
        <v>1060</v>
      </c>
      <c r="G31" s="129">
        <v>0.10754716981132076</v>
      </c>
      <c r="H31" s="129">
        <v>0.89245283018867927</v>
      </c>
      <c r="I31" s="129">
        <v>0.27487920654692466</v>
      </c>
      <c r="M31" s="1019"/>
      <c r="N31" s="1019"/>
      <c r="O31" s="1020"/>
      <c r="P31" s="1020"/>
      <c r="Q31" s="1020"/>
    </row>
    <row r="32" spans="2:17" s="101" customFormat="1" x14ac:dyDescent="0.35">
      <c r="B32" s="104" t="s">
        <v>0</v>
      </c>
      <c r="C32" s="105">
        <v>187795</v>
      </c>
      <c r="D32" s="105">
        <v>495396</v>
      </c>
      <c r="E32" s="105" t="e">
        <v>#REF!</v>
      </c>
      <c r="F32" s="105">
        <v>683191</v>
      </c>
      <c r="G32" s="1021">
        <v>0.27487920654692466</v>
      </c>
      <c r="H32" s="1021">
        <v>0.72512079345307534</v>
      </c>
      <c r="I32" s="129">
        <v>0.27487920654692466</v>
      </c>
      <c r="M32" s="1019"/>
      <c r="N32" s="1019"/>
      <c r="O32" s="1020"/>
      <c r="P32" s="1020"/>
      <c r="Q32" s="1020"/>
    </row>
    <row r="33" spans="13:16" s="101" customFormat="1" x14ac:dyDescent="0.35">
      <c r="M33" s="1019"/>
      <c r="N33" s="1019"/>
      <c r="O33" s="1020"/>
      <c r="P33" s="1020"/>
    </row>
    <row r="34" spans="13:16" s="101" customFormat="1" x14ac:dyDescent="0.35"/>
    <row r="35" spans="13:16" s="700" customFormat="1" x14ac:dyDescent="0.35"/>
    <row r="36" spans="13:16" s="700" customFormat="1" x14ac:dyDescent="0.35"/>
    <row r="37" spans="13:16" s="700" customFormat="1" x14ac:dyDescent="0.35"/>
    <row r="38" spans="13:16" s="700" customFormat="1" x14ac:dyDescent="0.35"/>
    <row r="39" spans="13:16" s="700" customFormat="1" x14ac:dyDescent="0.35"/>
    <row r="40" spans="13:16" s="700" customFormat="1" x14ac:dyDescent="0.35"/>
    <row r="41" spans="13:16" s="700" customFormat="1" x14ac:dyDescent="0.35"/>
    <row r="42" spans="13:16" s="700" customFormat="1" x14ac:dyDescent="0.35"/>
  </sheetData>
  <mergeCells count="3">
    <mergeCell ref="B6:N7"/>
    <mergeCell ref="B8:N8"/>
    <mergeCell ref="C11:E11"/>
  </mergeCells>
  <printOptions horizontalCentered="1"/>
  <pageMargins left="0" right="0" top="0.43307086614173229" bottom="0.43307086614173229" header="0" footer="0"/>
  <pageSetup paperSize="9" scale="88"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15" t="s">
        <v>367</v>
      </c>
      <c r="C3" s="1415"/>
      <c r="D3" s="1415"/>
      <c r="E3" s="1415"/>
      <c r="F3" s="1415"/>
      <c r="G3" s="1415"/>
      <c r="H3" s="1415"/>
      <c r="I3" s="1415"/>
      <c r="J3" s="1415"/>
      <c r="K3" s="1415"/>
      <c r="L3" s="1415"/>
      <c r="M3" s="1415"/>
      <c r="N3" s="1415"/>
      <c r="O3" s="1415"/>
      <c r="P3" s="1415"/>
      <c r="Q3" s="1415"/>
      <c r="R3" s="1415"/>
      <c r="S3" s="1415"/>
      <c r="T3" s="1415"/>
      <c r="U3" s="1415"/>
      <c r="V3" s="1415"/>
      <c r="W3" s="1415"/>
      <c r="X3" s="1415"/>
      <c r="Y3" s="1415"/>
      <c r="Z3" s="1347"/>
      <c r="AA3" s="1347"/>
    </row>
    <row r="5" spans="1:29" x14ac:dyDescent="0.35">
      <c r="B5" s="219"/>
      <c r="C5" s="219"/>
      <c r="D5" s="1416" t="s">
        <v>365</v>
      </c>
      <c r="E5" s="1416"/>
      <c r="F5" s="1416"/>
      <c r="G5" s="1416"/>
      <c r="H5" s="1416"/>
      <c r="I5" s="1416"/>
      <c r="J5" s="1416"/>
      <c r="K5" s="1416"/>
      <c r="L5" s="1416"/>
      <c r="M5" s="219"/>
      <c r="N5" s="1413" t="s">
        <v>339</v>
      </c>
      <c r="O5" s="1414"/>
      <c r="P5" s="1414"/>
      <c r="Q5" s="1414"/>
      <c r="R5" s="1414"/>
      <c r="S5" s="1414"/>
      <c r="T5" s="1414"/>
      <c r="U5" s="1414"/>
      <c r="V5" s="1414"/>
      <c r="W5" s="1414"/>
      <c r="X5" s="1414"/>
      <c r="Y5" s="1414"/>
      <c r="Z5" s="1414"/>
      <c r="AA5" s="1414"/>
    </row>
    <row r="6" spans="1:29" ht="21" customHeight="1" x14ac:dyDescent="0.35">
      <c r="B6" s="219"/>
      <c r="C6" s="219"/>
      <c r="D6" s="1417"/>
      <c r="E6" s="1417"/>
      <c r="F6" s="1417"/>
      <c r="G6" s="1417"/>
      <c r="H6" s="1417"/>
      <c r="I6" s="1417"/>
      <c r="J6" s="1417"/>
      <c r="K6" s="1417"/>
      <c r="L6" s="1417"/>
      <c r="M6" s="219"/>
      <c r="N6" s="1418">
        <v>43830</v>
      </c>
      <c r="O6" s="1419"/>
      <c r="P6" s="1420">
        <v>44196</v>
      </c>
      <c r="Q6" s="1421"/>
      <c r="R6" s="1420">
        <v>44561</v>
      </c>
      <c r="S6" s="1421"/>
      <c r="T6" s="1424">
        <v>44926</v>
      </c>
      <c r="U6" s="1425"/>
      <c r="V6" s="1422">
        <v>45291</v>
      </c>
      <c r="W6" s="1423"/>
      <c r="X6" s="1422">
        <v>45657</v>
      </c>
      <c r="Y6" s="1423"/>
      <c r="Z6" s="1422">
        <v>45747</v>
      </c>
      <c r="AA6" s="1426"/>
    </row>
    <row r="7" spans="1:29" x14ac:dyDescent="0.35">
      <c r="B7" s="225"/>
      <c r="C7" s="219"/>
      <c r="D7" s="226">
        <v>43465</v>
      </c>
      <c r="E7" s="227">
        <v>43830</v>
      </c>
      <c r="F7" s="228">
        <v>44196</v>
      </c>
      <c r="G7" s="228">
        <v>44561</v>
      </c>
      <c r="H7" s="228">
        <v>44926</v>
      </c>
      <c r="I7" s="228">
        <v>45291</v>
      </c>
      <c r="J7" s="228">
        <v>45657</v>
      </c>
      <c r="K7" s="228">
        <v>45747</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287340</v>
      </c>
      <c r="E9" s="300">
        <v>294246</v>
      </c>
      <c r="F9" s="300">
        <v>285089</v>
      </c>
      <c r="G9" s="254">
        <v>295552</v>
      </c>
      <c r="H9" s="254">
        <v>307238</v>
      </c>
      <c r="I9" s="254">
        <v>322158</v>
      </c>
      <c r="J9" s="1356">
        <v>313855</v>
      </c>
      <c r="K9" s="300">
        <v>315004</v>
      </c>
      <c r="L9" s="302"/>
      <c r="M9" s="222"/>
      <c r="N9" s="278">
        <v>2.4034245145124311E-2</v>
      </c>
      <c r="O9" s="279">
        <v>6906</v>
      </c>
      <c r="P9" s="280">
        <v>-3.1120219136368865E-2</v>
      </c>
      <c r="Q9" s="279">
        <v>-9157</v>
      </c>
      <c r="R9" s="280">
        <v>3.6700819744009738E-2</v>
      </c>
      <c r="S9" s="279">
        <v>10463</v>
      </c>
      <c r="T9" s="280">
        <v>3.9539573408401862E-2</v>
      </c>
      <c r="U9" s="279">
        <v>11686</v>
      </c>
      <c r="V9" s="280">
        <v>4.8561701352046294E-2</v>
      </c>
      <c r="W9" s="279">
        <v>14920</v>
      </c>
      <c r="X9" s="280">
        <v>-2.5773067873527844E-2</v>
      </c>
      <c r="Y9" s="279">
        <v>-8303</v>
      </c>
      <c r="Z9" s="280">
        <v>3.7280855484109754E-3</v>
      </c>
      <c r="AA9" s="279">
        <v>1170</v>
      </c>
    </row>
    <row r="10" spans="1:29" x14ac:dyDescent="0.35">
      <c r="B10" s="303" t="s">
        <v>7</v>
      </c>
      <c r="C10" s="219"/>
      <c r="D10" s="253">
        <v>35146</v>
      </c>
      <c r="E10" s="254">
        <v>39188</v>
      </c>
      <c r="F10" s="254">
        <v>36344</v>
      </c>
      <c r="G10" s="254">
        <v>37924</v>
      </c>
      <c r="H10" s="254">
        <v>39112</v>
      </c>
      <c r="I10" s="254">
        <v>40520</v>
      </c>
      <c r="J10" s="1357">
        <v>45350</v>
      </c>
      <c r="K10" s="254">
        <v>45834</v>
      </c>
      <c r="L10" s="304"/>
      <c r="M10" s="219"/>
      <c r="N10" s="256">
        <v>0.11500597507539978</v>
      </c>
      <c r="O10" s="257">
        <v>4042</v>
      </c>
      <c r="P10" s="258">
        <v>-7.2573236705113842E-2</v>
      </c>
      <c r="Q10" s="257">
        <v>-2844</v>
      </c>
      <c r="R10" s="258">
        <v>4.3473475676865547E-2</v>
      </c>
      <c r="S10" s="257">
        <v>1580</v>
      </c>
      <c r="T10" s="258">
        <v>3.1325809513764291E-2</v>
      </c>
      <c r="U10" s="257">
        <v>1188</v>
      </c>
      <c r="V10" s="258">
        <v>3.5999181836776417E-2</v>
      </c>
      <c r="W10" s="257">
        <v>1408</v>
      </c>
      <c r="X10" s="258">
        <v>0.1192003948667324</v>
      </c>
      <c r="Y10" s="257">
        <v>4830</v>
      </c>
      <c r="Z10" s="258">
        <v>0.13002958579881652</v>
      </c>
      <c r="AA10" s="257">
        <v>5274</v>
      </c>
    </row>
    <row r="11" spans="1:29" x14ac:dyDescent="0.35">
      <c r="B11" s="303" t="s">
        <v>37</v>
      </c>
      <c r="C11" s="219"/>
      <c r="D11" s="253">
        <v>25573</v>
      </c>
      <c r="E11" s="254">
        <v>26877</v>
      </c>
      <c r="F11" s="254">
        <v>27263</v>
      </c>
      <c r="G11" s="254">
        <v>29763</v>
      </c>
      <c r="H11" s="254">
        <v>31755</v>
      </c>
      <c r="I11" s="254">
        <v>32560</v>
      </c>
      <c r="J11" s="1357">
        <v>33572</v>
      </c>
      <c r="K11" s="257">
        <v>34855</v>
      </c>
      <c r="M11" s="222"/>
      <c r="N11" s="256">
        <v>5.0991279865483019E-2</v>
      </c>
      <c r="O11" s="257">
        <v>1304</v>
      </c>
      <c r="P11" s="258">
        <v>1.436172191836893E-2</v>
      </c>
      <c r="Q11" s="257">
        <v>386</v>
      </c>
      <c r="R11" s="258">
        <v>9.1699372776290256E-2</v>
      </c>
      <c r="S11" s="257">
        <v>2500</v>
      </c>
      <c r="T11" s="258">
        <v>6.6928737022477591E-2</v>
      </c>
      <c r="U11" s="257">
        <v>1992</v>
      </c>
      <c r="V11" s="258">
        <v>2.5350338529365413E-2</v>
      </c>
      <c r="W11" s="257">
        <v>805</v>
      </c>
      <c r="X11" s="258">
        <v>3.1081081081081097E-2</v>
      </c>
      <c r="Y11" s="257">
        <v>1012</v>
      </c>
      <c r="Z11" s="258">
        <v>8.6942963170860921E-2</v>
      </c>
      <c r="AA11" s="257">
        <v>2788</v>
      </c>
    </row>
    <row r="12" spans="1:29" x14ac:dyDescent="0.35">
      <c r="B12" s="303" t="s">
        <v>38</v>
      </c>
      <c r="C12" s="219"/>
      <c r="D12" s="253">
        <v>20139</v>
      </c>
      <c r="E12" s="254">
        <v>24991</v>
      </c>
      <c r="F12" s="254">
        <v>25528</v>
      </c>
      <c r="G12" s="254">
        <v>26990</v>
      </c>
      <c r="H12" s="254">
        <v>29491</v>
      </c>
      <c r="I12" s="254">
        <v>33350</v>
      </c>
      <c r="J12" s="1357">
        <v>35599</v>
      </c>
      <c r="K12" s="257">
        <v>35480</v>
      </c>
      <c r="M12" s="222"/>
      <c r="N12" s="256">
        <v>0.24092556730721482</v>
      </c>
      <c r="O12" s="257">
        <v>4852</v>
      </c>
      <c r="P12" s="258">
        <v>2.148773558481043E-2</v>
      </c>
      <c r="Q12" s="257">
        <v>537</v>
      </c>
      <c r="R12" s="258">
        <v>5.7270448135380736E-2</v>
      </c>
      <c r="S12" s="257">
        <v>1462</v>
      </c>
      <c r="T12" s="258">
        <v>9.2663949610967133E-2</v>
      </c>
      <c r="U12" s="257">
        <v>2501</v>
      </c>
      <c r="V12" s="258">
        <v>0.13085348072293246</v>
      </c>
      <c r="W12" s="257">
        <v>3859</v>
      </c>
      <c r="X12" s="258">
        <v>6.7436281859070357E-2</v>
      </c>
      <c r="Y12" s="257">
        <v>2249</v>
      </c>
      <c r="Z12" s="258">
        <v>5.1352712833733438E-2</v>
      </c>
      <c r="AA12" s="257">
        <v>1733</v>
      </c>
    </row>
    <row r="13" spans="1:29" x14ac:dyDescent="0.35">
      <c r="B13" s="303" t="s">
        <v>6</v>
      </c>
      <c r="C13" s="219"/>
      <c r="D13" s="253">
        <v>30594</v>
      </c>
      <c r="E13" s="254">
        <v>32430</v>
      </c>
      <c r="F13" s="254">
        <v>33152</v>
      </c>
      <c r="G13" s="254">
        <v>36737</v>
      </c>
      <c r="H13" s="254">
        <v>41768</v>
      </c>
      <c r="I13" s="254">
        <v>46523</v>
      </c>
      <c r="J13" s="1357">
        <v>52503</v>
      </c>
      <c r="K13" s="257">
        <v>57929</v>
      </c>
      <c r="L13" s="1359"/>
      <c r="M13" s="219"/>
      <c r="N13" s="256">
        <v>6.0011767013139927E-2</v>
      </c>
      <c r="O13" s="257">
        <v>1836</v>
      </c>
      <c r="P13" s="258">
        <v>2.2263336416898039E-2</v>
      </c>
      <c r="Q13" s="257">
        <v>722</v>
      </c>
      <c r="R13" s="258">
        <v>0.10813827220077221</v>
      </c>
      <c r="S13" s="257">
        <v>3585</v>
      </c>
      <c r="T13" s="258">
        <v>0.13694640280915693</v>
      </c>
      <c r="U13" s="257">
        <v>5031</v>
      </c>
      <c r="V13" s="258">
        <v>0.11384313349932973</v>
      </c>
      <c r="W13" s="257">
        <v>4755</v>
      </c>
      <c r="X13" s="258">
        <v>0.12853857231906796</v>
      </c>
      <c r="Y13" s="257">
        <v>5980</v>
      </c>
      <c r="Z13" s="258">
        <v>0.22764744527094316</v>
      </c>
      <c r="AA13" s="257">
        <v>10742</v>
      </c>
      <c r="AC13" s="224"/>
    </row>
    <row r="14" spans="1:29" x14ac:dyDescent="0.35">
      <c r="B14" s="303" t="s">
        <v>5</v>
      </c>
      <c r="C14" s="219"/>
      <c r="D14" s="253">
        <v>20401</v>
      </c>
      <c r="E14" s="254">
        <v>21169</v>
      </c>
      <c r="F14" s="254">
        <v>21022</v>
      </c>
      <c r="G14" s="254">
        <v>18734</v>
      </c>
      <c r="H14" s="254">
        <v>18426</v>
      </c>
      <c r="I14" s="254">
        <v>18749</v>
      </c>
      <c r="J14" s="1357">
        <v>18551</v>
      </c>
      <c r="K14" s="257">
        <v>18319</v>
      </c>
      <c r="M14" s="222"/>
      <c r="N14" s="256">
        <v>3.7645213469927885E-2</v>
      </c>
      <c r="O14" s="257">
        <v>768</v>
      </c>
      <c r="P14" s="258">
        <v>-6.9441163966177388E-3</v>
      </c>
      <c r="Q14" s="257">
        <v>-147</v>
      </c>
      <c r="R14" s="258">
        <v>-0.10883835981352863</v>
      </c>
      <c r="S14" s="257">
        <v>-2288</v>
      </c>
      <c r="T14" s="258">
        <v>-1.644069606063836E-2</v>
      </c>
      <c r="U14" s="257">
        <v>-308</v>
      </c>
      <c r="V14" s="258">
        <v>1.7529577770541538E-2</v>
      </c>
      <c r="W14" s="257">
        <v>323</v>
      </c>
      <c r="X14" s="258">
        <v>-1.0560563230038955E-2</v>
      </c>
      <c r="Y14" s="257">
        <v>-198</v>
      </c>
      <c r="Z14" s="258">
        <v>-1.8695093207628077E-2</v>
      </c>
      <c r="AA14" s="257">
        <v>-349</v>
      </c>
      <c r="AC14" s="224"/>
    </row>
    <row r="15" spans="1:29" x14ac:dyDescent="0.35">
      <c r="B15" s="303" t="s">
        <v>4</v>
      </c>
      <c r="C15" s="219"/>
      <c r="D15" s="253">
        <v>94845</v>
      </c>
      <c r="E15" s="254">
        <v>106369</v>
      </c>
      <c r="F15" s="254">
        <v>105708</v>
      </c>
      <c r="G15" s="254">
        <v>108898</v>
      </c>
      <c r="H15" s="254">
        <v>114380</v>
      </c>
      <c r="I15" s="254">
        <v>122746</v>
      </c>
      <c r="J15" s="1357">
        <v>126345</v>
      </c>
      <c r="K15" s="257">
        <v>126608</v>
      </c>
      <c r="M15" s="222"/>
      <c r="N15" s="256">
        <v>0.1215035057198588</v>
      </c>
      <c r="O15" s="257">
        <v>11524</v>
      </c>
      <c r="P15" s="258">
        <v>-6.2142165480544298E-3</v>
      </c>
      <c r="Q15" s="257">
        <v>-661</v>
      </c>
      <c r="R15" s="258">
        <v>3.0177470011730323E-2</v>
      </c>
      <c r="S15" s="257">
        <v>3190</v>
      </c>
      <c r="T15" s="258">
        <v>5.0340685779353134E-2</v>
      </c>
      <c r="U15" s="257">
        <v>5482</v>
      </c>
      <c r="V15" s="258">
        <v>7.3142157719881196E-2</v>
      </c>
      <c r="W15" s="257">
        <v>8366</v>
      </c>
      <c r="X15" s="258">
        <v>2.9320711061867621E-2</v>
      </c>
      <c r="Y15" s="257">
        <v>3599</v>
      </c>
      <c r="Z15" s="258">
        <v>2.0752374348968816E-2</v>
      </c>
      <c r="AA15" s="257">
        <v>2574</v>
      </c>
      <c r="AC15" s="224"/>
    </row>
    <row r="16" spans="1:29" x14ac:dyDescent="0.35">
      <c r="B16" s="303" t="s">
        <v>40</v>
      </c>
      <c r="C16" s="219"/>
      <c r="D16" s="253">
        <v>64964</v>
      </c>
      <c r="E16" s="254">
        <v>68077</v>
      </c>
      <c r="F16" s="254">
        <v>64772</v>
      </c>
      <c r="G16" s="254">
        <v>66829</v>
      </c>
      <c r="H16" s="254">
        <v>69929</v>
      </c>
      <c r="I16" s="254">
        <v>74835</v>
      </c>
      <c r="J16" s="1357">
        <v>80045</v>
      </c>
      <c r="K16" s="257">
        <v>80866</v>
      </c>
      <c r="M16" s="222"/>
      <c r="N16" s="256">
        <v>4.7918847361615668E-2</v>
      </c>
      <c r="O16" s="257">
        <v>3113</v>
      </c>
      <c r="P16" s="258">
        <v>-4.8547967742409326E-2</v>
      </c>
      <c r="Q16" s="257">
        <v>-3305</v>
      </c>
      <c r="R16" s="258">
        <v>3.1757549558451226E-2</v>
      </c>
      <c r="S16" s="257">
        <v>2057</v>
      </c>
      <c r="T16" s="258">
        <v>4.6387047539242054E-2</v>
      </c>
      <c r="U16" s="257">
        <v>3100</v>
      </c>
      <c r="V16" s="258">
        <v>7.0156873400162967E-2</v>
      </c>
      <c r="W16" s="257">
        <v>4906</v>
      </c>
      <c r="X16" s="258">
        <v>6.9619830293311979E-2</v>
      </c>
      <c r="Y16" s="257">
        <v>5210</v>
      </c>
      <c r="Z16" s="258">
        <v>6.576519584585383E-2</v>
      </c>
      <c r="AA16" s="257">
        <v>4990</v>
      </c>
      <c r="AC16" s="224"/>
    </row>
    <row r="17" spans="2:31" x14ac:dyDescent="0.35">
      <c r="B17" s="303" t="s">
        <v>41</v>
      </c>
      <c r="C17" s="219"/>
      <c r="D17" s="253">
        <v>230178</v>
      </c>
      <c r="E17" s="254">
        <v>239983</v>
      </c>
      <c r="F17" s="254">
        <v>230320</v>
      </c>
      <c r="G17" s="254">
        <v>245417</v>
      </c>
      <c r="H17" s="254">
        <v>257644</v>
      </c>
      <c r="I17" s="254">
        <v>250190</v>
      </c>
      <c r="J17" s="1357">
        <v>269088</v>
      </c>
      <c r="K17" s="257">
        <v>273173</v>
      </c>
      <c r="M17" s="222"/>
      <c r="N17" s="256">
        <v>4.2597468046468467E-2</v>
      </c>
      <c r="O17" s="257">
        <v>9805</v>
      </c>
      <c r="P17" s="258">
        <v>-4.02653521291092E-2</v>
      </c>
      <c r="Q17" s="257">
        <v>-9663</v>
      </c>
      <c r="R17" s="258">
        <v>6.5547933310177164E-2</v>
      </c>
      <c r="S17" s="257">
        <v>15097</v>
      </c>
      <c r="T17" s="258">
        <v>4.9821324521121202E-2</v>
      </c>
      <c r="U17" s="257">
        <v>12227</v>
      </c>
      <c r="V17" s="258">
        <v>-2.8931393706044028E-2</v>
      </c>
      <c r="W17" s="257">
        <v>-7454</v>
      </c>
      <c r="X17" s="258">
        <v>7.5534593708781239E-2</v>
      </c>
      <c r="Y17" s="257">
        <v>18898</v>
      </c>
      <c r="Z17" s="258">
        <v>7.6709326753668483E-2</v>
      </c>
      <c r="AA17" s="257">
        <v>19462</v>
      </c>
      <c r="AC17" s="224"/>
    </row>
    <row r="18" spans="2:31" x14ac:dyDescent="0.35">
      <c r="B18" s="303" t="s">
        <v>3</v>
      </c>
      <c r="C18" s="219"/>
      <c r="D18" s="253">
        <v>85031</v>
      </c>
      <c r="E18" s="254">
        <v>103107</v>
      </c>
      <c r="F18" s="254">
        <v>115485</v>
      </c>
      <c r="G18" s="254">
        <v>129091</v>
      </c>
      <c r="H18" s="254">
        <v>144410</v>
      </c>
      <c r="I18" s="254">
        <v>161791</v>
      </c>
      <c r="J18" s="1357">
        <v>172554</v>
      </c>
      <c r="K18" s="257">
        <v>176060</v>
      </c>
      <c r="M18" s="222"/>
      <c r="N18" s="256">
        <v>0.21258129388105518</v>
      </c>
      <c r="O18" s="257">
        <v>18076</v>
      </c>
      <c r="P18" s="258">
        <v>0.12005004509878092</v>
      </c>
      <c r="Q18" s="257">
        <v>12378</v>
      </c>
      <c r="R18" s="258">
        <v>0.11781616660172323</v>
      </c>
      <c r="S18" s="257">
        <v>13606</v>
      </c>
      <c r="T18" s="258">
        <v>0.11866822628998142</v>
      </c>
      <c r="U18" s="257">
        <v>15319</v>
      </c>
      <c r="V18" s="258">
        <v>0.12035870092098877</v>
      </c>
      <c r="W18" s="257">
        <v>17381</v>
      </c>
      <c r="X18" s="258">
        <v>6.6524095901502545E-2</v>
      </c>
      <c r="Y18" s="257">
        <v>10763</v>
      </c>
      <c r="Z18" s="258">
        <v>7.4663671655638808E-2</v>
      </c>
      <c r="AA18" s="257">
        <v>12232</v>
      </c>
      <c r="AC18" s="224"/>
    </row>
    <row r="19" spans="2:31" x14ac:dyDescent="0.35">
      <c r="B19" s="303" t="s">
        <v>2</v>
      </c>
      <c r="C19" s="219"/>
      <c r="D19" s="253">
        <v>33341</v>
      </c>
      <c r="E19" s="254">
        <v>35443</v>
      </c>
      <c r="F19" s="254">
        <v>34750</v>
      </c>
      <c r="G19" s="254">
        <v>36342</v>
      </c>
      <c r="H19" s="254">
        <v>38917</v>
      </c>
      <c r="I19" s="254">
        <v>41046</v>
      </c>
      <c r="J19" s="1357">
        <v>40991</v>
      </c>
      <c r="K19" s="257">
        <v>41622</v>
      </c>
      <c r="M19" s="222"/>
      <c r="N19" s="256">
        <v>6.3045499535106853E-2</v>
      </c>
      <c r="O19" s="257">
        <v>2102</v>
      </c>
      <c r="P19" s="258">
        <v>-1.9552520949129626E-2</v>
      </c>
      <c r="Q19" s="257">
        <v>-693</v>
      </c>
      <c r="R19" s="258">
        <v>4.5812949640287703E-2</v>
      </c>
      <c r="S19" s="257">
        <v>1592</v>
      </c>
      <c r="T19" s="258">
        <v>7.0854658521820379E-2</v>
      </c>
      <c r="U19" s="257">
        <v>2575</v>
      </c>
      <c r="V19" s="258">
        <v>5.4706169540303717E-2</v>
      </c>
      <c r="W19" s="257">
        <v>2129</v>
      </c>
      <c r="X19" s="258">
        <v>-1.339960044827726E-3</v>
      </c>
      <c r="Y19" s="257">
        <v>-55</v>
      </c>
      <c r="Z19" s="258">
        <v>1.282394451879787E-2</v>
      </c>
      <c r="AA19" s="257">
        <v>527</v>
      </c>
      <c r="AC19" s="224"/>
    </row>
    <row r="20" spans="2:31" x14ac:dyDescent="0.35">
      <c r="B20" s="303" t="s">
        <v>35</v>
      </c>
      <c r="C20" s="219"/>
      <c r="D20" s="253">
        <v>67903</v>
      </c>
      <c r="E20" s="254">
        <v>70092</v>
      </c>
      <c r="F20" s="254">
        <v>67467</v>
      </c>
      <c r="G20" s="254">
        <v>69079</v>
      </c>
      <c r="H20" s="254">
        <v>71374</v>
      </c>
      <c r="I20" s="254">
        <v>75584</v>
      </c>
      <c r="J20" s="1357">
        <v>78452</v>
      </c>
      <c r="K20" s="257">
        <v>79256</v>
      </c>
      <c r="M20" s="222"/>
      <c r="N20" s="256">
        <v>3.2237161833792216E-2</v>
      </c>
      <c r="O20" s="257">
        <v>2189</v>
      </c>
      <c r="P20" s="258">
        <v>-3.7450778976202748E-2</v>
      </c>
      <c r="Q20" s="257">
        <v>-2625</v>
      </c>
      <c r="R20" s="258">
        <v>2.3893162583188854E-2</v>
      </c>
      <c r="S20" s="257">
        <v>1612</v>
      </c>
      <c r="T20" s="258">
        <v>3.3222831830223454E-2</v>
      </c>
      <c r="U20" s="257">
        <v>2295</v>
      </c>
      <c r="V20" s="258">
        <v>5.8985064589346159E-2</v>
      </c>
      <c r="W20" s="257">
        <v>4210</v>
      </c>
      <c r="X20" s="258">
        <v>3.7944538526672345E-2</v>
      </c>
      <c r="Y20" s="257">
        <v>2868</v>
      </c>
      <c r="Z20" s="258">
        <v>5.0054320464241187E-2</v>
      </c>
      <c r="AA20" s="257">
        <v>3778</v>
      </c>
      <c r="AC20" s="224"/>
    </row>
    <row r="21" spans="2:31" x14ac:dyDescent="0.35">
      <c r="B21" s="303" t="s">
        <v>42</v>
      </c>
      <c r="C21" s="219"/>
      <c r="D21" s="253">
        <v>161368</v>
      </c>
      <c r="E21" s="254">
        <v>171922</v>
      </c>
      <c r="F21" s="254">
        <v>161936</v>
      </c>
      <c r="G21" s="254">
        <v>163249</v>
      </c>
      <c r="H21" s="254">
        <v>173065</v>
      </c>
      <c r="I21" s="254">
        <v>185857</v>
      </c>
      <c r="J21" s="1357">
        <v>201810</v>
      </c>
      <c r="K21" s="257">
        <v>209218</v>
      </c>
      <c r="M21" s="222"/>
      <c r="N21" s="256">
        <v>6.5403301769867639E-2</v>
      </c>
      <c r="O21" s="257">
        <v>10554</v>
      </c>
      <c r="P21" s="258">
        <v>-5.808448017124046E-2</v>
      </c>
      <c r="Q21" s="257">
        <v>-9986</v>
      </c>
      <c r="R21" s="258">
        <v>8.108141487995324E-3</v>
      </c>
      <c r="S21" s="257">
        <v>1313</v>
      </c>
      <c r="T21" s="258">
        <v>6.0129005384412793E-2</v>
      </c>
      <c r="U21" s="257">
        <v>9816</v>
      </c>
      <c r="V21" s="258">
        <v>7.3914425215959367E-2</v>
      </c>
      <c r="W21" s="257">
        <v>12792</v>
      </c>
      <c r="X21" s="258">
        <v>8.5834808481789704E-2</v>
      </c>
      <c r="Y21" s="257">
        <v>15953</v>
      </c>
      <c r="Z21" s="258">
        <v>8.3452872301310599E-2</v>
      </c>
      <c r="AA21" s="257">
        <v>16115</v>
      </c>
      <c r="AC21" s="224"/>
    </row>
    <row r="22" spans="2:31" x14ac:dyDescent="0.35">
      <c r="B22" s="303" t="s">
        <v>43</v>
      </c>
      <c r="C22" s="219"/>
      <c r="D22" s="253">
        <v>39429</v>
      </c>
      <c r="E22" s="254">
        <v>41312</v>
      </c>
      <c r="F22" s="254">
        <v>40012</v>
      </c>
      <c r="G22" s="254">
        <v>42082</v>
      </c>
      <c r="H22" s="254">
        <v>44287</v>
      </c>
      <c r="I22" s="254">
        <v>47580</v>
      </c>
      <c r="J22" s="1357">
        <v>51617</v>
      </c>
      <c r="K22" s="257">
        <v>52260</v>
      </c>
      <c r="M22" s="222"/>
      <c r="N22" s="256">
        <v>4.7756727281949907E-2</v>
      </c>
      <c r="O22" s="257">
        <v>1883</v>
      </c>
      <c r="P22" s="258">
        <v>-3.1467854376452387E-2</v>
      </c>
      <c r="Q22" s="257">
        <v>-1300</v>
      </c>
      <c r="R22" s="258">
        <v>5.1734479656103227E-2</v>
      </c>
      <c r="S22" s="257">
        <v>2070</v>
      </c>
      <c r="T22" s="258">
        <v>5.2397699729100244E-2</v>
      </c>
      <c r="U22" s="257">
        <v>2205</v>
      </c>
      <c r="V22" s="258">
        <v>7.4355905796283261E-2</v>
      </c>
      <c r="W22" s="257">
        <v>3293</v>
      </c>
      <c r="X22" s="258">
        <v>8.484657419083641E-2</v>
      </c>
      <c r="Y22" s="257">
        <v>4037</v>
      </c>
      <c r="Z22" s="258">
        <v>9.3854655056932357E-2</v>
      </c>
      <c r="AA22" s="257">
        <v>4484</v>
      </c>
      <c r="AC22" s="224"/>
    </row>
    <row r="23" spans="2:31" x14ac:dyDescent="0.35">
      <c r="B23" s="303" t="s">
        <v>44</v>
      </c>
      <c r="C23" s="219"/>
      <c r="D23" s="253">
        <v>15133</v>
      </c>
      <c r="E23" s="254">
        <v>14637</v>
      </c>
      <c r="F23" s="254">
        <v>14462</v>
      </c>
      <c r="G23" s="254">
        <v>15183</v>
      </c>
      <c r="H23" s="254">
        <v>16013</v>
      </c>
      <c r="I23" s="254">
        <v>16801</v>
      </c>
      <c r="J23" s="1357">
        <v>16933</v>
      </c>
      <c r="K23" s="257">
        <v>16359</v>
      </c>
      <c r="L23" s="1359"/>
      <c r="M23" s="219"/>
      <c r="N23" s="256">
        <v>-3.2776052335954486E-2</v>
      </c>
      <c r="O23" s="257">
        <v>-496</v>
      </c>
      <c r="P23" s="258">
        <v>-1.1956001912960312E-2</v>
      </c>
      <c r="Q23" s="257">
        <v>-175</v>
      </c>
      <c r="R23" s="258">
        <v>4.9854791868344517E-2</v>
      </c>
      <c r="S23" s="257">
        <v>721</v>
      </c>
      <c r="T23" s="258">
        <v>5.4666403214121084E-2</v>
      </c>
      <c r="U23" s="257">
        <v>830</v>
      </c>
      <c r="V23" s="258">
        <v>4.921001686130011E-2</v>
      </c>
      <c r="W23" s="257">
        <v>788</v>
      </c>
      <c r="X23" s="258">
        <v>7.8566751979047833E-3</v>
      </c>
      <c r="Y23" s="257">
        <v>132</v>
      </c>
      <c r="Z23" s="258">
        <v>-3.2011834319526589E-2</v>
      </c>
      <c r="AA23" s="257">
        <v>-541</v>
      </c>
      <c r="AC23" s="224"/>
    </row>
    <row r="24" spans="2:31" x14ac:dyDescent="0.35">
      <c r="B24" s="303" t="s">
        <v>45</v>
      </c>
      <c r="C24" s="219"/>
      <c r="D24" s="253">
        <v>78811</v>
      </c>
      <c r="E24" s="254">
        <v>80742</v>
      </c>
      <c r="F24" s="254">
        <v>79315</v>
      </c>
      <c r="G24" s="254">
        <v>78831</v>
      </c>
      <c r="H24" s="254">
        <v>79067</v>
      </c>
      <c r="I24" s="254">
        <v>82443</v>
      </c>
      <c r="J24" s="1357">
        <v>85082</v>
      </c>
      <c r="K24" s="257">
        <v>85326</v>
      </c>
      <c r="L24" s="1359"/>
      <c r="M24" s="219"/>
      <c r="N24" s="256">
        <v>2.450165586022246E-2</v>
      </c>
      <c r="O24" s="257">
        <v>1931</v>
      </c>
      <c r="P24" s="258">
        <v>-1.767357756805632E-2</v>
      </c>
      <c r="Q24" s="257">
        <v>-1427</v>
      </c>
      <c r="R24" s="258">
        <v>-6.1022505200781785E-3</v>
      </c>
      <c r="S24" s="257">
        <v>-484</v>
      </c>
      <c r="T24" s="258">
        <v>2.9937461151070544E-3</v>
      </c>
      <c r="U24" s="257">
        <v>236</v>
      </c>
      <c r="V24" s="258">
        <v>4.2697965017010953E-2</v>
      </c>
      <c r="W24" s="257">
        <v>3376</v>
      </c>
      <c r="X24" s="258">
        <v>3.2009994784275131E-2</v>
      </c>
      <c r="Y24" s="257">
        <v>2639</v>
      </c>
      <c r="Z24" s="258">
        <v>3.0943031474657268E-2</v>
      </c>
      <c r="AA24" s="257">
        <v>2561</v>
      </c>
      <c r="AC24" s="224"/>
    </row>
    <row r="25" spans="2:31" x14ac:dyDescent="0.35">
      <c r="B25" s="303" t="s">
        <v>46</v>
      </c>
      <c r="C25" s="219"/>
      <c r="D25" s="253">
        <v>11167</v>
      </c>
      <c r="E25" s="254">
        <v>11398</v>
      </c>
      <c r="F25" s="254">
        <v>10806</v>
      </c>
      <c r="G25" s="254">
        <v>11690</v>
      </c>
      <c r="H25" s="254">
        <v>10545</v>
      </c>
      <c r="I25" s="254">
        <v>10646</v>
      </c>
      <c r="J25" s="1357">
        <v>10406</v>
      </c>
      <c r="K25" s="257">
        <v>10481</v>
      </c>
      <c r="M25" s="222"/>
      <c r="N25" s="256">
        <v>2.0685949673144188E-2</v>
      </c>
      <c r="O25" s="257">
        <v>231</v>
      </c>
      <c r="P25" s="258">
        <v>-5.1938936655553603E-2</v>
      </c>
      <c r="Q25" s="257">
        <v>-592</v>
      </c>
      <c r="R25" s="258">
        <v>8.180640384971305E-2</v>
      </c>
      <c r="S25" s="257">
        <v>884</v>
      </c>
      <c r="T25" s="258">
        <v>-9.7946963216424265E-2</v>
      </c>
      <c r="U25" s="257">
        <v>-1145</v>
      </c>
      <c r="V25" s="258">
        <v>9.577999051683328E-3</v>
      </c>
      <c r="W25" s="257">
        <v>101</v>
      </c>
      <c r="X25" s="258">
        <v>-2.2543678376855114E-2</v>
      </c>
      <c r="Y25" s="257">
        <v>-240</v>
      </c>
      <c r="Z25" s="258">
        <v>5.7279236276852608E-4</v>
      </c>
      <c r="AA25" s="257">
        <v>6</v>
      </c>
      <c r="AC25" s="224"/>
    </row>
    <row r="26" spans="2:31" x14ac:dyDescent="0.35">
      <c r="B26" s="305" t="s">
        <v>1</v>
      </c>
      <c r="C26" s="219"/>
      <c r="D26" s="260">
        <v>2949</v>
      </c>
      <c r="E26" s="261">
        <v>3054</v>
      </c>
      <c r="F26" s="261">
        <v>3042</v>
      </c>
      <c r="G26" s="261">
        <v>3187</v>
      </c>
      <c r="H26" s="261">
        <v>3439</v>
      </c>
      <c r="I26" s="261">
        <v>3728</v>
      </c>
      <c r="J26" s="1358">
        <v>4004</v>
      </c>
      <c r="K26" s="257">
        <v>4068</v>
      </c>
      <c r="M26" s="222"/>
      <c r="N26" s="264">
        <v>3.560528992878953E-2</v>
      </c>
      <c r="O26" s="265">
        <v>105</v>
      </c>
      <c r="P26" s="266">
        <v>-3.9292730844793233E-3</v>
      </c>
      <c r="Q26" s="265">
        <v>-12</v>
      </c>
      <c r="R26" s="266">
        <v>4.7666009204470727E-2</v>
      </c>
      <c r="S26" s="265">
        <v>145</v>
      </c>
      <c r="T26" s="266">
        <v>7.9071226859115162E-2</v>
      </c>
      <c r="U26" s="265">
        <v>252</v>
      </c>
      <c r="V26" s="266">
        <v>8.4036056993312069E-2</v>
      </c>
      <c r="W26" s="265">
        <v>289</v>
      </c>
      <c r="X26" s="266">
        <v>7.4034334763948495E-2</v>
      </c>
      <c r="Y26" s="265">
        <v>276</v>
      </c>
      <c r="Z26" s="266">
        <v>5.9650950768429301E-2</v>
      </c>
      <c r="AA26" s="265">
        <v>229</v>
      </c>
      <c r="AC26" s="224"/>
      <c r="AD26" s="224"/>
      <c r="AE26" s="286"/>
    </row>
    <row r="27" spans="2:31" x14ac:dyDescent="0.35">
      <c r="B27" s="235" t="s">
        <v>0</v>
      </c>
      <c r="C27" s="219"/>
      <c r="D27" s="1222">
        <f>SUM(D9:D26)</f>
        <v>1304312</v>
      </c>
      <c r="E27" s="306">
        <f>SUM(E9:E26)</f>
        <v>1385037</v>
      </c>
      <c r="F27" s="307">
        <f>SUM(F9:F26)</f>
        <v>1356473</v>
      </c>
      <c r="G27" s="306">
        <f>SUM(G9:G26)</f>
        <v>1415578</v>
      </c>
      <c r="H27" s="307">
        <v>1490860</v>
      </c>
      <c r="I27" s="306">
        <v>1567107</v>
      </c>
      <c r="J27" s="306">
        <v>1636757</v>
      </c>
      <c r="K27" s="1353">
        <f>SUM(K9:K26)</f>
        <v>1662718</v>
      </c>
      <c r="L27" s="267"/>
      <c r="M27" s="222"/>
      <c r="N27" s="240">
        <f>E27/D27-1</f>
        <v>6.1890866602469341E-2</v>
      </c>
      <c r="O27" s="241">
        <f>E27-D27</f>
        <v>80725</v>
      </c>
      <c r="P27" s="242">
        <f>F27/E27-1</f>
        <v>-2.0623275768084204E-2</v>
      </c>
      <c r="Q27" s="243">
        <f>F27-E27</f>
        <v>-28564</v>
      </c>
      <c r="R27" s="242">
        <f t="shared" ref="R27" si="0">G27/F27-1</f>
        <v>4.3572559129448241E-2</v>
      </c>
      <c r="S27" s="237">
        <f t="shared" ref="S27" si="1">G27-F27</f>
        <v>59105</v>
      </c>
      <c r="T27" s="242">
        <f t="shared" ref="T27" si="2">H27/G27-1</f>
        <v>5.3181103407936581E-2</v>
      </c>
      <c r="U27" s="243">
        <f t="shared" ref="U27" si="3">H27-G27</f>
        <v>75282</v>
      </c>
      <c r="V27" s="309">
        <f t="shared" ref="V27" si="4">I27/H27-1</f>
        <v>5.1142964463464002E-2</v>
      </c>
      <c r="W27" s="237">
        <f t="shared" ref="W27" si="5">I27-H27</f>
        <v>76247</v>
      </c>
      <c r="X27" s="242">
        <v>4.4444954939260706E-2</v>
      </c>
      <c r="Y27" s="243">
        <v>69650</v>
      </c>
      <c r="Z27" s="242">
        <v>5.5732175704136688E-2</v>
      </c>
      <c r="AA27" s="243">
        <f>SUM(AA9:AA26)</f>
        <v>87775</v>
      </c>
    </row>
    <row r="28" spans="2:31" x14ac:dyDescent="0.35">
      <c r="D28" s="296"/>
      <c r="F28" s="296"/>
      <c r="H28" s="296"/>
      <c r="I28" s="296"/>
      <c r="L28" s="296"/>
      <c r="M28" s="219"/>
    </row>
  </sheetData>
  <mergeCells count="10">
    <mergeCell ref="Z6:AA6"/>
    <mergeCell ref="N5:AA5"/>
    <mergeCell ref="B3:Y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L9</xm:sqref>
            </x14:sparkline>
            <x14:sparkline>
              <xm:f>EVO_derecho!D10:J10</xm:f>
              <xm:sqref>L10</xm:sqref>
            </x14:sparkline>
            <x14:sparkline>
              <xm:f>EVO_derecho!D11:J11</xm:f>
              <xm:sqref>L11</xm:sqref>
            </x14:sparkline>
            <x14:sparkline>
              <xm:f>EVO_derecho!D12:J12</xm:f>
              <xm:sqref>L12</xm:sqref>
            </x14:sparkline>
            <x14:sparkline>
              <xm:f>EVO_derecho!D13:J13</xm:f>
              <xm:sqref>L13</xm:sqref>
            </x14:sparkline>
            <x14:sparkline>
              <xm:f>EVO_derecho!D14:J14</xm:f>
              <xm:sqref>L14</xm:sqref>
            </x14:sparkline>
            <x14:sparkline>
              <xm:f>EVO_derecho!D15:J15</xm:f>
              <xm:sqref>L15</xm:sqref>
            </x14:sparkline>
            <x14:sparkline>
              <xm:f>EVO_derecho!D16:J16</xm:f>
              <xm:sqref>L16</xm:sqref>
            </x14:sparkline>
            <x14:sparkline>
              <xm:f>EVO_derecho!D17:J17</xm:f>
              <xm:sqref>L17</xm:sqref>
            </x14:sparkline>
            <x14:sparkline>
              <xm:f>EVO_derecho!D18:J18</xm:f>
              <xm:sqref>L18</xm:sqref>
            </x14:sparkline>
            <x14:sparkline>
              <xm:f>EVO_derecho!D19:J19</xm:f>
              <xm:sqref>L19</xm:sqref>
            </x14:sparkline>
            <x14:sparkline>
              <xm:f>EVO_derecho!D20:J20</xm:f>
              <xm:sqref>L20</xm:sqref>
            </x14:sparkline>
            <x14:sparkline>
              <xm:f>EVO_derecho!D21:J21</xm:f>
              <xm:sqref>L21</xm:sqref>
            </x14:sparkline>
            <x14:sparkline>
              <xm:f>EVO_derecho!D22:J22</xm:f>
              <xm:sqref>L22</xm:sqref>
            </x14:sparkline>
            <x14:sparkline>
              <xm:f>EVO_derecho!D23:J23</xm:f>
              <xm:sqref>L23</xm:sqref>
            </x14:sparkline>
            <x14:sparkline>
              <xm:f>EVO_derecho!D24:J24</xm:f>
              <xm:sqref>L24</xm:sqref>
            </x14:sparkline>
            <x14:sparkline>
              <xm:f>EVO_derecho!D25:J25</xm:f>
              <xm:sqref>L25</xm:sqref>
            </x14:sparkline>
            <x14:sparkline>
              <xm:f>EVO_derecho!D26:J26</xm:f>
              <xm:sqref>L26</xm:sqref>
            </x14:sparkline>
            <x14:sparkline>
              <xm:f>EVO_derecho!D27:J27</xm:f>
              <xm:sqref>L27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53125" defaultRowHeight="15.5" x14ac:dyDescent="0.35"/>
  <cols>
    <col min="1" max="1" width="1" style="1023" customWidth="1"/>
    <col min="2" max="2" width="30.26953125" style="1023" customWidth="1"/>
    <col min="3" max="3" width="11.26953125" style="1023" customWidth="1"/>
    <col min="4" max="4" width="0.81640625" style="1023" customWidth="1"/>
    <col min="5" max="5" width="17.7265625" style="1023" customWidth="1"/>
    <col min="6" max="6" width="0.7265625" style="1023" customWidth="1"/>
    <col min="7" max="7" width="17.7265625" style="1023" customWidth="1"/>
    <col min="8" max="8" width="0.7265625" style="1023" customWidth="1"/>
    <col min="9" max="9" width="17.7265625" style="1023" customWidth="1"/>
    <col min="10" max="10" width="0.7265625" style="1023" customWidth="1"/>
    <col min="11" max="11" width="17.7265625" style="1023" customWidth="1"/>
    <col min="12" max="12" width="0.7265625" style="1023" customWidth="1"/>
    <col min="13" max="13" width="17.7265625" style="1023" customWidth="1"/>
    <col min="14" max="16384" width="11.453125" style="1023"/>
  </cols>
  <sheetData>
    <row r="1" spans="1:13" ht="9.75" customHeight="1" x14ac:dyDescent="0.35"/>
    <row r="2" spans="1:13" s="314" customFormat="1" ht="49.5" customHeight="1" x14ac:dyDescent="0.35">
      <c r="B2" s="1692"/>
      <c r="C2" s="1692"/>
      <c r="D2" s="1024"/>
      <c r="E2" s="1693"/>
      <c r="F2" s="1693"/>
      <c r="G2" s="1693"/>
      <c r="H2" s="1693"/>
      <c r="I2" s="1693"/>
    </row>
    <row r="3" spans="1:13" s="314" customFormat="1" ht="14.25" customHeight="1" x14ac:dyDescent="0.35">
      <c r="B3" s="1024"/>
      <c r="C3" s="1024"/>
      <c r="D3" s="1024"/>
      <c r="G3" s="1024"/>
      <c r="I3" s="1024"/>
      <c r="K3" s="1024"/>
      <c r="M3" s="1024"/>
    </row>
    <row r="4" spans="1:13" s="315" customFormat="1" ht="21.75" customHeight="1" x14ac:dyDescent="0.25">
      <c r="B4" s="1470" t="s">
        <v>445</v>
      </c>
      <c r="C4" s="1470"/>
      <c r="D4" s="1470"/>
      <c r="E4" s="1470"/>
      <c r="F4" s="1470"/>
      <c r="G4" s="1470"/>
      <c r="H4" s="1470"/>
      <c r="I4" s="1470"/>
      <c r="J4" s="1470"/>
      <c r="K4" s="1470"/>
      <c r="L4" s="1470"/>
      <c r="M4" s="1470"/>
    </row>
    <row r="5" spans="1:13" s="315" customFormat="1" ht="18.75" customHeight="1" x14ac:dyDescent="0.25">
      <c r="B5" s="1471" t="str">
        <f>porsaad!$B$6</f>
        <v>Situación a 31 de marzo de 2025</v>
      </c>
      <c r="C5" s="1471"/>
      <c r="D5" s="1471"/>
      <c r="E5" s="1471"/>
      <c r="F5" s="1471"/>
      <c r="G5" s="1471"/>
      <c r="H5" s="1471"/>
      <c r="I5" s="1471"/>
      <c r="J5" s="1471"/>
      <c r="K5" s="1471"/>
      <c r="L5" s="1471"/>
      <c r="M5" s="1471"/>
    </row>
    <row r="6" spans="1:13" s="315" customFormat="1" ht="4.5" customHeight="1" x14ac:dyDescent="0.25"/>
    <row r="7" spans="1:13" s="1028" customFormat="1" ht="15" customHeight="1" x14ac:dyDescent="0.25">
      <c r="A7" s="1025"/>
      <c r="B7" s="1694" t="s">
        <v>12</v>
      </c>
      <c r="C7" s="1321" t="s">
        <v>68</v>
      </c>
      <c r="D7" s="1026"/>
      <c r="E7" s="1323" t="s">
        <v>140</v>
      </c>
      <c r="F7" s="1027"/>
      <c r="G7" s="1323" t="s">
        <v>142</v>
      </c>
      <c r="H7" s="1027"/>
      <c r="I7" s="1323" t="s">
        <v>144</v>
      </c>
      <c r="J7" s="1027"/>
      <c r="K7" s="1323" t="s">
        <v>146</v>
      </c>
      <c r="L7" s="1027"/>
      <c r="M7" s="1323" t="s">
        <v>148</v>
      </c>
    </row>
    <row r="8" spans="1:13" s="1028" customFormat="1" ht="19.5" customHeight="1" x14ac:dyDescent="0.25">
      <c r="A8" s="1025"/>
      <c r="B8" s="1695"/>
      <c r="C8" s="1322" t="s">
        <v>28</v>
      </c>
      <c r="D8" s="1026"/>
      <c r="E8" s="1322" t="s">
        <v>28</v>
      </c>
      <c r="F8" s="1026"/>
      <c r="G8" s="1322" t="s">
        <v>28</v>
      </c>
      <c r="H8" s="1026"/>
      <c r="I8" s="1322" t="s">
        <v>28</v>
      </c>
      <c r="J8" s="1026"/>
      <c r="K8" s="1322" t="s">
        <v>28</v>
      </c>
      <c r="L8" s="1026"/>
      <c r="M8" s="1322" t="s">
        <v>28</v>
      </c>
    </row>
    <row r="9" spans="1:13" s="1028" customFormat="1" ht="6" customHeight="1" x14ac:dyDescent="0.25">
      <c r="A9" s="1025"/>
      <c r="B9" s="1029"/>
      <c r="C9" s="1029"/>
      <c r="D9" s="1029"/>
      <c r="E9" s="1029"/>
      <c r="F9" s="1029"/>
      <c r="G9" s="1029"/>
      <c r="H9" s="1029"/>
      <c r="I9" s="1029"/>
      <c r="J9" s="1029"/>
      <c r="K9" s="1029"/>
      <c r="L9" s="1029"/>
      <c r="M9" s="1029"/>
    </row>
    <row r="10" spans="1:13" s="1035" customFormat="1" ht="18" customHeight="1" x14ac:dyDescent="0.25">
      <c r="A10" s="1030"/>
      <c r="B10" s="1031" t="s">
        <v>8</v>
      </c>
      <c r="C10" s="1032">
        <f>M10+K10+I10+G10+E10</f>
        <v>100</v>
      </c>
      <c r="D10" s="1033"/>
      <c r="E10" s="1034">
        <v>37.493341191671675</v>
      </c>
      <c r="F10" s="1033"/>
      <c r="G10" s="1034">
        <v>45.36036903965816</v>
      </c>
      <c r="H10" s="1033"/>
      <c r="I10" s="1034">
        <v>14.250416529712453</v>
      </c>
      <c r="J10" s="1033"/>
      <c r="K10" s="1034">
        <v>2.6431218760271569</v>
      </c>
      <c r="L10" s="1033"/>
      <c r="M10" s="1034">
        <v>0.25275136293055572</v>
      </c>
    </row>
    <row r="11" spans="1:13" s="1035" customFormat="1" ht="18" customHeight="1" x14ac:dyDescent="0.25">
      <c r="A11" s="1030"/>
      <c r="B11" s="1036" t="s">
        <v>7</v>
      </c>
      <c r="C11" s="1037">
        <f t="shared" ref="C11:C28" si="0">M11+K11+I11+G11+E11</f>
        <v>100</v>
      </c>
      <c r="D11" s="1033"/>
      <c r="E11" s="1038">
        <v>21.206739902535723</v>
      </c>
      <c r="F11" s="1033"/>
      <c r="G11" s="1038">
        <v>55.934583298917985</v>
      </c>
      <c r="H11" s="1033"/>
      <c r="I11" s="1038">
        <v>16.486330222185515</v>
      </c>
      <c r="J11" s="1033"/>
      <c r="K11" s="1038">
        <v>5.6496241843561581</v>
      </c>
      <c r="L11" s="1033"/>
      <c r="M11" s="1038">
        <v>0.7227223920046254</v>
      </c>
    </row>
    <row r="12" spans="1:13" s="1035" customFormat="1" ht="18" customHeight="1" x14ac:dyDescent="0.25">
      <c r="A12" s="1030"/>
      <c r="B12" s="1036" t="s">
        <v>37</v>
      </c>
      <c r="C12" s="1037">
        <f t="shared" si="0"/>
        <v>100</v>
      </c>
      <c r="D12" s="1033"/>
      <c r="E12" s="1038">
        <v>23.740083112958065</v>
      </c>
      <c r="F12" s="1033"/>
      <c r="G12" s="1038">
        <v>46.422364941443142</v>
      </c>
      <c r="H12" s="1033"/>
      <c r="I12" s="1038">
        <v>22.342274272761617</v>
      </c>
      <c r="J12" s="1033"/>
      <c r="K12" s="1038">
        <v>6.4979221760483572</v>
      </c>
      <c r="L12" s="1033"/>
      <c r="M12" s="1038">
        <v>0.99735549678881752</v>
      </c>
    </row>
    <row r="13" spans="1:13" s="1035" customFormat="1" ht="18" customHeight="1" x14ac:dyDescent="0.25">
      <c r="A13" s="1030"/>
      <c r="B13" s="1036" t="s">
        <v>38</v>
      </c>
      <c r="C13" s="1037">
        <f t="shared" si="0"/>
        <v>100</v>
      </c>
      <c r="D13" s="1033"/>
      <c r="E13" s="1038">
        <v>24.920603803175847</v>
      </c>
      <c r="F13" s="1033"/>
      <c r="G13" s="1038">
        <v>51.930993922760237</v>
      </c>
      <c r="H13" s="1033"/>
      <c r="I13" s="1038">
        <v>17.494608900215646</v>
      </c>
      <c r="J13" s="1033"/>
      <c r="K13" s="1038">
        <v>5.1676141932954316</v>
      </c>
      <c r="L13" s="1033"/>
      <c r="M13" s="1038">
        <v>0.48617918055283277</v>
      </c>
    </row>
    <row r="14" spans="1:13" s="1035" customFormat="1" ht="18" customHeight="1" x14ac:dyDescent="0.25">
      <c r="A14" s="1030"/>
      <c r="B14" s="1036" t="s">
        <v>6</v>
      </c>
      <c r="C14" s="1037">
        <f t="shared" si="0"/>
        <v>100</v>
      </c>
      <c r="D14" s="1033"/>
      <c r="E14" s="1038">
        <v>35.926384873101107</v>
      </c>
      <c r="F14" s="1033"/>
      <c r="G14" s="1038">
        <v>45.949791179035294</v>
      </c>
      <c r="H14" s="1033"/>
      <c r="I14" s="1038">
        <v>13.727110009637892</v>
      </c>
      <c r="J14" s="1033"/>
      <c r="K14" s="1038">
        <v>3.8138510257469367</v>
      </c>
      <c r="L14" s="1033"/>
      <c r="M14" s="1038">
        <v>0.58286291247877364</v>
      </c>
    </row>
    <row r="15" spans="1:13" s="1035" customFormat="1" ht="18" customHeight="1" x14ac:dyDescent="0.25">
      <c r="A15" s="1030"/>
      <c r="B15" s="1036" t="s">
        <v>5</v>
      </c>
      <c r="C15" s="1037">
        <f t="shared" si="0"/>
        <v>100.00000000000001</v>
      </c>
      <c r="D15" s="1033"/>
      <c r="E15" s="1038">
        <v>22.234951051864197</v>
      </c>
      <c r="F15" s="1033"/>
      <c r="G15" s="1038">
        <v>47.12559883357634</v>
      </c>
      <c r="H15" s="1033"/>
      <c r="I15" s="1038">
        <v>21.620495730056238</v>
      </c>
      <c r="J15" s="1033"/>
      <c r="K15" s="1038">
        <v>7.7171422620287435</v>
      </c>
      <c r="L15" s="1033"/>
      <c r="M15" s="1038">
        <v>1.3018121224744845</v>
      </c>
    </row>
    <row r="16" spans="1:13" s="1035" customFormat="1" ht="18" customHeight="1" x14ac:dyDescent="0.25">
      <c r="A16" s="1030"/>
      <c r="B16" s="1036" t="s">
        <v>4</v>
      </c>
      <c r="C16" s="1037">
        <f t="shared" si="0"/>
        <v>100</v>
      </c>
      <c r="D16" s="1033"/>
      <c r="E16" s="1038">
        <v>23.758238225365698</v>
      </c>
      <c r="F16" s="1033"/>
      <c r="G16" s="1038">
        <v>52.180785511439744</v>
      </c>
      <c r="H16" s="1033"/>
      <c r="I16" s="1038">
        <v>19.002839843540695</v>
      </c>
      <c r="J16" s="1033"/>
      <c r="K16" s="1038">
        <v>4.6991373305470718</v>
      </c>
      <c r="L16" s="1033"/>
      <c r="M16" s="1038">
        <v>0.35899908910678885</v>
      </c>
    </row>
    <row r="17" spans="1:13" s="1035" customFormat="1" ht="18" customHeight="1" x14ac:dyDescent="0.25">
      <c r="A17" s="1030"/>
      <c r="B17" s="1036" t="s">
        <v>40</v>
      </c>
      <c r="C17" s="1037">
        <f t="shared" si="0"/>
        <v>100</v>
      </c>
      <c r="D17" s="1033"/>
      <c r="E17" s="1038">
        <v>31.872274709302324</v>
      </c>
      <c r="F17" s="1033"/>
      <c r="G17" s="1038">
        <v>47.724382267441861</v>
      </c>
      <c r="H17" s="1033"/>
      <c r="I17" s="1038">
        <v>15.207122093023257</v>
      </c>
      <c r="J17" s="1033"/>
      <c r="K17" s="1038">
        <v>4.3059593023255811</v>
      </c>
      <c r="L17" s="1033"/>
      <c r="M17" s="1038">
        <v>0.89026162790697672</v>
      </c>
    </row>
    <row r="18" spans="1:13" s="1035" customFormat="1" ht="18" customHeight="1" x14ac:dyDescent="0.25">
      <c r="A18" s="1030"/>
      <c r="B18" s="1036" t="s">
        <v>41</v>
      </c>
      <c r="C18" s="1037">
        <f t="shared" si="0"/>
        <v>100</v>
      </c>
      <c r="D18" s="1033"/>
      <c r="E18" s="1038">
        <v>22.159478335705536</v>
      </c>
      <c r="F18" s="1033"/>
      <c r="G18" s="1038">
        <v>43.586773029691173</v>
      </c>
      <c r="H18" s="1033"/>
      <c r="I18" s="1038">
        <v>21.543808546555891</v>
      </c>
      <c r="J18" s="1033"/>
      <c r="K18" s="1038">
        <v>11.018503194200788</v>
      </c>
      <c r="L18" s="1033"/>
      <c r="M18" s="1038">
        <v>1.6914368938466122</v>
      </c>
    </row>
    <row r="19" spans="1:13" s="1035" customFormat="1" ht="18" customHeight="1" x14ac:dyDescent="0.25">
      <c r="A19" s="1030"/>
      <c r="B19" s="1036" t="s">
        <v>3</v>
      </c>
      <c r="C19" s="1037">
        <f t="shared" si="0"/>
        <v>100</v>
      </c>
      <c r="D19" s="1033"/>
      <c r="E19" s="1038">
        <v>24.041634727881551</v>
      </c>
      <c r="F19" s="1033"/>
      <c r="G19" s="1038">
        <v>54.963488925646509</v>
      </c>
      <c r="H19" s="1033"/>
      <c r="I19" s="1038">
        <v>16.134263928672286</v>
      </c>
      <c r="J19" s="1033"/>
      <c r="K19" s="1038">
        <v>4.3764876749909227</v>
      </c>
      <c r="L19" s="1033"/>
      <c r="M19" s="1038">
        <v>0.48412474280873041</v>
      </c>
    </row>
    <row r="20" spans="1:13" s="1035" customFormat="1" ht="18" customHeight="1" x14ac:dyDescent="0.25">
      <c r="A20" s="1030"/>
      <c r="B20" s="1036" t="s">
        <v>2</v>
      </c>
      <c r="C20" s="1037">
        <f t="shared" si="0"/>
        <v>100</v>
      </c>
      <c r="D20" s="1033"/>
      <c r="E20" s="1038">
        <v>37.061247690777321</v>
      </c>
      <c r="F20" s="1033"/>
      <c r="G20" s="1038">
        <v>45.06181611482166</v>
      </c>
      <c r="H20" s="1033"/>
      <c r="I20" s="1038">
        <v>15.290606792667329</v>
      </c>
      <c r="J20" s="1033"/>
      <c r="K20" s="1038">
        <v>2.3731703851072901</v>
      </c>
      <c r="L20" s="1033"/>
      <c r="M20" s="1038">
        <v>0.2131590166264033</v>
      </c>
    </row>
    <row r="21" spans="1:13" s="1035" customFormat="1" ht="18" customHeight="1" x14ac:dyDescent="0.25">
      <c r="A21" s="1030"/>
      <c r="B21" s="1036" t="s">
        <v>35</v>
      </c>
      <c r="C21" s="1037">
        <f t="shared" si="0"/>
        <v>100</v>
      </c>
      <c r="D21" s="1033"/>
      <c r="E21" s="1038">
        <v>37.894223954642101</v>
      </c>
      <c r="F21" s="1033"/>
      <c r="G21" s="1038">
        <v>46.443125442948265</v>
      </c>
      <c r="H21" s="1033"/>
      <c r="I21" s="1038">
        <v>13.195428773919208</v>
      </c>
      <c r="J21" s="1033"/>
      <c r="K21" s="1038">
        <v>2.1881644223954644</v>
      </c>
      <c r="L21" s="1033"/>
      <c r="M21" s="1038">
        <v>0.2790574060949681</v>
      </c>
    </row>
    <row r="22" spans="1:13" s="1035" customFormat="1" ht="18" customHeight="1" x14ac:dyDescent="0.25">
      <c r="A22" s="1030"/>
      <c r="B22" s="1036" t="s">
        <v>42</v>
      </c>
      <c r="C22" s="1037">
        <f t="shared" si="0"/>
        <v>100</v>
      </c>
      <c r="D22" s="1033"/>
      <c r="E22" s="1038">
        <v>35.782524983955263</v>
      </c>
      <c r="F22" s="1033"/>
      <c r="G22" s="1038">
        <v>41.778674245897129</v>
      </c>
      <c r="H22" s="1033"/>
      <c r="I22" s="1038">
        <v>16.897405336022739</v>
      </c>
      <c r="J22" s="1033"/>
      <c r="K22" s="1038">
        <v>4.9876226276703042</v>
      </c>
      <c r="L22" s="1033"/>
      <c r="M22" s="1038">
        <v>0.55377280645457039</v>
      </c>
    </row>
    <row r="23" spans="1:13" s="1035" customFormat="1" ht="18" customHeight="1" x14ac:dyDescent="0.25">
      <c r="A23" s="1030">
        <v>47094</v>
      </c>
      <c r="B23" s="1036" t="s">
        <v>43</v>
      </c>
      <c r="C23" s="1037">
        <f t="shared" si="0"/>
        <v>100</v>
      </c>
      <c r="D23" s="1033"/>
      <c r="E23" s="1038">
        <v>34.474814116661427</v>
      </c>
      <c r="F23" s="1033"/>
      <c r="G23" s="1038">
        <v>44.339721436799664</v>
      </c>
      <c r="H23" s="1033"/>
      <c r="I23" s="1038">
        <v>14.657730303347646</v>
      </c>
      <c r="J23" s="1033"/>
      <c r="K23" s="1038">
        <v>5.7458023527769049</v>
      </c>
      <c r="L23" s="1033"/>
      <c r="M23" s="1038">
        <v>0.78193179041435401</v>
      </c>
    </row>
    <row r="24" spans="1:13" s="1035" customFormat="1" ht="18" customHeight="1" x14ac:dyDescent="0.25">
      <c r="B24" s="1036" t="s">
        <v>44</v>
      </c>
      <c r="C24" s="1037">
        <f t="shared" si="0"/>
        <v>100</v>
      </c>
      <c r="D24" s="1033"/>
      <c r="E24" s="1038">
        <v>19.618445215262192</v>
      </c>
      <c r="F24" s="1033"/>
      <c r="G24" s="1038">
        <v>54.743929810242811</v>
      </c>
      <c r="H24" s="1033"/>
      <c r="I24" s="1038">
        <v>17.078147316874105</v>
      </c>
      <c r="J24" s="1033"/>
      <c r="K24" s="1038">
        <v>7.7127116914915321</v>
      </c>
      <c r="L24" s="1033"/>
      <c r="M24" s="1038">
        <v>0.84676596612936139</v>
      </c>
    </row>
    <row r="25" spans="1:13" s="1035" customFormat="1" ht="18" customHeight="1" x14ac:dyDescent="0.25">
      <c r="B25" s="1036" t="s">
        <v>45</v>
      </c>
      <c r="C25" s="1037">
        <f t="shared" si="0"/>
        <v>100</v>
      </c>
      <c r="D25" s="1033"/>
      <c r="E25" s="1038">
        <v>19.73823573914359</v>
      </c>
      <c r="F25" s="1033"/>
      <c r="G25" s="1038">
        <v>43.344933676299995</v>
      </c>
      <c r="H25" s="1033"/>
      <c r="I25" s="1038">
        <v>21.796035708881828</v>
      </c>
      <c r="J25" s="1033"/>
      <c r="K25" s="1038">
        <v>12.841075301356735</v>
      </c>
      <c r="L25" s="1033"/>
      <c r="M25" s="1038">
        <v>2.2797195743178493</v>
      </c>
    </row>
    <row r="26" spans="1:13" s="1035" customFormat="1" ht="18" customHeight="1" x14ac:dyDescent="0.25">
      <c r="B26" s="1036" t="s">
        <v>46</v>
      </c>
      <c r="C26" s="1037">
        <f t="shared" si="0"/>
        <v>100</v>
      </c>
      <c r="D26" s="1033"/>
      <c r="E26" s="1038">
        <v>24.084621643612696</v>
      </c>
      <c r="F26" s="1033"/>
      <c r="G26" s="1038">
        <v>34.336859235150527</v>
      </c>
      <c r="H26" s="1033"/>
      <c r="I26" s="1038">
        <v>23.189585028478437</v>
      </c>
      <c r="J26" s="1033"/>
      <c r="K26" s="1038">
        <v>15.866558177379982</v>
      </c>
      <c r="L26" s="1033"/>
      <c r="M26" s="1038">
        <v>2.5223759153783565</v>
      </c>
    </row>
    <row r="27" spans="1:13" s="1035" customFormat="1" ht="18" customHeight="1" x14ac:dyDescent="0.25">
      <c r="B27" s="1039" t="s">
        <v>1</v>
      </c>
      <c r="C27" s="1040">
        <f t="shared" si="0"/>
        <v>100</v>
      </c>
      <c r="D27" s="1033"/>
      <c r="E27" s="1041">
        <v>64.675324675324674</v>
      </c>
      <c r="F27" s="1033"/>
      <c r="G27" s="1041">
        <v>29.402597402597401</v>
      </c>
      <c r="H27" s="1033"/>
      <c r="I27" s="1041">
        <v>4.9870129870129869</v>
      </c>
      <c r="J27" s="1033"/>
      <c r="K27" s="1041">
        <v>0.83116883116883122</v>
      </c>
      <c r="L27" s="1033"/>
      <c r="M27" s="1041">
        <v>0.1038961038961039</v>
      </c>
    </row>
    <row r="28" spans="1:13" s="1293" customFormat="1" ht="18" customHeight="1" x14ac:dyDescent="0.25">
      <c r="B28" s="1294" t="s">
        <v>0</v>
      </c>
      <c r="C28" s="1295">
        <f t="shared" si="0"/>
        <v>100</v>
      </c>
      <c r="D28" s="1296"/>
      <c r="E28" s="1295">
        <v>27.652199656754767</v>
      </c>
      <c r="F28" s="1296"/>
      <c r="G28" s="1297">
        <v>47.502971518852839</v>
      </c>
      <c r="H28" s="1298"/>
      <c r="I28" s="1295">
        <v>17.616306933348575</v>
      </c>
      <c r="J28" s="1296"/>
      <c r="K28" s="1295">
        <v>6.3469590846402886</v>
      </c>
      <c r="L28" s="1296"/>
      <c r="M28" s="1295">
        <v>0.88156280640353157</v>
      </c>
    </row>
    <row r="29" spans="1:13" s="1022" customFormat="1" ht="6.75" customHeight="1" x14ac:dyDescent="0.25">
      <c r="B29" s="1691"/>
      <c r="C29" s="1691"/>
      <c r="D29" s="1042"/>
    </row>
    <row r="30" spans="1:13" x14ac:dyDescent="0.35">
      <c r="E30" s="1043"/>
    </row>
    <row r="31" spans="1:13" x14ac:dyDescent="0.35">
      <c r="E31" s="1043"/>
      <c r="G31" s="1043"/>
    </row>
    <row r="32" spans="1:13" x14ac:dyDescent="0.35">
      <c r="B32" s="1043"/>
      <c r="G32" s="1043"/>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53125" defaultRowHeight="14.5" x14ac:dyDescent="0.35"/>
  <cols>
    <col min="1" max="1" width="1" style="748" customWidth="1"/>
    <col min="2" max="2" width="30.26953125" style="748" customWidth="1"/>
    <col min="3" max="3" width="11.26953125" style="748" customWidth="1"/>
    <col min="4" max="4" width="0.81640625" style="748" customWidth="1"/>
    <col min="5" max="5" width="10" style="748" customWidth="1"/>
    <col min="6" max="6" width="0.7265625" style="748" customWidth="1"/>
    <col min="7" max="7" width="10" style="748" customWidth="1"/>
    <col min="8" max="8" width="0.7265625" style="748" customWidth="1"/>
    <col min="9" max="9" width="10" style="748" customWidth="1"/>
    <col min="10" max="10" width="0.7265625" style="748" customWidth="1"/>
    <col min="11" max="11" width="11.81640625" style="748" customWidth="1"/>
    <col min="12" max="12" width="0.7265625" style="748" customWidth="1"/>
    <col min="13" max="13" width="10" style="748" customWidth="1"/>
    <col min="14" max="14" width="0.7265625" style="748" customWidth="1"/>
    <col min="15" max="15" width="13.81640625" style="748" bestFit="1" customWidth="1"/>
    <col min="16" max="16" width="0.7265625" style="748" customWidth="1"/>
    <col min="17" max="17" width="8.1796875" style="748" bestFit="1" customWidth="1"/>
    <col min="18" max="18" width="0.7265625" style="748" customWidth="1"/>
    <col min="19" max="19" width="14.453125" style="748" bestFit="1" customWidth="1"/>
    <col min="20" max="20" width="0.7265625" style="748" customWidth="1"/>
    <col min="21" max="21" width="11.1796875" style="748" customWidth="1"/>
    <col min="22" max="16384" width="11.453125" style="748"/>
  </cols>
  <sheetData>
    <row r="1" spans="1:21" ht="9.75" customHeight="1" x14ac:dyDescent="0.35"/>
    <row r="2" spans="1:21" s="343" customFormat="1" ht="49.5" customHeight="1" x14ac:dyDescent="0.35">
      <c r="B2" s="1443"/>
      <c r="C2" s="1443"/>
      <c r="D2" s="344"/>
      <c r="E2" s="1641"/>
      <c r="F2" s="1641"/>
      <c r="G2" s="1641"/>
      <c r="H2" s="1641"/>
      <c r="I2" s="1641"/>
    </row>
    <row r="3" spans="1:21" s="343" customFormat="1" ht="14.25" customHeight="1" x14ac:dyDescent="0.35">
      <c r="B3" s="344"/>
      <c r="C3" s="344"/>
      <c r="D3" s="344"/>
      <c r="G3" s="344"/>
      <c r="I3" s="344"/>
      <c r="K3" s="344"/>
      <c r="M3" s="344"/>
      <c r="O3" s="344"/>
      <c r="Q3" s="344"/>
      <c r="S3" s="344"/>
      <c r="U3" s="344"/>
    </row>
    <row r="4" spans="1:21" s="345" customFormat="1" ht="21.75" customHeight="1" x14ac:dyDescent="0.25">
      <c r="B4" s="1470" t="s">
        <v>444</v>
      </c>
      <c r="C4" s="1470"/>
      <c r="D4" s="1470"/>
      <c r="E4" s="1470"/>
      <c r="F4" s="1470"/>
      <c r="G4" s="1470"/>
      <c r="H4" s="1470"/>
      <c r="I4" s="1470"/>
      <c r="J4" s="1470"/>
      <c r="K4" s="1470"/>
      <c r="L4" s="1470"/>
      <c r="M4" s="1470"/>
      <c r="N4" s="1470"/>
      <c r="O4" s="1470"/>
      <c r="P4" s="1470"/>
      <c r="Q4" s="1470"/>
      <c r="R4" s="1470"/>
      <c r="S4" s="1470"/>
      <c r="T4" s="1470"/>
      <c r="U4" s="1470"/>
    </row>
    <row r="5" spans="1:21" s="345" customFormat="1" ht="18.75" customHeight="1" x14ac:dyDescent="0.25">
      <c r="B5" s="1471" t="str">
        <f>porsaad!$B$6</f>
        <v>Situación a 31 de marzo de 2025</v>
      </c>
      <c r="C5" s="1471"/>
      <c r="D5" s="1471"/>
      <c r="E5" s="1471"/>
      <c r="F5" s="1471"/>
      <c r="G5" s="1471"/>
      <c r="H5" s="1471"/>
      <c r="I5" s="1471"/>
      <c r="J5" s="1471"/>
      <c r="K5" s="1471"/>
      <c r="L5" s="1471"/>
      <c r="M5" s="1471"/>
      <c r="N5" s="1471"/>
      <c r="O5" s="1471"/>
      <c r="P5" s="1471"/>
      <c r="Q5" s="1471"/>
      <c r="R5" s="1471"/>
      <c r="S5" s="1471"/>
      <c r="T5" s="1471"/>
      <c r="U5" s="1471"/>
    </row>
    <row r="6" spans="1:21" s="345" customFormat="1" ht="4.5" customHeight="1" x14ac:dyDescent="0.25"/>
    <row r="7" spans="1:21" s="322" customFormat="1" ht="15" customHeight="1" x14ac:dyDescent="0.25">
      <c r="A7" s="316"/>
      <c r="B7" s="1696" t="s">
        <v>12</v>
      </c>
      <c r="C7" s="1324" t="s">
        <v>68</v>
      </c>
      <c r="D7" s="920"/>
      <c r="E7" s="1319" t="s">
        <v>139</v>
      </c>
      <c r="F7" s="921"/>
      <c r="G7" s="1319" t="s">
        <v>143</v>
      </c>
      <c r="H7" s="921"/>
      <c r="I7" s="1319" t="s">
        <v>141</v>
      </c>
      <c r="J7" s="921"/>
      <c r="K7" s="1319" t="s">
        <v>147</v>
      </c>
      <c r="L7" s="921"/>
      <c r="M7" s="1319" t="s">
        <v>145</v>
      </c>
      <c r="N7" s="921"/>
      <c r="O7" s="1319" t="s">
        <v>151</v>
      </c>
      <c r="P7" s="921"/>
      <c r="Q7" s="1319" t="s">
        <v>149</v>
      </c>
      <c r="R7" s="921"/>
      <c r="S7" s="1319" t="s">
        <v>190</v>
      </c>
      <c r="T7" s="921"/>
      <c r="U7" s="1319" t="s">
        <v>150</v>
      </c>
    </row>
    <row r="8" spans="1:21" s="322" customFormat="1" ht="19.5" customHeight="1" x14ac:dyDescent="0.25">
      <c r="A8" s="316"/>
      <c r="B8" s="1697"/>
      <c r="C8" s="1325" t="s">
        <v>28</v>
      </c>
      <c r="D8" s="920"/>
      <c r="E8" s="1325" t="s">
        <v>28</v>
      </c>
      <c r="F8" s="920"/>
      <c r="G8" s="1325" t="s">
        <v>28</v>
      </c>
      <c r="H8" s="920"/>
      <c r="I8" s="1325" t="s">
        <v>28</v>
      </c>
      <c r="J8" s="920"/>
      <c r="K8" s="1325" t="s">
        <v>28</v>
      </c>
      <c r="L8" s="920"/>
      <c r="M8" s="1325" t="s">
        <v>28</v>
      </c>
      <c r="N8" s="920"/>
      <c r="O8" s="1325" t="s">
        <v>28</v>
      </c>
      <c r="P8" s="920"/>
      <c r="Q8" s="1325" t="s">
        <v>28</v>
      </c>
      <c r="R8" s="920"/>
      <c r="S8" s="1325" t="s">
        <v>28</v>
      </c>
      <c r="T8" s="920"/>
      <c r="U8" s="1325" t="s">
        <v>28</v>
      </c>
    </row>
    <row r="9" spans="1:21" s="322" customFormat="1" ht="6" customHeight="1" x14ac:dyDescent="0.25">
      <c r="A9" s="316"/>
      <c r="B9" s="923"/>
      <c r="C9" s="923"/>
      <c r="D9" s="923"/>
      <c r="E9" s="923"/>
      <c r="F9" s="923"/>
      <c r="G9" s="923"/>
      <c r="H9" s="923"/>
      <c r="I9" s="923"/>
      <c r="J9" s="923"/>
      <c r="K9" s="923"/>
      <c r="L9" s="923"/>
      <c r="M9" s="923"/>
      <c r="N9" s="923"/>
      <c r="O9" s="923"/>
      <c r="P9" s="923"/>
      <c r="Q9" s="923"/>
      <c r="R9" s="923"/>
      <c r="S9" s="923"/>
      <c r="T9" s="923"/>
      <c r="U9" s="923"/>
    </row>
    <row r="10" spans="1:21" s="331" customFormat="1" ht="18" customHeight="1" x14ac:dyDescent="0.25">
      <c r="A10" s="330"/>
      <c r="B10" s="926" t="s">
        <v>8</v>
      </c>
      <c r="C10" s="1044">
        <f>K10+M10+G10+I10+E10+S10+O10+U10+Q10</f>
        <v>100</v>
      </c>
      <c r="D10" s="930"/>
      <c r="E10" s="1044">
        <v>22.636242399584098</v>
      </c>
      <c r="F10" s="930"/>
      <c r="G10" s="1044">
        <v>42.897990551750638</v>
      </c>
      <c r="H10" s="930"/>
      <c r="I10" s="1044">
        <v>18.528062204742206</v>
      </c>
      <c r="J10" s="930"/>
      <c r="K10" s="1044">
        <v>5.1140344928912098</v>
      </c>
      <c r="L10" s="930"/>
      <c r="M10" s="1044">
        <v>4.1047896747361046</v>
      </c>
      <c r="N10" s="930"/>
      <c r="O10" s="1044">
        <v>0.80468343843945656</v>
      </c>
      <c r="P10" s="930"/>
      <c r="Q10" s="1044">
        <v>0.76964806401301955</v>
      </c>
      <c r="R10" s="930"/>
      <c r="S10" s="1044">
        <v>0.29836576930901199</v>
      </c>
      <c r="T10" s="930"/>
      <c r="U10" s="1044">
        <v>4.8461834045342558</v>
      </c>
    </row>
    <row r="11" spans="1:21" s="331" customFormat="1" ht="18" customHeight="1" x14ac:dyDescent="0.25">
      <c r="A11" s="330"/>
      <c r="B11" s="931" t="s">
        <v>7</v>
      </c>
      <c r="C11" s="1045">
        <f t="shared" ref="C11:C27" si="0">K11+M11+G11+I11+E11+S11+O11+U11+Q11</f>
        <v>100</v>
      </c>
      <c r="D11" s="930"/>
      <c r="E11" s="1045">
        <v>5.8273911974428323</v>
      </c>
      <c r="F11" s="930"/>
      <c r="G11" s="1045">
        <v>4.6020817965740513</v>
      </c>
      <c r="H11" s="930"/>
      <c r="I11" s="1045">
        <v>15.429063191541678</v>
      </c>
      <c r="J11" s="930"/>
      <c r="K11" s="1045">
        <v>1.5408573067781328</v>
      </c>
      <c r="L11" s="930"/>
      <c r="M11" s="1045">
        <v>0.64748791082698143</v>
      </c>
      <c r="N11" s="930"/>
      <c r="O11" s="1045">
        <v>0.24178346037210066</v>
      </c>
      <c r="P11" s="930"/>
      <c r="Q11" s="1045">
        <v>5.737234652897303E-2</v>
      </c>
      <c r="R11" s="930"/>
      <c r="S11" s="1045">
        <v>9.4254569297598553E-2</v>
      </c>
      <c r="T11" s="930"/>
      <c r="U11" s="1045">
        <v>71.559708220637646</v>
      </c>
    </row>
    <row r="12" spans="1:21" s="331" customFormat="1" ht="18" customHeight="1" x14ac:dyDescent="0.25">
      <c r="A12" s="330"/>
      <c r="B12" s="931" t="s">
        <v>37</v>
      </c>
      <c r="C12" s="1045">
        <f t="shared" si="0"/>
        <v>100</v>
      </c>
      <c r="D12" s="930"/>
      <c r="E12" s="1045">
        <v>38.00545206724216</v>
      </c>
      <c r="F12" s="930"/>
      <c r="G12" s="1045">
        <v>20.596698470392248</v>
      </c>
      <c r="H12" s="930"/>
      <c r="I12" s="1045">
        <v>23.625624716038164</v>
      </c>
      <c r="J12" s="930"/>
      <c r="K12" s="1045">
        <v>4.6266848402241409</v>
      </c>
      <c r="L12" s="930"/>
      <c r="M12" s="1045">
        <v>2.5518703619566865</v>
      </c>
      <c r="N12" s="930"/>
      <c r="O12" s="1045">
        <v>2.3549901559897015</v>
      </c>
      <c r="P12" s="930"/>
      <c r="Q12" s="1045">
        <v>1.4766015447523853</v>
      </c>
      <c r="R12" s="930"/>
      <c r="S12" s="1045">
        <v>0.23474178403755869</v>
      </c>
      <c r="T12" s="930"/>
      <c r="U12" s="1045">
        <v>6.5273360593669549</v>
      </c>
    </row>
    <row r="13" spans="1:21" s="331" customFormat="1" ht="18" customHeight="1" x14ac:dyDescent="0.25">
      <c r="A13" s="330"/>
      <c r="B13" s="931" t="s">
        <v>38</v>
      </c>
      <c r="C13" s="1045">
        <f t="shared" si="0"/>
        <v>100.00000000000001</v>
      </c>
      <c r="D13" s="930"/>
      <c r="E13" s="1045">
        <v>48.259797204713621</v>
      </c>
      <c r="F13" s="930"/>
      <c r="G13" s="1045">
        <v>15.334925419880202</v>
      </c>
      <c r="H13" s="930"/>
      <c r="I13" s="1045">
        <v>16.583799866891123</v>
      </c>
      <c r="J13" s="930"/>
      <c r="K13" s="1045">
        <v>5.1012018948439888</v>
      </c>
      <c r="L13" s="930"/>
      <c r="M13" s="1045">
        <v>2.5408135301256705</v>
      </c>
      <c r="N13" s="930"/>
      <c r="O13" s="1045">
        <v>1.8361194847903537</v>
      </c>
      <c r="P13" s="930"/>
      <c r="Q13" s="1045">
        <v>1.2058098109070978</v>
      </c>
      <c r="R13" s="930"/>
      <c r="S13" s="1045">
        <v>0.90044239126179393</v>
      </c>
      <c r="T13" s="930"/>
      <c r="U13" s="1045">
        <v>8.2370903965861491</v>
      </c>
    </row>
    <row r="14" spans="1:21" s="331" customFormat="1" ht="18" customHeight="1" x14ac:dyDescent="0.25">
      <c r="A14" s="330"/>
      <c r="B14" s="931" t="s">
        <v>6</v>
      </c>
      <c r="C14" s="1045">
        <f t="shared" si="0"/>
        <v>99.999999999999986</v>
      </c>
      <c r="D14" s="930"/>
      <c r="E14" s="1045">
        <v>31.835085625086084</v>
      </c>
      <c r="F14" s="930"/>
      <c r="G14" s="1045">
        <v>36.343602222120197</v>
      </c>
      <c r="H14" s="930"/>
      <c r="I14" s="1045">
        <v>13.626555254579682</v>
      </c>
      <c r="J14" s="930"/>
      <c r="K14" s="1045">
        <v>5.9685046600247915</v>
      </c>
      <c r="L14" s="930"/>
      <c r="M14" s="1045">
        <v>5.1788255819292042</v>
      </c>
      <c r="N14" s="930"/>
      <c r="O14" s="1045">
        <v>1.0192369496350031</v>
      </c>
      <c r="P14" s="930"/>
      <c r="Q14" s="1045">
        <v>1.078921996235251</v>
      </c>
      <c r="R14" s="930"/>
      <c r="S14" s="1045">
        <v>0.28465176070887471</v>
      </c>
      <c r="T14" s="930"/>
      <c r="U14" s="1045">
        <v>4.6646159496809148</v>
      </c>
    </row>
    <row r="15" spans="1:21" s="331" customFormat="1" ht="18" customHeight="1" x14ac:dyDescent="0.25">
      <c r="A15" s="330"/>
      <c r="B15" s="931" t="s">
        <v>5</v>
      </c>
      <c r="C15" s="1045">
        <f t="shared" si="0"/>
        <v>100</v>
      </c>
      <c r="D15" s="930"/>
      <c r="E15" s="1045">
        <v>41.397625494688604</v>
      </c>
      <c r="F15" s="930"/>
      <c r="G15" s="1045">
        <v>17.183920016663194</v>
      </c>
      <c r="H15" s="930"/>
      <c r="I15" s="1045">
        <v>24.921891272651532</v>
      </c>
      <c r="J15" s="930"/>
      <c r="K15" s="1045">
        <v>4.7385961258071232</v>
      </c>
      <c r="L15" s="930"/>
      <c r="M15" s="1045">
        <v>1.7808789835450947</v>
      </c>
      <c r="N15" s="930"/>
      <c r="O15" s="1045">
        <v>2.0724848989793792</v>
      </c>
      <c r="P15" s="930"/>
      <c r="Q15" s="1045">
        <v>2.0099979171006042</v>
      </c>
      <c r="R15" s="930"/>
      <c r="S15" s="1045">
        <v>0.66652780670693601</v>
      </c>
      <c r="T15" s="930"/>
      <c r="U15" s="1045">
        <v>5.228077483857529</v>
      </c>
    </row>
    <row r="16" spans="1:21" s="331" customFormat="1" ht="18" customHeight="1" x14ac:dyDescent="0.25">
      <c r="A16" s="330"/>
      <c r="B16" s="931" t="s">
        <v>4</v>
      </c>
      <c r="C16" s="1045">
        <f t="shared" si="0"/>
        <v>100</v>
      </c>
      <c r="D16" s="930"/>
      <c r="E16" s="1045">
        <v>45.018351327457331</v>
      </c>
      <c r="F16" s="930"/>
      <c r="G16" s="1045">
        <v>18.083424866718463</v>
      </c>
      <c r="H16" s="930"/>
      <c r="I16" s="1045">
        <v>20.390066171939882</v>
      </c>
      <c r="J16" s="930"/>
      <c r="K16" s="1045">
        <v>5.1624829212098478</v>
      </c>
      <c r="L16" s="930"/>
      <c r="M16" s="1045">
        <v>2.0896402068207998</v>
      </c>
      <c r="N16" s="930"/>
      <c r="O16" s="1045">
        <v>1.8485278752645538</v>
      </c>
      <c r="P16" s="930"/>
      <c r="Q16" s="1045">
        <v>0.95909127441262365</v>
      </c>
      <c r="R16" s="930"/>
      <c r="S16" s="1045">
        <v>1.1064376992525518</v>
      </c>
      <c r="T16" s="930"/>
      <c r="U16" s="1045">
        <v>5.3419776569239419</v>
      </c>
    </row>
    <row r="17" spans="1:21" s="331" customFormat="1" ht="18" customHeight="1" x14ac:dyDescent="0.25">
      <c r="A17" s="330"/>
      <c r="B17" s="931" t="s">
        <v>40</v>
      </c>
      <c r="C17" s="1045">
        <f t="shared" si="0"/>
        <v>100.00000000000001</v>
      </c>
      <c r="D17" s="930"/>
      <c r="E17" s="1045">
        <v>34.02384298082589</v>
      </c>
      <c r="F17" s="930"/>
      <c r="G17" s="1045">
        <v>33.765468473777254</v>
      </c>
      <c r="H17" s="930"/>
      <c r="I17" s="1045">
        <v>13.970354924980736</v>
      </c>
      <c r="J17" s="930"/>
      <c r="K17" s="1045">
        <v>5.3941344454013871</v>
      </c>
      <c r="L17" s="930"/>
      <c r="M17" s="1045">
        <v>5.833824395992929</v>
      </c>
      <c r="N17" s="930"/>
      <c r="O17" s="1045">
        <v>1.4822537509632383</v>
      </c>
      <c r="P17" s="930"/>
      <c r="Q17" s="1045">
        <v>0.6663342550201713</v>
      </c>
      <c r="R17" s="930"/>
      <c r="S17" s="1045">
        <v>0.25837450704863785</v>
      </c>
      <c r="T17" s="930"/>
      <c r="U17" s="1045">
        <v>4.6054122659897558</v>
      </c>
    </row>
    <row r="18" spans="1:21" s="331" customFormat="1" ht="18" customHeight="1" x14ac:dyDescent="0.25">
      <c r="A18" s="330"/>
      <c r="B18" s="931" t="s">
        <v>41</v>
      </c>
      <c r="C18" s="1045">
        <f t="shared" si="0"/>
        <v>100.00000000000001</v>
      </c>
      <c r="D18" s="930"/>
      <c r="E18" s="1045">
        <v>37.947465602477813</v>
      </c>
      <c r="F18" s="930"/>
      <c r="G18" s="1045">
        <v>17.929067312592238</v>
      </c>
      <c r="H18" s="930"/>
      <c r="I18" s="1045">
        <v>30.05009894044381</v>
      </c>
      <c r="J18" s="930"/>
      <c r="K18" s="1045">
        <v>3.9688685051720372</v>
      </c>
      <c r="L18" s="930"/>
      <c r="M18" s="1045">
        <v>2.9304902019179226</v>
      </c>
      <c r="N18" s="930"/>
      <c r="O18" s="1045">
        <v>1.4175948537733039</v>
      </c>
      <c r="P18" s="930"/>
      <c r="Q18" s="1045">
        <v>2.4963435053374896</v>
      </c>
      <c r="R18" s="930"/>
      <c r="S18" s="1045">
        <v>0</v>
      </c>
      <c r="T18" s="930"/>
      <c r="U18" s="1045">
        <v>3.2600710782853857</v>
      </c>
    </row>
    <row r="19" spans="1:21" s="331" customFormat="1" ht="18" customHeight="1" x14ac:dyDescent="0.25">
      <c r="A19" s="330"/>
      <c r="B19" s="931" t="s">
        <v>3</v>
      </c>
      <c r="C19" s="1045">
        <f t="shared" si="0"/>
        <v>100</v>
      </c>
      <c r="D19" s="930"/>
      <c r="E19" s="1045">
        <v>48.339572905969774</v>
      </c>
      <c r="F19" s="930"/>
      <c r="G19" s="1045">
        <v>11.240125168791895</v>
      </c>
      <c r="H19" s="930"/>
      <c r="I19" s="1045">
        <v>13.913303631350416</v>
      </c>
      <c r="J19" s="930"/>
      <c r="K19" s="1045">
        <v>4.4827892911144707</v>
      </c>
      <c r="L19" s="930"/>
      <c r="M19" s="1045">
        <v>1.9713276139496898</v>
      </c>
      <c r="N19" s="930"/>
      <c r="O19" s="1045">
        <v>3.1292197973688678</v>
      </c>
      <c r="P19" s="930"/>
      <c r="Q19" s="1045">
        <v>2.7273535856654241</v>
      </c>
      <c r="R19" s="930"/>
      <c r="S19" s="1045">
        <v>0</v>
      </c>
      <c r="T19" s="930"/>
      <c r="U19" s="1045">
        <v>14.19630800578946</v>
      </c>
    </row>
    <row r="20" spans="1:21" s="331" customFormat="1" ht="18" customHeight="1" x14ac:dyDescent="0.25">
      <c r="A20" s="330"/>
      <c r="B20" s="931" t="s">
        <v>2</v>
      </c>
      <c r="C20" s="1045">
        <f t="shared" si="0"/>
        <v>100</v>
      </c>
      <c r="D20" s="930"/>
      <c r="E20" s="1045">
        <v>25.362318840579711</v>
      </c>
      <c r="F20" s="930"/>
      <c r="G20" s="1045">
        <v>37.396987780619497</v>
      </c>
      <c r="H20" s="930"/>
      <c r="I20" s="1045">
        <v>21.554418868996876</v>
      </c>
      <c r="J20" s="930"/>
      <c r="K20" s="1045">
        <v>5.0014208581983519</v>
      </c>
      <c r="L20" s="930"/>
      <c r="M20" s="1045">
        <v>4.6604148905939189</v>
      </c>
      <c r="N20" s="930"/>
      <c r="O20" s="1045">
        <v>1.4919011082693947</v>
      </c>
      <c r="P20" s="930"/>
      <c r="Q20" s="1045">
        <v>0.88093208297811876</v>
      </c>
      <c r="R20" s="930"/>
      <c r="S20" s="1045">
        <v>0.18471156578573458</v>
      </c>
      <c r="T20" s="930"/>
      <c r="U20" s="1045">
        <v>3.4668940039784033</v>
      </c>
    </row>
    <row r="21" spans="1:21" s="331" customFormat="1" ht="18" customHeight="1" x14ac:dyDescent="0.25">
      <c r="A21" s="330"/>
      <c r="B21" s="931" t="s">
        <v>35</v>
      </c>
      <c r="C21" s="1045">
        <f t="shared" si="0"/>
        <v>100</v>
      </c>
      <c r="D21" s="930"/>
      <c r="E21" s="1045">
        <v>31.411707273776241</v>
      </c>
      <c r="F21" s="930"/>
      <c r="G21" s="1045">
        <v>36.324501841743221</v>
      </c>
      <c r="H21" s="930"/>
      <c r="I21" s="1045">
        <v>10.815248746283229</v>
      </c>
      <c r="J21" s="930"/>
      <c r="K21" s="1045">
        <v>4.5977011494252871</v>
      </c>
      <c r="L21" s="930"/>
      <c r="M21" s="1045">
        <v>4.7308392135978341</v>
      </c>
      <c r="N21" s="930"/>
      <c r="O21" s="1045">
        <v>3.692362313051968</v>
      </c>
      <c r="P21" s="930"/>
      <c r="Q21" s="1045">
        <v>1.4867083832601073</v>
      </c>
      <c r="R21" s="930"/>
      <c r="S21" s="1045">
        <v>0</v>
      </c>
      <c r="T21" s="930"/>
      <c r="U21" s="1045">
        <v>6.9409310788621132</v>
      </c>
    </row>
    <row r="22" spans="1:21" s="331" customFormat="1" ht="18" customHeight="1" x14ac:dyDescent="0.25">
      <c r="A22" s="330"/>
      <c r="B22" s="931" t="s">
        <v>42</v>
      </c>
      <c r="C22" s="1045">
        <f t="shared" si="0"/>
        <v>100.00000000000001</v>
      </c>
      <c r="D22" s="930"/>
      <c r="E22" s="1045">
        <v>25.278694536120277</v>
      </c>
      <c r="F22" s="930"/>
      <c r="G22" s="1045">
        <v>36.651998533186649</v>
      </c>
      <c r="H22" s="930"/>
      <c r="I22" s="1045">
        <v>26.28896222955629</v>
      </c>
      <c r="J22" s="930"/>
      <c r="K22" s="1045">
        <v>1.7895122845617895</v>
      </c>
      <c r="L22" s="930"/>
      <c r="M22" s="1045">
        <v>5.6674000733406675</v>
      </c>
      <c r="N22" s="930"/>
      <c r="O22" s="1045">
        <v>0.64539787312064534</v>
      </c>
      <c r="P22" s="930"/>
      <c r="Q22" s="1045">
        <v>0.85441877521085441</v>
      </c>
      <c r="R22" s="930"/>
      <c r="S22" s="1045">
        <v>0</v>
      </c>
      <c r="T22" s="930"/>
      <c r="U22" s="1045">
        <v>2.8236156949028235</v>
      </c>
    </row>
    <row r="23" spans="1:21" s="331" customFormat="1" ht="18" customHeight="1" x14ac:dyDescent="0.25">
      <c r="A23" s="330">
        <v>47094</v>
      </c>
      <c r="B23" s="931" t="s">
        <v>43</v>
      </c>
      <c r="C23" s="1045">
        <f t="shared" si="0"/>
        <v>100</v>
      </c>
      <c r="D23" s="930"/>
      <c r="E23" s="1045">
        <v>38.012634812048447</v>
      </c>
      <c r="F23" s="930"/>
      <c r="G23" s="1045">
        <v>24.585529300897001</v>
      </c>
      <c r="H23" s="930"/>
      <c r="I23" s="1045">
        <v>20.400684094795992</v>
      </c>
      <c r="J23" s="930"/>
      <c r="K23" s="1045">
        <v>4.3314369480995429</v>
      </c>
      <c r="L23" s="930"/>
      <c r="M23" s="1045">
        <v>2.8655195281142021</v>
      </c>
      <c r="N23" s="930"/>
      <c r="O23" s="1045">
        <v>2.125580258978744</v>
      </c>
      <c r="P23" s="930"/>
      <c r="Q23" s="1045">
        <v>3.6822449478203207</v>
      </c>
      <c r="R23" s="930"/>
      <c r="S23" s="1045">
        <v>3.4902795713936687E-3</v>
      </c>
      <c r="T23" s="930"/>
      <c r="U23" s="1045">
        <v>3.9928798296743571</v>
      </c>
    </row>
    <row r="24" spans="1:21" s="331" customFormat="1" ht="18" customHeight="1" x14ac:dyDescent="0.25">
      <c r="B24" s="931" t="s">
        <v>44</v>
      </c>
      <c r="C24" s="1045">
        <f t="shared" si="0"/>
        <v>100.00000000000001</v>
      </c>
      <c r="D24" s="930"/>
      <c r="E24" s="1045">
        <v>46.322250639386183</v>
      </c>
      <c r="F24" s="930"/>
      <c r="G24" s="1045">
        <v>14.547314578005116</v>
      </c>
      <c r="H24" s="930"/>
      <c r="I24" s="1045">
        <v>15.51918158567775</v>
      </c>
      <c r="J24" s="930"/>
      <c r="K24" s="1045">
        <v>6.0767263427109972</v>
      </c>
      <c r="L24" s="930"/>
      <c r="M24" s="1045">
        <v>2.5677749360613809</v>
      </c>
      <c r="N24" s="930"/>
      <c r="O24" s="1045">
        <v>2.0767263427109972</v>
      </c>
      <c r="P24" s="930"/>
      <c r="Q24" s="1045">
        <v>1.19693094629156</v>
      </c>
      <c r="R24" s="930"/>
      <c r="S24" s="1045">
        <v>0.14322250639386191</v>
      </c>
      <c r="T24" s="930"/>
      <c r="U24" s="1045">
        <v>11.549872122762149</v>
      </c>
    </row>
    <row r="25" spans="1:21" s="331" customFormat="1" ht="18" customHeight="1" x14ac:dyDescent="0.25">
      <c r="B25" s="931" t="s">
        <v>45</v>
      </c>
      <c r="C25" s="1045">
        <f t="shared" si="0"/>
        <v>100</v>
      </c>
      <c r="D25" s="930"/>
      <c r="E25" s="1045">
        <v>34.753131537162588</v>
      </c>
      <c r="F25" s="930"/>
      <c r="G25" s="1045">
        <v>20.182977543665096</v>
      </c>
      <c r="H25" s="930"/>
      <c r="I25" s="1045">
        <v>12.130453411296218</v>
      </c>
      <c r="J25" s="930"/>
      <c r="K25" s="1045">
        <v>4.4736245179827101</v>
      </c>
      <c r="L25" s="930"/>
      <c r="M25" s="1045">
        <v>3.7855684653577635</v>
      </c>
      <c r="N25" s="930"/>
      <c r="O25" s="1045">
        <v>1.0837512916803187</v>
      </c>
      <c r="P25" s="930"/>
      <c r="Q25" s="1045">
        <v>1.6583915114549992</v>
      </c>
      <c r="R25" s="930"/>
      <c r="S25" s="1045">
        <v>19.290772991909673</v>
      </c>
      <c r="T25" s="930"/>
      <c r="U25" s="1045">
        <v>2.6413287294906369</v>
      </c>
    </row>
    <row r="26" spans="1:21" s="331" customFormat="1" ht="18" customHeight="1" x14ac:dyDescent="0.25">
      <c r="B26" s="931" t="s">
        <v>46</v>
      </c>
      <c r="C26" s="1045">
        <f t="shared" si="0"/>
        <v>100</v>
      </c>
      <c r="D26" s="930"/>
      <c r="E26" s="1045">
        <v>23.189585028478437</v>
      </c>
      <c r="F26" s="930"/>
      <c r="G26" s="1045">
        <v>30.024410089503661</v>
      </c>
      <c r="H26" s="930"/>
      <c r="I26" s="1045">
        <v>32.87225386493084</v>
      </c>
      <c r="J26" s="930"/>
      <c r="K26" s="1045">
        <v>6.5907241659886084</v>
      </c>
      <c r="L26" s="930"/>
      <c r="M26" s="1045">
        <v>3.010577705451587</v>
      </c>
      <c r="N26" s="930"/>
      <c r="O26" s="1045">
        <v>0.8136696501220505</v>
      </c>
      <c r="P26" s="930"/>
      <c r="Q26" s="1045">
        <v>0.73230268510984542</v>
      </c>
      <c r="R26" s="930"/>
      <c r="S26" s="1045">
        <v>0</v>
      </c>
      <c r="T26" s="930"/>
      <c r="U26" s="1045">
        <v>2.7664768104149715</v>
      </c>
    </row>
    <row r="27" spans="1:21" s="331" customFormat="1" ht="18" customHeight="1" x14ac:dyDescent="0.25">
      <c r="B27" s="953" t="s">
        <v>1</v>
      </c>
      <c r="C27" s="1046">
        <f t="shared" si="0"/>
        <v>99.999999999999986</v>
      </c>
      <c r="D27" s="930"/>
      <c r="E27" s="1046">
        <v>5.4573804573804576</v>
      </c>
      <c r="F27" s="930"/>
      <c r="G27" s="1046">
        <v>72.972972972972968</v>
      </c>
      <c r="H27" s="930"/>
      <c r="I27" s="1046">
        <v>4.1060291060291059</v>
      </c>
      <c r="J27" s="930"/>
      <c r="K27" s="1046">
        <v>3.7422037422037424</v>
      </c>
      <c r="L27" s="930"/>
      <c r="M27" s="1046">
        <v>10.446985446985448</v>
      </c>
      <c r="N27" s="930"/>
      <c r="O27" s="1046">
        <v>0.25987525987525989</v>
      </c>
      <c r="P27" s="930"/>
      <c r="Q27" s="1046">
        <v>0.57172557172557181</v>
      </c>
      <c r="R27" s="930"/>
      <c r="S27" s="1046">
        <v>5.1975051975051978E-2</v>
      </c>
      <c r="T27" s="930"/>
      <c r="U27" s="1046">
        <v>2.3908523908523911</v>
      </c>
    </row>
    <row r="28" spans="1:21" s="319" customFormat="1" ht="18" customHeight="1" x14ac:dyDescent="0.25">
      <c r="B28" s="1284" t="s">
        <v>0</v>
      </c>
      <c r="C28" s="1299">
        <f>K28+M28+G28+I28+E28+S28+O28+U28+Q28</f>
        <v>100.00000000000001</v>
      </c>
      <c r="D28" s="1277"/>
      <c r="E28" s="1299">
        <v>35.658601264385496</v>
      </c>
      <c r="F28" s="1277"/>
      <c r="G28" s="1299">
        <v>23.372524888468892</v>
      </c>
      <c r="H28" s="1277"/>
      <c r="I28" s="1299">
        <v>20.091276033082067</v>
      </c>
      <c r="J28" s="1277"/>
      <c r="K28" s="1299">
        <v>4.3008153308573061</v>
      </c>
      <c r="L28" s="1277"/>
      <c r="M28" s="1299">
        <v>3.2679164011164099</v>
      </c>
      <c r="N28" s="1277"/>
      <c r="O28" s="1299">
        <v>1.6917565874777485</v>
      </c>
      <c r="P28" s="1277"/>
      <c r="Q28" s="1299">
        <v>1.756514222505476</v>
      </c>
      <c r="R28" s="1277"/>
      <c r="S28" s="1299">
        <v>1.2932480642301973</v>
      </c>
      <c r="T28" s="1277"/>
      <c r="U28" s="1299">
        <v>8.5673472078764039</v>
      </c>
    </row>
    <row r="29" spans="1:21" s="328" customFormat="1" ht="6.75" customHeight="1" x14ac:dyDescent="0.25">
      <c r="B29" s="1657"/>
      <c r="C29" s="1657"/>
      <c r="D29" s="779"/>
    </row>
    <row r="30" spans="1:21" x14ac:dyDescent="0.35">
      <c r="E30" s="935"/>
    </row>
    <row r="31" spans="1:21" x14ac:dyDescent="0.35">
      <c r="E31" s="935"/>
      <c r="G31" s="935"/>
    </row>
    <row r="32" spans="1:21" x14ac:dyDescent="0.35">
      <c r="B32" s="935"/>
      <c r="G32" s="935"/>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53125" defaultRowHeight="14.5" x14ac:dyDescent="0.35"/>
  <cols>
    <col min="1" max="1" width="2" style="666" customWidth="1"/>
    <col min="2" max="2" width="12" style="666" customWidth="1"/>
    <col min="3" max="3" width="9.26953125" style="666" customWidth="1"/>
    <col min="4" max="4" width="9.453125" style="666" bestFit="1" customWidth="1"/>
    <col min="5" max="5" width="10" style="666" bestFit="1" customWidth="1"/>
    <col min="6" max="6" width="7.1796875" style="666" bestFit="1" customWidth="1"/>
    <col min="7" max="7" width="5.54296875" style="666" customWidth="1"/>
    <col min="8" max="8" width="11.453125" style="666"/>
    <col min="9" max="12" width="10.453125" style="666" customWidth="1"/>
    <col min="13" max="13" width="4.81640625" style="666" customWidth="1"/>
    <col min="14" max="14" width="11.453125" style="666"/>
    <col min="15" max="15" width="8.81640625" style="666" bestFit="1" customWidth="1"/>
    <col min="16" max="16" width="9.453125" style="666" bestFit="1" customWidth="1"/>
    <col min="17" max="17" width="10" style="666" bestFit="1" customWidth="1"/>
    <col min="18" max="18" width="8.7265625" style="666" customWidth="1"/>
    <col min="19" max="19" width="5.26953125" style="666" customWidth="1"/>
    <col min="20" max="16384" width="11.453125" style="666"/>
  </cols>
  <sheetData>
    <row r="1" spans="2:18" s="1047" customFormat="1" x14ac:dyDescent="0.35">
      <c r="B1" s="1047" t="s">
        <v>79</v>
      </c>
      <c r="C1" s="1047" t="s">
        <v>80</v>
      </c>
      <c r="J1" s="1047" t="s">
        <v>79</v>
      </c>
      <c r="K1" s="1047" t="s">
        <v>67</v>
      </c>
      <c r="R1" s="1047" t="s">
        <v>81</v>
      </c>
    </row>
    <row r="2" spans="2:18" s="613" customFormat="1" ht="15" customHeight="1" x14ac:dyDescent="0.25"/>
    <row r="3" spans="2:18" s="619" customFormat="1" ht="38.25" customHeight="1" x14ac:dyDescent="0.35">
      <c r="B3" s="1532"/>
      <c r="C3" s="1532"/>
      <c r="D3" s="1532"/>
    </row>
    <row r="4" spans="2:18" s="621" customFormat="1" ht="23.25" customHeight="1" x14ac:dyDescent="0.25">
      <c r="B4" s="1534" t="s">
        <v>328</v>
      </c>
      <c r="C4" s="1534"/>
      <c r="D4" s="1534"/>
      <c r="E4" s="1534"/>
      <c r="F4" s="1534"/>
      <c r="G4" s="1534"/>
      <c r="H4" s="1534"/>
      <c r="I4" s="1534"/>
      <c r="J4" s="1534"/>
      <c r="K4" s="1534"/>
      <c r="L4" s="1534"/>
      <c r="M4" s="1534"/>
      <c r="N4" s="1534"/>
      <c r="O4" s="1534"/>
      <c r="P4" s="1534"/>
      <c r="Q4" s="1534"/>
      <c r="R4" s="1534"/>
    </row>
    <row r="5" spans="2:18" s="621" customFormat="1" ht="15.75" customHeight="1" x14ac:dyDescent="0.25">
      <c r="B5" s="1689" t="str">
        <f>porsaad!$B$6</f>
        <v>Situación a 31 de marzo de 2025</v>
      </c>
      <c r="C5" s="1689"/>
      <c r="D5" s="1689"/>
      <c r="E5" s="1689"/>
      <c r="F5" s="1689"/>
      <c r="G5" s="1689"/>
      <c r="H5" s="1689"/>
      <c r="I5" s="1689"/>
      <c r="J5" s="1689"/>
      <c r="K5" s="1689"/>
      <c r="L5" s="1689"/>
      <c r="M5" s="1689"/>
      <c r="N5" s="1689"/>
      <c r="O5" s="1689"/>
      <c r="P5" s="1689"/>
      <c r="Q5" s="1689"/>
      <c r="R5" s="1689"/>
    </row>
    <row r="7" spans="2:18" ht="16.5" customHeight="1" x14ac:dyDescent="0.35">
      <c r="B7" s="1698" t="s">
        <v>82</v>
      </c>
      <c r="C7" s="1699"/>
      <c r="D7" s="1699"/>
      <c r="E7" s="1699"/>
      <c r="F7" s="1700"/>
      <c r="G7" s="1048"/>
      <c r="H7" s="1698" t="s">
        <v>83</v>
      </c>
      <c r="I7" s="1699"/>
      <c r="J7" s="1699"/>
      <c r="K7" s="1699"/>
      <c r="L7" s="1700"/>
      <c r="M7" s="1048"/>
      <c r="N7" s="1698" t="s">
        <v>84</v>
      </c>
      <c r="O7" s="1699"/>
      <c r="P7" s="1699"/>
      <c r="Q7" s="1699"/>
      <c r="R7" s="1700"/>
    </row>
    <row r="8" spans="2:18" ht="16.5" customHeight="1" x14ac:dyDescent="0.35">
      <c r="B8" s="1063" t="s">
        <v>85</v>
      </c>
      <c r="C8" s="1064" t="s">
        <v>48</v>
      </c>
      <c r="D8" s="1064" t="s">
        <v>33</v>
      </c>
      <c r="E8" s="1062" t="s">
        <v>32</v>
      </c>
      <c r="F8" s="1065" t="s">
        <v>0</v>
      </c>
      <c r="G8" s="1048"/>
      <c r="H8" s="1063" t="s">
        <v>85</v>
      </c>
      <c r="I8" s="1064" t="s">
        <v>48</v>
      </c>
      <c r="J8" s="1064" t="s">
        <v>33</v>
      </c>
      <c r="K8" s="1062" t="s">
        <v>32</v>
      </c>
      <c r="L8" s="1065" t="s">
        <v>0</v>
      </c>
      <c r="M8" s="1048"/>
      <c r="N8" s="1063" t="s">
        <v>85</v>
      </c>
      <c r="O8" s="1064" t="s">
        <v>48</v>
      </c>
      <c r="P8" s="1064" t="s">
        <v>33</v>
      </c>
      <c r="Q8" s="1062" t="s">
        <v>32</v>
      </c>
      <c r="R8" s="1065" t="s">
        <v>0</v>
      </c>
    </row>
    <row r="9" spans="2:18" ht="16.5" customHeight="1" x14ac:dyDescent="0.35">
      <c r="B9" s="1049" t="s">
        <v>86</v>
      </c>
      <c r="C9" s="1050">
        <v>2.6931613171181229E-3</v>
      </c>
      <c r="D9" s="1050">
        <v>1.7696645714621395E-3</v>
      </c>
      <c r="E9" s="1050">
        <v>1.3561278222606939E-3</v>
      </c>
      <c r="F9" s="1051">
        <v>2.0856913232460031E-3</v>
      </c>
      <c r="G9" s="1052"/>
      <c r="H9" s="1049" t="s">
        <v>86</v>
      </c>
      <c r="I9" s="1050">
        <v>5.4264266980193546E-4</v>
      </c>
      <c r="J9" s="1050">
        <v>0</v>
      </c>
      <c r="K9" s="1050">
        <v>0</v>
      </c>
      <c r="L9" s="1051">
        <v>2.8325491368593326E-4</v>
      </c>
      <c r="M9" s="113"/>
      <c r="N9" s="1049" t="s">
        <v>86</v>
      </c>
      <c r="O9" s="1050">
        <v>2.3120337887986503E-3</v>
      </c>
      <c r="P9" s="1050">
        <v>1.5545779417646072E-3</v>
      </c>
      <c r="Q9" s="1050">
        <v>1.1623449691483968E-3</v>
      </c>
      <c r="R9" s="1051">
        <v>1.8148391457022814E-3</v>
      </c>
    </row>
    <row r="10" spans="2:18" ht="16.5" customHeight="1" x14ac:dyDescent="0.35">
      <c r="B10" s="1053" t="s">
        <v>87</v>
      </c>
      <c r="C10" s="1054">
        <v>0.31310758368268721</v>
      </c>
      <c r="D10" s="1054">
        <v>1.782147682547142E-2</v>
      </c>
      <c r="E10" s="1054">
        <v>6.5209550602322733E-3</v>
      </c>
      <c r="F10" s="1055">
        <v>0.14218018704479787</v>
      </c>
      <c r="G10" s="1052"/>
      <c r="H10" s="1053" t="s">
        <v>87</v>
      </c>
      <c r="I10" s="1054">
        <v>1.8088088993397849E-2</v>
      </c>
      <c r="J10" s="1054">
        <v>4.7793531942010514E-4</v>
      </c>
      <c r="K10" s="1054">
        <v>0</v>
      </c>
      <c r="L10" s="1055">
        <v>9.5834579130407421E-3</v>
      </c>
      <c r="M10" s="113"/>
      <c r="N10" s="1053" t="s">
        <v>87</v>
      </c>
      <c r="O10" s="1054">
        <v>0.26082731296821354</v>
      </c>
      <c r="P10" s="1054">
        <v>1.5713493220492047E-2</v>
      </c>
      <c r="Q10" s="1054">
        <v>5.5891481495220783E-3</v>
      </c>
      <c r="R10" s="1055">
        <v>0.1222558828672568</v>
      </c>
    </row>
    <row r="11" spans="2:18" ht="16.5" customHeight="1" x14ac:dyDescent="0.35">
      <c r="B11" s="1056" t="s">
        <v>88</v>
      </c>
      <c r="C11" s="1057">
        <v>5.4771762690305918E-2</v>
      </c>
      <c r="D11" s="1057">
        <v>4.8948481466251539E-2</v>
      </c>
      <c r="E11" s="1057">
        <v>1.4686575777248792E-2</v>
      </c>
      <c r="F11" s="1058">
        <v>4.4839582528024738E-2</v>
      </c>
      <c r="G11" s="1052"/>
      <c r="H11" s="1056" t="s">
        <v>88</v>
      </c>
      <c r="I11" s="1057">
        <v>6.2072292062343611E-2</v>
      </c>
      <c r="J11" s="1057">
        <v>1.1682863363602571E-3</v>
      </c>
      <c r="K11" s="1057">
        <v>2.5985275010827197E-4</v>
      </c>
      <c r="L11" s="1058">
        <v>3.2794624451193605E-2</v>
      </c>
      <c r="M11" s="113"/>
      <c r="N11" s="1056" t="s">
        <v>88</v>
      </c>
      <c r="O11" s="1057">
        <v>5.6060144915928471E-2</v>
      </c>
      <c r="P11" s="1057">
        <v>4.3141150516687522E-2</v>
      </c>
      <c r="Q11" s="1057">
        <v>1.2625044824473543E-2</v>
      </c>
      <c r="R11" s="1058">
        <v>4.3026811412691587E-2</v>
      </c>
    </row>
    <row r="12" spans="2:18" ht="16.5" customHeight="1" x14ac:dyDescent="0.35">
      <c r="B12" s="1053" t="s">
        <v>89</v>
      </c>
      <c r="C12" s="1054">
        <v>0.4666956533025296</v>
      </c>
      <c r="D12" s="1054">
        <v>2.5142454326499444E-2</v>
      </c>
      <c r="E12" s="1054">
        <v>3.3672365288898505E-2</v>
      </c>
      <c r="F12" s="1055">
        <v>0.21600253620064908</v>
      </c>
      <c r="G12" s="1052"/>
      <c r="H12" s="1053" t="s">
        <v>89</v>
      </c>
      <c r="I12" s="1054">
        <v>0.6800217057067921</v>
      </c>
      <c r="J12" s="1054">
        <v>4.0199670755668847E-2</v>
      </c>
      <c r="K12" s="1054">
        <v>2.3733217843222174E-2</v>
      </c>
      <c r="L12" s="1055">
        <v>0.37118982800132183</v>
      </c>
      <c r="M12" s="113"/>
      <c r="N12" s="1053" t="s">
        <v>89</v>
      </c>
      <c r="O12" s="1054">
        <v>0.50443985241428657</v>
      </c>
      <c r="P12" s="1054">
        <v>2.6969669603808394E-2</v>
      </c>
      <c r="Q12" s="1054">
        <v>3.2248890207861904E-2</v>
      </c>
      <c r="R12" s="1055">
        <v>0.23928701397520666</v>
      </c>
    </row>
    <row r="13" spans="2:18" ht="16.5" customHeight="1" x14ac:dyDescent="0.35">
      <c r="B13" s="1056" t="s">
        <v>90</v>
      </c>
      <c r="C13" s="1057">
        <v>0.12610484509455266</v>
      </c>
      <c r="D13" s="1057">
        <v>0.13594107971567879</v>
      </c>
      <c r="E13" s="1057">
        <v>0.16010964437711894</v>
      </c>
      <c r="F13" s="1058">
        <v>0.1363847460879383</v>
      </c>
      <c r="G13" s="1052"/>
      <c r="H13" s="1056" t="s">
        <v>90</v>
      </c>
      <c r="I13" s="1057">
        <v>0.1504929004250701</v>
      </c>
      <c r="J13" s="1057">
        <v>4.95459614465509E-2</v>
      </c>
      <c r="K13" s="1057">
        <v>6.4963187527067997E-3</v>
      </c>
      <c r="L13" s="1058">
        <v>9.4418304561977751E-2</v>
      </c>
      <c r="M13" s="113"/>
      <c r="N13" s="1056" t="s">
        <v>90</v>
      </c>
      <c r="O13" s="1057">
        <v>0.13041365648410677</v>
      </c>
      <c r="P13" s="1057">
        <v>0.12543702346703134</v>
      </c>
      <c r="Q13" s="1057">
        <v>0.13815830149250041</v>
      </c>
      <c r="R13" s="1058">
        <v>0.13007056132407641</v>
      </c>
    </row>
    <row r="14" spans="2:18" ht="16.5" customHeight="1" x14ac:dyDescent="0.35">
      <c r="B14" s="1053" t="s">
        <v>91</v>
      </c>
      <c r="C14" s="1054">
        <v>3.4634703492673301E-2</v>
      </c>
      <c r="D14" s="1054">
        <v>0.56117458732303349</v>
      </c>
      <c r="E14" s="1054">
        <v>2.9070186828247854E-2</v>
      </c>
      <c r="F14" s="1055">
        <v>0.23297172080657855</v>
      </c>
      <c r="G14" s="1052"/>
      <c r="H14" s="1053" t="s">
        <v>91</v>
      </c>
      <c r="I14" s="1054">
        <v>7.4613367097766115E-2</v>
      </c>
      <c r="J14" s="1054">
        <v>0.66305559980882589</v>
      </c>
      <c r="K14" s="1054">
        <v>1.9402338674750975E-2</v>
      </c>
      <c r="L14" s="1055">
        <v>0.23895699246227201</v>
      </c>
      <c r="M14" s="113"/>
      <c r="N14" s="1053" t="s">
        <v>91</v>
      </c>
      <c r="O14" s="1054">
        <v>4.1712720457494357E-2</v>
      </c>
      <c r="P14" s="1054">
        <v>0.57351024989356625</v>
      </c>
      <c r="Q14" s="1054">
        <v>2.7686067935353834E-2</v>
      </c>
      <c r="R14" s="1055">
        <v>0.2338495857535127</v>
      </c>
    </row>
    <row r="15" spans="2:18" ht="16.5" customHeight="1" x14ac:dyDescent="0.35">
      <c r="B15" s="1056" t="s">
        <v>92</v>
      </c>
      <c r="C15" s="1057">
        <v>6.0352771684815763E-4</v>
      </c>
      <c r="D15" s="1057">
        <v>0.11391206015390942</v>
      </c>
      <c r="E15" s="1057">
        <v>6.8960542451128898E-2</v>
      </c>
      <c r="F15" s="1058">
        <v>5.6691871087590689E-2</v>
      </c>
      <c r="G15" s="1052"/>
      <c r="H15" s="1056" t="s">
        <v>92</v>
      </c>
      <c r="I15" s="1057">
        <v>6.0293629977992827E-5</v>
      </c>
      <c r="J15" s="1057">
        <v>0.10657957623068345</v>
      </c>
      <c r="K15" s="1057">
        <v>2.1741013425725424E-2</v>
      </c>
      <c r="L15" s="1058">
        <v>3.5564228051678283E-2</v>
      </c>
      <c r="M15" s="113"/>
      <c r="N15" s="1056" t="s">
        <v>92</v>
      </c>
      <c r="O15" s="1057">
        <v>5.0725914534843362E-4</v>
      </c>
      <c r="P15" s="1057">
        <v>0.11301330099467186</v>
      </c>
      <c r="Q15" s="1057">
        <v>6.2210186593463668E-2</v>
      </c>
      <c r="R15" s="1058">
        <v>5.3514124080174301E-2</v>
      </c>
    </row>
    <row r="16" spans="2:18" ht="16.5" customHeight="1" x14ac:dyDescent="0.35">
      <c r="B16" s="1053" t="s">
        <v>93</v>
      </c>
      <c r="C16" s="1054">
        <v>6.1001726219061094E-4</v>
      </c>
      <c r="D16" s="1054">
        <v>9.3065264641954998E-2</v>
      </c>
      <c r="E16" s="1054">
        <v>8.7816489937243017E-2</v>
      </c>
      <c r="F16" s="1055">
        <v>5.2434279866404518E-2</v>
      </c>
      <c r="G16" s="1052"/>
      <c r="H16" s="1053" t="s">
        <v>93</v>
      </c>
      <c r="I16" s="1054">
        <v>4.8837840282174192E-3</v>
      </c>
      <c r="J16" s="1054">
        <v>0.10371196431416281</v>
      </c>
      <c r="K16" s="1054">
        <v>0.20121264616717194</v>
      </c>
      <c r="L16" s="1055">
        <v>6.9838072607676202E-2</v>
      </c>
      <c r="M16" s="113"/>
      <c r="N16" s="1053" t="s">
        <v>93</v>
      </c>
      <c r="O16" s="1054">
        <v>1.3669299074652527E-3</v>
      </c>
      <c r="P16" s="1054">
        <v>9.4351915162617886E-2</v>
      </c>
      <c r="Q16" s="1054">
        <v>0.10399277862274486</v>
      </c>
      <c r="R16" s="1055">
        <v>5.5043031537556297E-2</v>
      </c>
    </row>
    <row r="17" spans="2:18" ht="16.5" customHeight="1" x14ac:dyDescent="0.35">
      <c r="B17" s="1056" t="s">
        <v>94</v>
      </c>
      <c r="C17" s="1057">
        <v>2.1415499630095914E-4</v>
      </c>
      <c r="D17" s="1057">
        <v>4.4792339775597722E-4</v>
      </c>
      <c r="E17" s="1057">
        <v>0.33910409002380437</v>
      </c>
      <c r="F17" s="1058">
        <v>6.5626972716376575E-2</v>
      </c>
      <c r="G17" s="1052"/>
      <c r="H17" s="1056" t="s">
        <v>94</v>
      </c>
      <c r="I17" s="1057">
        <v>1.2058725995598565E-4</v>
      </c>
      <c r="J17" s="1057">
        <v>3.1862354628007009E-4</v>
      </c>
      <c r="K17" s="1057">
        <v>0.45214378518839327</v>
      </c>
      <c r="L17" s="1058">
        <v>8.2301288809857265E-2</v>
      </c>
      <c r="M17" s="113"/>
      <c r="N17" s="1056" t="s">
        <v>94</v>
      </c>
      <c r="O17" s="1057">
        <v>1.9756408818833731E-4</v>
      </c>
      <c r="P17" s="1057">
        <v>4.321855688723182E-4</v>
      </c>
      <c r="Q17" s="1057">
        <v>0.35519531105093299</v>
      </c>
      <c r="R17" s="1058">
        <v>6.8124997046160249E-2</v>
      </c>
    </row>
    <row r="18" spans="2:18" ht="16.5" customHeight="1" x14ac:dyDescent="0.35">
      <c r="B18" s="1059" t="s">
        <v>95</v>
      </c>
      <c r="C18" s="1060">
        <v>5.6459044479343777E-4</v>
      </c>
      <c r="D18" s="1060">
        <v>1.7770075779827293E-3</v>
      </c>
      <c r="E18" s="1060">
        <v>0.25870302243381665</v>
      </c>
      <c r="F18" s="1061">
        <v>5.0782412338393687E-2</v>
      </c>
      <c r="G18" s="1052"/>
      <c r="H18" s="1059" t="s">
        <v>95</v>
      </c>
      <c r="I18" s="1060">
        <v>9.1043381266769172E-3</v>
      </c>
      <c r="J18" s="1060">
        <v>3.4942382242047688E-2</v>
      </c>
      <c r="K18" s="1060">
        <v>0.27501082719792119</v>
      </c>
      <c r="L18" s="1061">
        <v>6.5069948227296337E-2</v>
      </c>
      <c r="M18" s="113"/>
      <c r="N18" s="1059" t="s">
        <v>95</v>
      </c>
      <c r="O18" s="1060">
        <v>2.1625258301696381E-3</v>
      </c>
      <c r="P18" s="1060">
        <v>5.8764336304877891E-3</v>
      </c>
      <c r="Q18" s="1060">
        <v>0.26113192615399833</v>
      </c>
      <c r="R18" s="1061">
        <v>5.3013152857662733E-2</v>
      </c>
    </row>
    <row r="19" spans="2:18" ht="16.5" customHeight="1" x14ac:dyDescent="0.35">
      <c r="B19" s="1300" t="s">
        <v>0</v>
      </c>
      <c r="C19" s="1301">
        <f>SUM(C9:C18)</f>
        <v>0.99999999999999989</v>
      </c>
      <c r="D19" s="1301">
        <f>SUM(D9:D18)</f>
        <v>1</v>
      </c>
      <c r="E19" s="1301">
        <f>SUM(E9:E18)</f>
        <v>1</v>
      </c>
      <c r="F19" s="1302">
        <f>SUM(F9:F18)</f>
        <v>0.99999999999999989</v>
      </c>
      <c r="G19" s="113"/>
      <c r="H19" s="1300" t="s">
        <v>0</v>
      </c>
      <c r="I19" s="1301">
        <f>SUM(I9:I18)</f>
        <v>1</v>
      </c>
      <c r="J19" s="1301">
        <f>SUM(J9:J18)</f>
        <v>1</v>
      </c>
      <c r="K19" s="1301">
        <f>SUM(K9:K18)</f>
        <v>1</v>
      </c>
      <c r="L19" s="1302">
        <f>SUM(L9:L18)</f>
        <v>0.99999999999999978</v>
      </c>
      <c r="M19" s="113"/>
      <c r="N19" s="1300" t="s">
        <v>0</v>
      </c>
      <c r="O19" s="1301">
        <f>SUM(O9:O18)</f>
        <v>0.99999999999999989</v>
      </c>
      <c r="P19" s="1301">
        <f>SUM(P9:P18)</f>
        <v>1</v>
      </c>
      <c r="Q19" s="1301">
        <f>SUM(Q9:Q18)</f>
        <v>1</v>
      </c>
      <c r="R19" s="1302">
        <f>SUM(R9:R18)</f>
        <v>1</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90"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449</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131</v>
      </c>
      <c r="D10" s="860" t="s">
        <v>481</v>
      </c>
      <c r="E10" s="1066" t="s">
        <v>131</v>
      </c>
      <c r="F10" s="818" t="s">
        <v>481</v>
      </c>
      <c r="G10" s="818" t="s">
        <v>131</v>
      </c>
      <c r="H10" s="819" t="s">
        <v>481</v>
      </c>
      <c r="I10" s="1070"/>
      <c r="J10" s="1070"/>
      <c r="K10" s="1070"/>
      <c r="L10" s="1070"/>
      <c r="M10" s="1070"/>
      <c r="N10" s="1070"/>
      <c r="O10" s="1070"/>
    </row>
    <row r="11" spans="1:18" ht="15" customHeight="1" x14ac:dyDescent="0.35">
      <c r="B11" s="1071" t="s">
        <v>8</v>
      </c>
      <c r="C11" s="1072">
        <v>13.92777011827879</v>
      </c>
      <c r="D11" s="1073">
        <v>0.37268184090130679</v>
      </c>
      <c r="E11" s="1072">
        <v>43.786936885104424</v>
      </c>
      <c r="F11" s="1073">
        <v>0.24386361421563996</v>
      </c>
      <c r="G11" s="1072">
        <v>66.355812889373837</v>
      </c>
      <c r="H11" s="1073">
        <v>0.29723567757203334</v>
      </c>
      <c r="I11" s="1070"/>
      <c r="J11" s="1070"/>
      <c r="K11" s="1070"/>
      <c r="L11" s="1070"/>
      <c r="M11" s="1070"/>
      <c r="N11" s="1070"/>
      <c r="O11" s="1070"/>
    </row>
    <row r="12" spans="1:18" ht="15" customHeight="1" x14ac:dyDescent="0.35">
      <c r="B12" s="1074" t="s">
        <v>7</v>
      </c>
      <c r="C12" s="1075">
        <v>10.513182674199623</v>
      </c>
      <c r="D12" s="1076">
        <v>0.3143767597062494</v>
      </c>
      <c r="E12" s="1075">
        <v>22.468277945619334</v>
      </c>
      <c r="F12" s="1076">
        <v>0.24576754481065663</v>
      </c>
      <c r="G12" s="1075">
        <v>47.438472418670436</v>
      </c>
      <c r="H12" s="1076">
        <v>0.1222384920669836</v>
      </c>
      <c r="I12" s="1070"/>
      <c r="J12" s="1070"/>
      <c r="K12" s="1070"/>
      <c r="L12" s="1070"/>
      <c r="M12" s="1070"/>
      <c r="N12" s="1070"/>
      <c r="O12" s="1070"/>
    </row>
    <row r="13" spans="1:18" ht="15" customHeight="1" x14ac:dyDescent="0.35">
      <c r="B13" s="1074" t="s">
        <v>37</v>
      </c>
      <c r="C13" s="1075">
        <v>22.711282545805208</v>
      </c>
      <c r="D13" s="1076">
        <v>0.24479443500977299</v>
      </c>
      <c r="E13" s="1075">
        <v>44.335025380710661</v>
      </c>
      <c r="F13" s="1076">
        <v>0.16308488683461986</v>
      </c>
      <c r="G13" s="1075">
        <v>71.090211132437616</v>
      </c>
      <c r="H13" s="1076">
        <v>0.12491786719683309</v>
      </c>
      <c r="I13" s="1070"/>
      <c r="J13" s="1070"/>
      <c r="K13" s="1070"/>
      <c r="L13" s="1070"/>
      <c r="M13" s="1070"/>
      <c r="N13" s="1070"/>
      <c r="O13" s="1070"/>
    </row>
    <row r="14" spans="1:18" ht="15" customHeight="1" x14ac:dyDescent="0.35">
      <c r="B14" s="1074" t="s">
        <v>38</v>
      </c>
      <c r="C14" s="1075">
        <v>22.291019955654104</v>
      </c>
      <c r="D14" s="1076">
        <v>0.33650518302150234</v>
      </c>
      <c r="E14" s="1075">
        <v>31.141375545851528</v>
      </c>
      <c r="F14" s="1076">
        <v>0.4578611006099037</v>
      </c>
      <c r="G14" s="1075">
        <v>35.08304195804196</v>
      </c>
      <c r="H14" s="1076">
        <v>0.6514787712767931</v>
      </c>
      <c r="I14" s="1070"/>
      <c r="J14" s="1070"/>
      <c r="K14" s="1070"/>
      <c r="L14" s="1070"/>
      <c r="M14" s="1070"/>
      <c r="N14" s="1070"/>
      <c r="O14" s="1070"/>
    </row>
    <row r="15" spans="1:18" ht="15" customHeight="1" x14ac:dyDescent="0.35">
      <c r="B15" s="1074" t="s">
        <v>6</v>
      </c>
      <c r="C15" s="1075">
        <v>21.472525473071325</v>
      </c>
      <c r="D15" s="1076">
        <v>0.22212538629785458</v>
      </c>
      <c r="E15" s="1075">
        <v>40.973785341751302</v>
      </c>
      <c r="F15" s="1076">
        <v>0.31741846380430788</v>
      </c>
      <c r="G15" s="1075">
        <v>60.078609846917665</v>
      </c>
      <c r="H15" s="1076">
        <v>0.38181272585066012</v>
      </c>
      <c r="I15" s="1070"/>
      <c r="J15" s="1070"/>
      <c r="K15" s="1070"/>
      <c r="L15" s="1070"/>
      <c r="M15" s="1070"/>
      <c r="N15" s="1070"/>
      <c r="O15" s="1070"/>
    </row>
    <row r="16" spans="1:18" ht="15" customHeight="1" x14ac:dyDescent="0.35">
      <c r="B16" s="1074" t="s">
        <v>5</v>
      </c>
      <c r="C16" s="1075">
        <v>22.300159574468086</v>
      </c>
      <c r="D16" s="1076">
        <v>0.56231040861581183</v>
      </c>
      <c r="E16" s="1075">
        <v>36.32753703703704</v>
      </c>
      <c r="F16" s="1076">
        <v>0.3875616902887174</v>
      </c>
      <c r="G16" s="1075">
        <v>45.1828903654485</v>
      </c>
      <c r="H16" s="1076">
        <v>0.50977030159272774</v>
      </c>
      <c r="I16" s="1070"/>
      <c r="J16" s="1070"/>
      <c r="K16" s="1070"/>
      <c r="L16" s="1070"/>
      <c r="M16" s="1070"/>
      <c r="N16" s="1070"/>
      <c r="O16" s="1070"/>
    </row>
    <row r="17" spans="1:15" ht="15" customHeight="1" x14ac:dyDescent="0.35">
      <c r="B17" s="1074" t="s">
        <v>4</v>
      </c>
      <c r="C17" s="1075">
        <v>22.497771909556032</v>
      </c>
      <c r="D17" s="1076">
        <v>0.21137337978275053</v>
      </c>
      <c r="E17" s="1075">
        <v>45.636223069786617</v>
      </c>
      <c r="F17" s="1076">
        <v>0.16904396163182062</v>
      </c>
      <c r="G17" s="1075">
        <v>73.367228239069391</v>
      </c>
      <c r="H17" s="1076">
        <v>0.1354576156186601</v>
      </c>
      <c r="I17" s="1070"/>
      <c r="J17" s="1070"/>
      <c r="K17" s="1070"/>
      <c r="L17" s="1070"/>
      <c r="M17" s="1070"/>
      <c r="N17" s="1070"/>
      <c r="O17" s="1070"/>
    </row>
    <row r="18" spans="1:15" ht="15" customHeight="1" x14ac:dyDescent="0.35">
      <c r="B18" s="1074" t="s">
        <v>40</v>
      </c>
      <c r="C18" s="1075">
        <v>18.531519099138883</v>
      </c>
      <c r="D18" s="1076">
        <v>0.38977492878653397</v>
      </c>
      <c r="E18" s="1075">
        <v>29.369647355163728</v>
      </c>
      <c r="F18" s="1076">
        <v>0.52935812198097365</v>
      </c>
      <c r="G18" s="1075">
        <v>39.005782435851103</v>
      </c>
      <c r="H18" s="1076">
        <v>0.58380027829935754</v>
      </c>
      <c r="I18" s="1070"/>
      <c r="J18" s="1070"/>
      <c r="K18" s="1070"/>
      <c r="L18" s="1070"/>
      <c r="M18" s="1070"/>
      <c r="N18" s="1070"/>
      <c r="O18" s="1070"/>
    </row>
    <row r="19" spans="1:15" ht="15" customHeight="1" x14ac:dyDescent="0.35">
      <c r="B19" s="1074" t="s">
        <v>41</v>
      </c>
      <c r="C19" s="1075">
        <v>18.667710732381391</v>
      </c>
      <c r="D19" s="1076">
        <v>0.31946289482903106</v>
      </c>
      <c r="E19" s="1075">
        <v>27.511553129439918</v>
      </c>
      <c r="F19" s="1076">
        <v>0.51810894915631767</v>
      </c>
      <c r="G19" s="1075">
        <v>35.557483317445183</v>
      </c>
      <c r="H19" s="1076">
        <v>0.60884489010397191</v>
      </c>
      <c r="I19" s="1070"/>
      <c r="J19" s="1070"/>
      <c r="K19" s="1070"/>
      <c r="L19" s="1070"/>
      <c r="M19" s="1070"/>
      <c r="N19" s="1070"/>
      <c r="O19" s="1070"/>
    </row>
    <row r="20" spans="1:15" ht="15" customHeight="1" x14ac:dyDescent="0.35">
      <c r="B20" s="1074" t="s">
        <v>3</v>
      </c>
      <c r="C20" s="1075">
        <v>20.193964680768484</v>
      </c>
      <c r="D20" s="1076">
        <v>0.105195250142829</v>
      </c>
      <c r="E20" s="1075">
        <v>33.169306473935109</v>
      </c>
      <c r="F20" s="1076">
        <v>0.17733139424735356</v>
      </c>
      <c r="G20" s="1075">
        <v>57.601456471367094</v>
      </c>
      <c r="H20" s="1076">
        <v>0.13679154195409846</v>
      </c>
      <c r="I20" s="1070"/>
      <c r="J20" s="1070"/>
      <c r="K20" s="1070"/>
      <c r="L20" s="1070"/>
      <c r="M20" s="1070"/>
      <c r="N20" s="1070"/>
      <c r="O20" s="1070"/>
    </row>
    <row r="21" spans="1:15" ht="15" customHeight="1" x14ac:dyDescent="0.35">
      <c r="B21" s="1074" t="s">
        <v>2</v>
      </c>
      <c r="C21" s="1075">
        <v>21.219905213270142</v>
      </c>
      <c r="D21" s="1076">
        <v>0.22958619411758191</v>
      </c>
      <c r="E21" s="1075">
        <v>43.355331040412729</v>
      </c>
      <c r="F21" s="1076">
        <v>0.19635365371520147</v>
      </c>
      <c r="G21" s="1075">
        <v>68.476923076923072</v>
      </c>
      <c r="H21" s="1076">
        <v>0.17215962759152428</v>
      </c>
      <c r="I21" s="1070"/>
      <c r="J21" s="1070"/>
      <c r="K21" s="1070"/>
      <c r="L21" s="1070"/>
      <c r="M21" s="1070"/>
      <c r="N21" s="1070"/>
      <c r="O21" s="1070"/>
    </row>
    <row r="22" spans="1:15" ht="15" customHeight="1" x14ac:dyDescent="0.35">
      <c r="B22" s="1074" t="s">
        <v>35</v>
      </c>
      <c r="C22" s="1075">
        <v>23.351146644224698</v>
      </c>
      <c r="D22" s="1076">
        <v>0.35224059589390549</v>
      </c>
      <c r="E22" s="1075">
        <v>48.6041938287701</v>
      </c>
      <c r="F22" s="1076">
        <v>0.2056562521668166</v>
      </c>
      <c r="G22" s="1075">
        <v>77.758293296728439</v>
      </c>
      <c r="H22" s="1076">
        <v>0.18092928193382518</v>
      </c>
      <c r="I22" s="1070"/>
      <c r="J22" s="1070"/>
      <c r="K22" s="1070"/>
      <c r="L22" s="1070"/>
      <c r="M22" s="1070"/>
      <c r="N22" s="1070"/>
      <c r="O22" s="1070"/>
    </row>
    <row r="23" spans="1:15" ht="15" customHeight="1" x14ac:dyDescent="0.35">
      <c r="B23" s="1074" t="s">
        <v>42</v>
      </c>
      <c r="C23" s="1075">
        <v>22.079658063813568</v>
      </c>
      <c r="D23" s="1076">
        <v>0.20363362500943114</v>
      </c>
      <c r="E23" s="1075">
        <v>38.496008384622243</v>
      </c>
      <c r="F23" s="1076">
        <v>0.34528311623888969</v>
      </c>
      <c r="G23" s="1075">
        <v>57.523532356990863</v>
      </c>
      <c r="H23" s="1076">
        <v>0.39668719630359389</v>
      </c>
      <c r="I23" s="1070"/>
      <c r="J23" s="1070"/>
      <c r="K23" s="1070"/>
      <c r="L23" s="1070"/>
      <c r="M23" s="1070"/>
      <c r="N23" s="1070"/>
      <c r="O23" s="1070"/>
    </row>
    <row r="24" spans="1:15" ht="15" customHeight="1" x14ac:dyDescent="0.35">
      <c r="B24" s="1074" t="s">
        <v>43</v>
      </c>
      <c r="C24" s="1075">
        <v>22.220728534258456</v>
      </c>
      <c r="D24" s="1076">
        <v>0.33882749673620111</v>
      </c>
      <c r="E24" s="1075">
        <v>41.438638163103718</v>
      </c>
      <c r="F24" s="1076">
        <v>0.29401983015540939</v>
      </c>
      <c r="G24" s="1075">
        <v>69.469348659003828</v>
      </c>
      <c r="H24" s="1076">
        <v>0.2262458258789995</v>
      </c>
      <c r="I24" s="1070"/>
      <c r="J24" s="1070"/>
      <c r="K24" s="1070"/>
      <c r="L24" s="1070"/>
      <c r="M24" s="1070"/>
      <c r="N24" s="1070"/>
      <c r="O24" s="1070"/>
    </row>
    <row r="25" spans="1:15" ht="15" customHeight="1" x14ac:dyDescent="0.35">
      <c r="B25" s="1074" t="s">
        <v>44</v>
      </c>
      <c r="C25" s="1075">
        <v>54.939539347408832</v>
      </c>
      <c r="D25" s="1076">
        <v>1.0092998128162427</v>
      </c>
      <c r="E25" s="1075">
        <v>92.151758793969847</v>
      </c>
      <c r="F25" s="1076">
        <v>0.66092491026607436</v>
      </c>
      <c r="G25" s="1075">
        <v>99.028125000000003</v>
      </c>
      <c r="H25" s="1076">
        <v>0.57826115261964228</v>
      </c>
      <c r="I25" s="1070"/>
      <c r="J25" s="1070"/>
      <c r="K25" s="1070"/>
      <c r="L25" s="1070"/>
      <c r="M25" s="1070"/>
      <c r="N25" s="1070"/>
      <c r="O25" s="1070"/>
    </row>
    <row r="26" spans="1:15" ht="15" customHeight="1" x14ac:dyDescent="0.35">
      <c r="B26" s="1074" t="s">
        <v>45</v>
      </c>
      <c r="C26" s="1075">
        <v>20.400203401133698</v>
      </c>
      <c r="D26" s="1076">
        <v>0.68695703784341389</v>
      </c>
      <c r="E26" s="1075">
        <v>27.495386680988176</v>
      </c>
      <c r="F26" s="1076">
        <v>0.66991508755997287</v>
      </c>
      <c r="G26" s="1075">
        <v>32.983009188361386</v>
      </c>
      <c r="H26" s="1076">
        <v>0.67351325889134517</v>
      </c>
      <c r="I26" s="1070"/>
      <c r="J26" s="1070"/>
      <c r="K26" s="1070"/>
      <c r="L26" s="1070"/>
      <c r="M26" s="1070"/>
      <c r="N26" s="1070"/>
      <c r="O26" s="1070"/>
    </row>
    <row r="27" spans="1:15" ht="15" customHeight="1" x14ac:dyDescent="0.35">
      <c r="B27" s="1074" t="s">
        <v>46</v>
      </c>
      <c r="C27" s="1075">
        <v>18.402127022168994</v>
      </c>
      <c r="D27" s="1076">
        <v>0.37901479789145526</v>
      </c>
      <c r="E27" s="1075">
        <v>29.407023121387297</v>
      </c>
      <c r="F27" s="1076">
        <v>0.45341174000767304</v>
      </c>
      <c r="G27" s="1075">
        <v>39.711718494271707</v>
      </c>
      <c r="H27" s="1076">
        <v>0.46636399193222672</v>
      </c>
      <c r="I27" s="1070"/>
      <c r="J27" s="1070"/>
      <c r="K27" s="1070"/>
      <c r="L27" s="1070"/>
      <c r="M27" s="1070"/>
      <c r="N27" s="1070"/>
      <c r="O27" s="1070"/>
    </row>
    <row r="28" spans="1:15" ht="15" customHeight="1" x14ac:dyDescent="0.35">
      <c r="B28" s="1077" t="s">
        <v>1</v>
      </c>
      <c r="C28" s="1078">
        <v>20.29821073558648</v>
      </c>
      <c r="D28" s="1079">
        <v>8.388067804382128E-2</v>
      </c>
      <c r="E28" s="1078">
        <v>44.982102908277405</v>
      </c>
      <c r="F28" s="1079">
        <v>2.8243328581341872E-2</v>
      </c>
      <c r="G28" s="1078">
        <v>70.301169590643269</v>
      </c>
      <c r="H28" s="1079">
        <v>4.4902512186552196E-2</v>
      </c>
      <c r="I28" s="1070"/>
      <c r="J28" s="1070"/>
      <c r="K28" s="1070"/>
      <c r="L28" s="1070"/>
      <c r="M28" s="1070"/>
      <c r="N28" s="1070"/>
      <c r="O28" s="1070"/>
    </row>
    <row r="29" spans="1:15" ht="15" customHeight="1" x14ac:dyDescent="0.35">
      <c r="B29" s="1303" t="s">
        <v>0</v>
      </c>
      <c r="C29" s="1304">
        <v>18.405092515953328</v>
      </c>
      <c r="D29" s="1305">
        <v>0.45748189212578294</v>
      </c>
      <c r="E29" s="1304">
        <v>40.701790794439255</v>
      </c>
      <c r="F29" s="1305">
        <v>0.35508868390499976</v>
      </c>
      <c r="G29" s="1304">
        <v>62.063148899332177</v>
      </c>
      <c r="H29" s="1305">
        <v>0.3720703270180824</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1" t="s">
        <v>287</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448</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v>13.92777011827879</v>
      </c>
      <c r="D11" s="1073">
        <v>0.37268184090130679</v>
      </c>
      <c r="E11" s="1072">
        <v>43.786936885104424</v>
      </c>
      <c r="F11" s="1073">
        <v>0.24386361421563996</v>
      </c>
      <c r="G11" s="1072">
        <v>66.355812889373837</v>
      </c>
      <c r="H11" s="1073">
        <v>0.29723567757203334</v>
      </c>
      <c r="I11" s="1070"/>
      <c r="J11" s="1070"/>
      <c r="K11" s="1070"/>
      <c r="L11" s="1070"/>
      <c r="M11" s="1070"/>
      <c r="N11" s="1070"/>
      <c r="O11" s="1070"/>
    </row>
    <row r="12" spans="1:18" ht="15" customHeight="1" x14ac:dyDescent="0.35">
      <c r="B12" s="1074" t="s">
        <v>7</v>
      </c>
      <c r="C12" s="1075">
        <v>10.513182674199623</v>
      </c>
      <c r="D12" s="1076">
        <v>0.3143767597062494</v>
      </c>
      <c r="E12" s="1075">
        <v>22.468277945619334</v>
      </c>
      <c r="F12" s="1076">
        <v>0.24576754481065663</v>
      </c>
      <c r="G12" s="1075">
        <v>47.440509915014161</v>
      </c>
      <c r="H12" s="1076">
        <v>0.12231456322143658</v>
      </c>
      <c r="I12" s="1070"/>
      <c r="J12" s="1070"/>
      <c r="K12" s="1070"/>
      <c r="L12" s="1070"/>
      <c r="M12" s="1070"/>
      <c r="N12" s="1070"/>
      <c r="O12" s="1070"/>
    </row>
    <row r="13" spans="1:18" ht="15" customHeight="1" x14ac:dyDescent="0.35">
      <c r="B13" s="1074" t="s">
        <v>37</v>
      </c>
      <c r="C13" s="1075">
        <v>22.775272007912957</v>
      </c>
      <c r="D13" s="1076">
        <v>0.24637607755654317</v>
      </c>
      <c r="E13" s="1075">
        <v>44.315611406476556</v>
      </c>
      <c r="F13" s="1076">
        <v>0.16650798771879435</v>
      </c>
      <c r="G13" s="1075">
        <v>71.174767321613231</v>
      </c>
      <c r="H13" s="1076">
        <v>0.12944667167739904</v>
      </c>
      <c r="I13" s="1070"/>
      <c r="J13" s="1070"/>
      <c r="K13" s="1070"/>
      <c r="L13" s="1070"/>
      <c r="M13" s="1070"/>
      <c r="N13" s="1070"/>
      <c r="O13" s="1070"/>
    </row>
    <row r="14" spans="1:18" ht="15" customHeight="1" x14ac:dyDescent="0.35">
      <c r="B14" s="1074" t="s">
        <v>38</v>
      </c>
      <c r="C14" s="1075">
        <v>22.291019955654104</v>
      </c>
      <c r="D14" s="1076">
        <v>0.33650518302150234</v>
      </c>
      <c r="E14" s="1075">
        <v>31.141375545851528</v>
      </c>
      <c r="F14" s="1076">
        <v>0.4578611006099037</v>
      </c>
      <c r="G14" s="1075">
        <v>35.08304195804196</v>
      </c>
      <c r="H14" s="1076">
        <v>0.6514787712767931</v>
      </c>
      <c r="I14" s="1070"/>
      <c r="J14" s="1070"/>
      <c r="K14" s="1070"/>
      <c r="L14" s="1070"/>
      <c r="M14" s="1070"/>
      <c r="N14" s="1070"/>
      <c r="O14" s="1070"/>
    </row>
    <row r="15" spans="1:18" ht="15" customHeight="1" x14ac:dyDescent="0.35">
      <c r="B15" s="1074" t="s">
        <v>6</v>
      </c>
      <c r="C15" s="1075">
        <v>20.318112633181126</v>
      </c>
      <c r="D15" s="1076">
        <v>0.19230016894539489</v>
      </c>
      <c r="E15" s="1075">
        <v>27.451171875</v>
      </c>
      <c r="F15" s="1076">
        <v>0.43226736421415068</v>
      </c>
      <c r="G15" s="1075">
        <v>39.22244488977956</v>
      </c>
      <c r="H15" s="1076">
        <v>0.60791853123314321</v>
      </c>
      <c r="I15" s="1070"/>
      <c r="J15" s="1070"/>
      <c r="K15" s="1070"/>
      <c r="L15" s="1070"/>
      <c r="M15" s="1070"/>
      <c r="N15" s="1070"/>
      <c r="O15" s="1070"/>
    </row>
    <row r="16" spans="1:18" ht="15" customHeight="1" x14ac:dyDescent="0.35">
      <c r="B16" s="1074" t="s">
        <v>5</v>
      </c>
      <c r="C16" s="1075">
        <v>22.300159574468086</v>
      </c>
      <c r="D16" s="1076">
        <v>0.56231040861581183</v>
      </c>
      <c r="E16" s="1075">
        <v>36.32753703703704</v>
      </c>
      <c r="F16" s="1076">
        <v>0.3875616902887174</v>
      </c>
      <c r="G16" s="1075">
        <v>45.1828903654485</v>
      </c>
      <c r="H16" s="1076">
        <v>0.50977030159272774</v>
      </c>
      <c r="I16" s="1070"/>
      <c r="J16" s="1070"/>
      <c r="K16" s="1070"/>
      <c r="L16" s="1070"/>
      <c r="M16" s="1070"/>
      <c r="N16" s="1070"/>
      <c r="O16" s="1070"/>
    </row>
    <row r="17" spans="1:15" ht="15" customHeight="1" x14ac:dyDescent="0.35">
      <c r="B17" s="1074" t="s">
        <v>4</v>
      </c>
      <c r="C17" s="1075">
        <v>22.671120952962738</v>
      </c>
      <c r="D17" s="1076">
        <v>0.23071066348300465</v>
      </c>
      <c r="E17" s="1075">
        <v>45.46865869853918</v>
      </c>
      <c r="F17" s="1076">
        <v>0.17891790427215853</v>
      </c>
      <c r="G17" s="1075">
        <v>73.768892552899146</v>
      </c>
      <c r="H17" s="1076">
        <v>0.13856545479390253</v>
      </c>
      <c r="I17" s="1070"/>
      <c r="J17" s="1070"/>
      <c r="K17" s="1070"/>
      <c r="L17" s="1070"/>
      <c r="M17" s="1070"/>
      <c r="N17" s="1070"/>
      <c r="O17" s="1070"/>
    </row>
    <row r="18" spans="1:15" ht="15" customHeight="1" x14ac:dyDescent="0.35">
      <c r="B18" s="1074" t="s">
        <v>40</v>
      </c>
      <c r="C18" s="1075">
        <v>18.472869606788574</v>
      </c>
      <c r="D18" s="1076">
        <v>0.39054630397160267</v>
      </c>
      <c r="E18" s="1075">
        <v>29.102413715316942</v>
      </c>
      <c r="F18" s="1076">
        <v>0.53443480980621283</v>
      </c>
      <c r="G18" s="1075">
        <v>38.172706245181189</v>
      </c>
      <c r="H18" s="1076">
        <v>0.59260456291217611</v>
      </c>
      <c r="I18" s="1070"/>
      <c r="J18" s="1070"/>
      <c r="K18" s="1070"/>
      <c r="L18" s="1070"/>
      <c r="M18" s="1070"/>
      <c r="N18" s="1070"/>
      <c r="O18" s="1070"/>
    </row>
    <row r="19" spans="1:15" ht="15" customHeight="1" x14ac:dyDescent="0.35">
      <c r="B19" s="1074" t="s">
        <v>41</v>
      </c>
      <c r="C19" s="1075">
        <v>19.143117926250458</v>
      </c>
      <c r="D19" s="1076">
        <v>0.30236517673869057</v>
      </c>
      <c r="E19" s="1075">
        <v>26.050725252353889</v>
      </c>
      <c r="F19" s="1076">
        <v>0.52470962337560012</v>
      </c>
      <c r="G19" s="1075">
        <v>32.042360379346682</v>
      </c>
      <c r="H19" s="1076">
        <v>0.59847659480176929</v>
      </c>
      <c r="I19" s="1070"/>
      <c r="J19" s="1070"/>
      <c r="K19" s="1070"/>
      <c r="L19" s="1070"/>
      <c r="M19" s="1070"/>
      <c r="N19" s="1070"/>
      <c r="O19" s="1070"/>
    </row>
    <row r="20" spans="1:15" ht="15" customHeight="1" x14ac:dyDescent="0.35">
      <c r="B20" s="1074" t="s">
        <v>3</v>
      </c>
      <c r="C20" s="1075">
        <v>20.12066940692895</v>
      </c>
      <c r="D20" s="1076">
        <v>8.3135464389528554E-2</v>
      </c>
      <c r="E20" s="1075">
        <v>33.329465186680125</v>
      </c>
      <c r="F20" s="1076">
        <v>0.18433105433295732</v>
      </c>
      <c r="G20" s="1075">
        <v>57.82932692307692</v>
      </c>
      <c r="H20" s="1076">
        <v>0.14405154094630854</v>
      </c>
      <c r="I20" s="1070"/>
      <c r="J20" s="1070"/>
      <c r="K20" s="1070"/>
      <c r="L20" s="1070"/>
      <c r="M20" s="1070"/>
      <c r="N20" s="1070"/>
      <c r="O20" s="1070"/>
    </row>
    <row r="21" spans="1:15" ht="15" customHeight="1" x14ac:dyDescent="0.35">
      <c r="B21" s="1074" t="s">
        <v>2</v>
      </c>
      <c r="C21" s="1075">
        <v>20.579797979797981</v>
      </c>
      <c r="D21" s="1076">
        <v>0.24374820650783949</v>
      </c>
      <c r="E21" s="1075">
        <v>44.34798534798535</v>
      </c>
      <c r="F21" s="1076">
        <v>0.3059601649512691</v>
      </c>
      <c r="G21" s="1075">
        <v>71.221428571428575</v>
      </c>
      <c r="H21" s="1076">
        <v>0.40104447363454537</v>
      </c>
      <c r="I21" s="1070"/>
      <c r="J21" s="1070"/>
      <c r="K21" s="1070"/>
      <c r="L21" s="1070"/>
      <c r="M21" s="1070"/>
      <c r="N21" s="1070"/>
      <c r="O21" s="1070"/>
    </row>
    <row r="22" spans="1:15" ht="15" customHeight="1" x14ac:dyDescent="0.35">
      <c r="B22" s="1074" t="s">
        <v>35</v>
      </c>
      <c r="C22" s="1075">
        <v>22.949235316797328</v>
      </c>
      <c r="D22" s="1076">
        <v>0.3560910584094909</v>
      </c>
      <c r="E22" s="1075">
        <v>48.302333889021199</v>
      </c>
      <c r="F22" s="1076">
        <v>0.20590587806274482</v>
      </c>
      <c r="G22" s="1075">
        <v>77.713067499399472</v>
      </c>
      <c r="H22" s="1076">
        <v>0.18210634065686376</v>
      </c>
      <c r="I22" s="1070"/>
      <c r="J22" s="1070"/>
      <c r="K22" s="1070"/>
      <c r="L22" s="1070"/>
      <c r="M22" s="1070"/>
      <c r="N22" s="1070"/>
      <c r="O22" s="1070"/>
    </row>
    <row r="23" spans="1:15" ht="15" customHeight="1" x14ac:dyDescent="0.35">
      <c r="B23" s="1074" t="s">
        <v>42</v>
      </c>
      <c r="C23" s="1075">
        <v>21.634664648346529</v>
      </c>
      <c r="D23" s="1076">
        <v>0.17022031711834526</v>
      </c>
      <c r="E23" s="1075">
        <v>37.458435150375941</v>
      </c>
      <c r="F23" s="1076">
        <v>0.33844254886736552</v>
      </c>
      <c r="G23" s="1075">
        <v>55.030019146608318</v>
      </c>
      <c r="H23" s="1076">
        <v>0.39927677118021382</v>
      </c>
      <c r="I23" s="1070"/>
      <c r="J23" s="1070"/>
      <c r="K23" s="1070"/>
      <c r="L23" s="1070"/>
      <c r="M23" s="1070"/>
      <c r="N23" s="1070"/>
      <c r="O23" s="1070"/>
    </row>
    <row r="24" spans="1:15" ht="15" customHeight="1" x14ac:dyDescent="0.35">
      <c r="B24" s="1074" t="s">
        <v>43</v>
      </c>
      <c r="C24" s="1075">
        <v>22.220147633521492</v>
      </c>
      <c r="D24" s="1076">
        <v>0.33901909966804072</v>
      </c>
      <c r="E24" s="1075">
        <v>41.438638163103718</v>
      </c>
      <c r="F24" s="1076">
        <v>0.29401983015540939</v>
      </c>
      <c r="G24" s="1075">
        <v>69.469348659003828</v>
      </c>
      <c r="H24" s="1076">
        <v>0.2262458258789995</v>
      </c>
      <c r="I24" s="1070"/>
      <c r="J24" s="1070"/>
      <c r="K24" s="1070"/>
      <c r="L24" s="1070"/>
      <c r="M24" s="1070"/>
      <c r="N24" s="1070"/>
      <c r="O24" s="1070"/>
    </row>
    <row r="25" spans="1:15" ht="15" customHeight="1" x14ac:dyDescent="0.35">
      <c r="B25" s="1074" t="s">
        <v>44</v>
      </c>
      <c r="C25" s="1075">
        <v>14.574539363484087</v>
      </c>
      <c r="D25" s="1076">
        <v>0.60883238503934667</v>
      </c>
      <c r="E25" s="1075">
        <v>17.733333333333334</v>
      </c>
      <c r="F25" s="1076">
        <v>0.63584021439885363</v>
      </c>
      <c r="G25" s="1075">
        <v>23.230337078651687</v>
      </c>
      <c r="H25" s="1076">
        <v>0.69436758872852122</v>
      </c>
      <c r="I25" s="1070"/>
      <c r="J25" s="1070"/>
      <c r="K25" s="1070"/>
      <c r="L25" s="1070"/>
      <c r="M25" s="1070"/>
      <c r="N25" s="1070"/>
      <c r="O25" s="1070"/>
    </row>
    <row r="26" spans="1:15" ht="15" customHeight="1" x14ac:dyDescent="0.35">
      <c r="B26" s="1074" t="s">
        <v>45</v>
      </c>
      <c r="C26" s="1075">
        <v>20.400203401133698</v>
      </c>
      <c r="D26" s="1076">
        <v>0.68695703784341389</v>
      </c>
      <c r="E26" s="1075">
        <v>27.495386680988176</v>
      </c>
      <c r="F26" s="1076">
        <v>0.66991508755997287</v>
      </c>
      <c r="G26" s="1075">
        <v>32.983009188361386</v>
      </c>
      <c r="H26" s="1076">
        <v>0.67351325889134517</v>
      </c>
      <c r="I26" s="1070"/>
      <c r="J26" s="1070"/>
      <c r="K26" s="1070"/>
      <c r="L26" s="1070"/>
      <c r="M26" s="1070"/>
      <c r="N26" s="1070"/>
      <c r="O26" s="1070"/>
    </row>
    <row r="27" spans="1:15" ht="15" customHeight="1" x14ac:dyDescent="0.35">
      <c r="B27" s="1074" t="s">
        <v>46</v>
      </c>
      <c r="C27" s="1075">
        <v>18.402127022168994</v>
      </c>
      <c r="D27" s="1076">
        <v>0.37901479789145526</v>
      </c>
      <c r="E27" s="1075">
        <v>29.407023121387297</v>
      </c>
      <c r="F27" s="1076">
        <v>0.45341174000767304</v>
      </c>
      <c r="G27" s="1075">
        <v>39.711718494271707</v>
      </c>
      <c r="H27" s="1076">
        <v>0.46636399193222672</v>
      </c>
      <c r="I27" s="1070"/>
      <c r="J27" s="1070"/>
      <c r="K27" s="1070"/>
      <c r="L27" s="1070"/>
      <c r="M27" s="1070"/>
      <c r="N27" s="1070"/>
      <c r="O27" s="1070"/>
    </row>
    <row r="28" spans="1:15" ht="15" customHeight="1" x14ac:dyDescent="0.35">
      <c r="B28" s="1077" t="s">
        <v>1</v>
      </c>
      <c r="C28" s="1078">
        <v>20.298804780876495</v>
      </c>
      <c r="D28" s="1079">
        <v>8.395932179088697E-2</v>
      </c>
      <c r="E28" s="1078">
        <v>44.981981981981981</v>
      </c>
      <c r="F28" s="1079">
        <v>2.833885640183334E-2</v>
      </c>
      <c r="G28" s="1078">
        <v>70.301169590643269</v>
      </c>
      <c r="H28" s="1079">
        <v>4.4902512186552196E-2</v>
      </c>
      <c r="I28" s="1070"/>
      <c r="J28" s="1070"/>
      <c r="K28" s="1070"/>
      <c r="L28" s="1070"/>
      <c r="M28" s="1070"/>
      <c r="N28" s="1070"/>
      <c r="O28" s="1070"/>
    </row>
    <row r="29" spans="1:15" ht="15" customHeight="1" x14ac:dyDescent="0.35">
      <c r="B29" s="1303" t="s">
        <v>0</v>
      </c>
      <c r="C29" s="1304">
        <v>17.594790517476376</v>
      </c>
      <c r="D29" s="1305">
        <v>0.39445602266378021</v>
      </c>
      <c r="E29" s="1304">
        <v>40.128044410503414</v>
      </c>
      <c r="F29" s="1305">
        <v>0.33007234558066112</v>
      </c>
      <c r="G29" s="1304">
        <v>60.621268412320561</v>
      </c>
      <c r="H29" s="1305">
        <v>0.38331593007807058</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5.65" customHeight="1" x14ac:dyDescent="0.35">
      <c r="B32" s="1701" t="s">
        <v>287</v>
      </c>
      <c r="C32" s="1701"/>
      <c r="D32" s="1701"/>
      <c r="E32" s="1701"/>
      <c r="F32" s="1701"/>
      <c r="G32" s="1701"/>
      <c r="H32" s="1701"/>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447</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v>46</v>
      </c>
      <c r="H12" s="1076" t="s">
        <v>363</v>
      </c>
      <c r="I12" s="1070"/>
      <c r="J12" s="1070"/>
      <c r="K12" s="1070"/>
      <c r="L12" s="1070"/>
      <c r="M12" s="1070"/>
      <c r="N12" s="1070"/>
      <c r="O12" s="1070"/>
    </row>
    <row r="13" spans="1:18" ht="15" customHeight="1" x14ac:dyDescent="0.35">
      <c r="B13" s="1074" t="s">
        <v>37</v>
      </c>
      <c r="C13" s="1075">
        <v>20.223076923076924</v>
      </c>
      <c r="D13" s="1076">
        <v>7.2136227201415298E-2</v>
      </c>
      <c r="E13" s="1075">
        <v>44.744897959183675</v>
      </c>
      <c r="F13" s="1076">
        <v>5.6439537837010362E-2</v>
      </c>
      <c r="G13" s="1075">
        <v>70</v>
      </c>
      <c r="H13" s="1076">
        <v>0</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21.629262244265345</v>
      </c>
      <c r="D15" s="1076">
        <v>0.22442533167115991</v>
      </c>
      <c r="E15" s="1075">
        <v>43.185084637496004</v>
      </c>
      <c r="F15" s="1076">
        <v>0.27303607610076064</v>
      </c>
      <c r="G15" s="1075">
        <v>65.504692387904072</v>
      </c>
      <c r="H15" s="1076">
        <v>0.29474844301335168</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22.050974217673687</v>
      </c>
      <c r="D17" s="1076">
        <v>0.14421806071667492</v>
      </c>
      <c r="E17" s="1075">
        <v>46.217411331183783</v>
      </c>
      <c r="F17" s="1076">
        <v>0.12977581368941513</v>
      </c>
      <c r="G17" s="1075">
        <v>72.28210838901262</v>
      </c>
      <c r="H17" s="1076">
        <v>0.125101635773782</v>
      </c>
      <c r="I17" s="1070"/>
      <c r="J17" s="1070"/>
      <c r="K17" s="1070"/>
      <c r="L17" s="1070"/>
      <c r="M17" s="1070"/>
      <c r="N17" s="1070"/>
      <c r="O17" s="1070"/>
    </row>
    <row r="18" spans="1:15" ht="15" customHeight="1" x14ac:dyDescent="0.35">
      <c r="B18" s="1074" t="s">
        <v>40</v>
      </c>
      <c r="C18" s="1075">
        <v>19.241678726483357</v>
      </c>
      <c r="D18" s="1076">
        <v>0.37909855635092865</v>
      </c>
      <c r="E18" s="1075">
        <v>32.948640483383684</v>
      </c>
      <c r="F18" s="1076">
        <v>0.45627716610411162</v>
      </c>
      <c r="G18" s="1075">
        <v>51.497109826589593</v>
      </c>
      <c r="H18" s="1076">
        <v>0.4151142510013795</v>
      </c>
      <c r="I18" s="1070"/>
      <c r="J18" s="1070"/>
      <c r="K18" s="1070"/>
      <c r="L18" s="1070"/>
      <c r="M18" s="1070"/>
      <c r="N18" s="1070"/>
      <c r="O18" s="1070"/>
    </row>
    <row r="19" spans="1:15" ht="15" customHeight="1" x14ac:dyDescent="0.35">
      <c r="B19" s="1074" t="s">
        <v>41</v>
      </c>
      <c r="C19" s="1075">
        <v>17.186884003032599</v>
      </c>
      <c r="D19" s="1076">
        <v>0.36380911748083034</v>
      </c>
      <c r="E19" s="1075">
        <v>38.383838383838381</v>
      </c>
      <c r="F19" s="1076">
        <v>0.35982202016254755</v>
      </c>
      <c r="G19" s="1075">
        <v>68.915999999999997</v>
      </c>
      <c r="H19" s="1076">
        <v>0.20351365754155085</v>
      </c>
      <c r="I19" s="1070"/>
      <c r="J19" s="1070"/>
      <c r="K19" s="1070"/>
      <c r="L19" s="1070"/>
      <c r="M19" s="1070"/>
      <c r="N19" s="1070"/>
      <c r="O19" s="1070"/>
    </row>
    <row r="20" spans="1:15" ht="15" customHeight="1" x14ac:dyDescent="0.35">
      <c r="B20" s="1074" t="s">
        <v>3</v>
      </c>
      <c r="C20" s="1075">
        <v>20.23014492753623</v>
      </c>
      <c r="D20" s="1076">
        <v>0.11439486100478313</v>
      </c>
      <c r="E20" s="1075">
        <v>33.099093120990929</v>
      </c>
      <c r="F20" s="1076">
        <v>0.17410692191737859</v>
      </c>
      <c r="G20" s="1075">
        <v>57.514846962083141</v>
      </c>
      <c r="H20" s="1076">
        <v>0.13390027301703053</v>
      </c>
      <c r="I20" s="1070"/>
      <c r="J20" s="1070"/>
      <c r="K20" s="1070"/>
      <c r="L20" s="1070"/>
      <c r="M20" s="1070"/>
      <c r="N20" s="1070"/>
      <c r="O20" s="1070"/>
    </row>
    <row r="21" spans="1:15" ht="15" customHeight="1" x14ac:dyDescent="0.35">
      <c r="B21" s="1074" t="s">
        <v>2</v>
      </c>
      <c r="C21" s="1075">
        <v>21.265892597968069</v>
      </c>
      <c r="D21" s="1076">
        <v>0.22845872897186542</v>
      </c>
      <c r="E21" s="1075">
        <v>43.293445992235668</v>
      </c>
      <c r="F21" s="1076">
        <v>0.18691847905187364</v>
      </c>
      <c r="G21" s="1075">
        <v>68.353376205787782</v>
      </c>
      <c r="H21" s="1076">
        <v>0.15232486551632335</v>
      </c>
      <c r="I21" s="1070"/>
      <c r="J21" s="1070"/>
      <c r="K21" s="1070"/>
      <c r="L21" s="1070"/>
      <c r="M21" s="1070"/>
      <c r="N21" s="1070"/>
      <c r="O21" s="1070"/>
    </row>
    <row r="22" spans="1:15" ht="15" customHeight="1" x14ac:dyDescent="0.35">
      <c r="B22" s="1074" t="s">
        <v>35</v>
      </c>
      <c r="C22" s="1075">
        <v>25.164057971014493</v>
      </c>
      <c r="D22" s="1076">
        <v>0.32676383029975176</v>
      </c>
      <c r="E22" s="1075">
        <v>51.749379652605462</v>
      </c>
      <c r="F22" s="1076">
        <v>0.19284179258206863</v>
      </c>
      <c r="G22" s="1075">
        <v>78.663461538461533</v>
      </c>
      <c r="H22" s="1076">
        <v>0.15589781415116413</v>
      </c>
      <c r="I22" s="1070"/>
      <c r="J22" s="1070"/>
      <c r="K22" s="1070"/>
      <c r="L22" s="1070"/>
      <c r="M22" s="1070"/>
      <c r="N22" s="1070"/>
      <c r="O22" s="1070"/>
    </row>
    <row r="23" spans="1:15" ht="15" customHeight="1" x14ac:dyDescent="0.35">
      <c r="B23" s="1074" t="s">
        <v>42</v>
      </c>
      <c r="C23" s="1075">
        <v>28.502521008403363</v>
      </c>
      <c r="D23" s="1076">
        <v>0.29810160156595694</v>
      </c>
      <c r="E23" s="1075">
        <v>57.830122591943955</v>
      </c>
      <c r="F23" s="1076">
        <v>0.15488558302864611</v>
      </c>
      <c r="G23" s="1075">
        <v>84.454948301329395</v>
      </c>
      <c r="H23" s="1076">
        <v>0.13904443172751932</v>
      </c>
      <c r="I23" s="1070"/>
      <c r="J23" s="1070"/>
      <c r="K23" s="1070"/>
      <c r="L23" s="1070"/>
      <c r="M23" s="1070"/>
      <c r="N23" s="1070"/>
      <c r="O23" s="1070"/>
    </row>
    <row r="24" spans="1:15" ht="15" customHeight="1" x14ac:dyDescent="0.35">
      <c r="B24" s="1074" t="s">
        <v>43</v>
      </c>
      <c r="C24" s="1075">
        <v>22.666666666666668</v>
      </c>
      <c r="D24" s="1076">
        <v>0.16702671605294944</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109.09213483146067</v>
      </c>
      <c r="D25" s="1076">
        <v>0.40721190971863414</v>
      </c>
      <c r="E25" s="1075">
        <v>129.08120300751881</v>
      </c>
      <c r="F25" s="1076">
        <v>0.28693683803861486</v>
      </c>
      <c r="G25" s="1075">
        <v>128.23160173160173</v>
      </c>
      <c r="H25" s="1076">
        <v>0.28889571927458996</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20</v>
      </c>
      <c r="D28" s="1079">
        <v>0</v>
      </c>
      <c r="E28" s="1078">
        <v>45</v>
      </c>
      <c r="F28" s="1079">
        <v>0</v>
      </c>
      <c r="G28" s="1078" t="s">
        <v>363</v>
      </c>
      <c r="H28" s="1079" t="s">
        <v>363</v>
      </c>
      <c r="I28" s="1070"/>
      <c r="J28" s="1070"/>
      <c r="K28" s="1070"/>
      <c r="L28" s="1070"/>
      <c r="M28" s="1070"/>
      <c r="N28" s="1070"/>
      <c r="O28" s="1070"/>
    </row>
    <row r="29" spans="1:15" ht="15" customHeight="1" x14ac:dyDescent="0.35">
      <c r="B29" s="1303" t="s">
        <v>0</v>
      </c>
      <c r="C29" s="1304">
        <v>22.169304512978204</v>
      </c>
      <c r="D29" s="1305">
        <v>0.56924904926456366</v>
      </c>
      <c r="E29" s="1304">
        <v>44.851070044076259</v>
      </c>
      <c r="F29" s="1305">
        <v>0.46298247279060245</v>
      </c>
      <c r="G29" s="1304">
        <v>70.720051970550017</v>
      </c>
      <c r="H29" s="1305">
        <v>0.28472380602841796</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1.5" customHeight="1" x14ac:dyDescent="0.35">
      <c r="B32" s="1701" t="s">
        <v>287</v>
      </c>
      <c r="C32" s="1701"/>
      <c r="D32" s="1701"/>
      <c r="E32" s="1701"/>
      <c r="F32" s="1701"/>
      <c r="G32" s="1701"/>
      <c r="H32" s="1701"/>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53125" defaultRowHeight="14.5" x14ac:dyDescent="0.35"/>
  <cols>
    <col min="1" max="1" width="2" style="666" customWidth="1"/>
    <col min="2" max="2" width="13" style="666" customWidth="1"/>
    <col min="3" max="4" width="9.1796875" style="666" customWidth="1"/>
    <col min="5" max="5" width="9.453125" style="666" customWidth="1"/>
    <col min="6" max="6" width="7.453125" style="666" customWidth="1"/>
    <col min="7" max="7" width="2.26953125" style="666" customWidth="1"/>
    <col min="8" max="8" width="12.54296875" style="666" customWidth="1"/>
    <col min="9" max="10" width="9.1796875" style="666" customWidth="1"/>
    <col min="11" max="11" width="9.453125" style="666" customWidth="1"/>
    <col min="12" max="12" width="7.453125" style="666" customWidth="1"/>
    <col min="13" max="13" width="2.453125" style="666" customWidth="1"/>
    <col min="14" max="14" width="13" style="666" customWidth="1"/>
    <col min="15" max="16" width="9.1796875" style="666" customWidth="1"/>
    <col min="17" max="17" width="9.26953125" style="666" customWidth="1"/>
    <col min="18" max="18" width="7.453125" style="666" customWidth="1"/>
    <col min="19" max="19" width="2.1796875" style="666" customWidth="1"/>
    <col min="20" max="20" width="12.453125" style="666" customWidth="1"/>
    <col min="21" max="22" width="9.1796875" style="666" customWidth="1"/>
    <col min="23" max="23" width="9.26953125" style="666" customWidth="1"/>
    <col min="24" max="24" width="7.453125" style="666" customWidth="1"/>
    <col min="25" max="16384" width="11.453125" style="666"/>
  </cols>
  <sheetData>
    <row r="1" spans="1:24" s="1047" customFormat="1" x14ac:dyDescent="0.35">
      <c r="B1" s="1047" t="s">
        <v>79</v>
      </c>
      <c r="C1" s="1047" t="s">
        <v>66</v>
      </c>
      <c r="F1" s="1047" t="s">
        <v>65</v>
      </c>
      <c r="J1" s="1047" t="s">
        <v>79</v>
      </c>
      <c r="K1" s="1047" t="s">
        <v>67</v>
      </c>
    </row>
    <row r="2" spans="1:24" s="613" customFormat="1" ht="15" customHeight="1" x14ac:dyDescent="0.25"/>
    <row r="3" spans="1:24" s="619" customFormat="1" ht="38.25" customHeight="1" x14ac:dyDescent="0.35">
      <c r="B3" s="1532"/>
      <c r="C3" s="1532"/>
      <c r="D3" s="1532"/>
    </row>
    <row r="4" spans="1:24" s="621" customFormat="1" ht="23.25" customHeight="1" x14ac:dyDescent="0.25">
      <c r="B4" s="1534" t="s">
        <v>450</v>
      </c>
      <c r="C4" s="1534"/>
      <c r="D4" s="1534"/>
      <c r="E4" s="1534"/>
      <c r="F4" s="1534"/>
      <c r="G4" s="1534"/>
      <c r="H4" s="1534"/>
      <c r="I4" s="1534"/>
      <c r="J4" s="1534"/>
      <c r="K4" s="1534"/>
      <c r="L4" s="1534"/>
      <c r="M4" s="1534"/>
      <c r="N4" s="1534"/>
      <c r="O4" s="1534"/>
      <c r="P4" s="1534"/>
      <c r="Q4" s="1534"/>
      <c r="R4" s="1534"/>
      <c r="S4" s="1534"/>
      <c r="T4" s="1534"/>
      <c r="U4" s="1534"/>
      <c r="V4" s="1534"/>
      <c r="W4" s="1016"/>
      <c r="X4" s="1016"/>
    </row>
    <row r="5" spans="1:24" s="621" customFormat="1" ht="15.75" customHeight="1" x14ac:dyDescent="0.25">
      <c r="B5" s="1689" t="str">
        <f>porsaad!$B$6</f>
        <v>Situación a 31 de marzo de 2025</v>
      </c>
      <c r="C5" s="1689"/>
      <c r="D5" s="1689"/>
      <c r="E5" s="1689"/>
      <c r="F5" s="1689"/>
      <c r="G5" s="1689"/>
      <c r="H5" s="1689"/>
      <c r="I5" s="1689"/>
      <c r="J5" s="1689"/>
      <c r="K5" s="1689"/>
      <c r="L5" s="1689"/>
      <c r="M5" s="1689"/>
      <c r="N5" s="1689"/>
      <c r="O5" s="1689"/>
      <c r="P5" s="1689"/>
      <c r="Q5" s="1689"/>
      <c r="R5" s="1689"/>
      <c r="S5" s="1689"/>
      <c r="T5" s="1689"/>
      <c r="U5" s="1689"/>
      <c r="V5" s="1689"/>
      <c r="W5" s="1068"/>
      <c r="X5" s="1068"/>
    </row>
    <row r="7" spans="1:24" ht="16.5" customHeight="1" x14ac:dyDescent="0.35">
      <c r="M7" s="1052"/>
      <c r="S7" s="1052"/>
    </row>
    <row r="8" spans="1:24" ht="16.5" customHeight="1" x14ac:dyDescent="0.35">
      <c r="M8" s="1052"/>
      <c r="S8" s="1052"/>
    </row>
    <row r="9" spans="1:24" ht="15" customHeight="1" x14ac:dyDescent="0.35">
      <c r="B9" s="1698" t="s">
        <v>125</v>
      </c>
      <c r="C9" s="1699"/>
      <c r="D9" s="1699"/>
      <c r="E9" s="1699"/>
      <c r="F9" s="1700"/>
      <c r="G9" s="1052"/>
      <c r="H9" s="1698" t="s">
        <v>127</v>
      </c>
      <c r="I9" s="1699"/>
      <c r="J9" s="1699"/>
      <c r="K9" s="1699"/>
      <c r="L9" s="1700"/>
      <c r="M9" s="113"/>
      <c r="S9" s="113"/>
    </row>
    <row r="10" spans="1:24" ht="15" customHeight="1" x14ac:dyDescent="0.35">
      <c r="B10" s="1063" t="s">
        <v>124</v>
      </c>
      <c r="C10" s="1086" t="s">
        <v>48</v>
      </c>
      <c r="D10" s="1087" t="s">
        <v>33</v>
      </c>
      <c r="E10" s="1087" t="s">
        <v>32</v>
      </c>
      <c r="F10" s="1065" t="s">
        <v>0</v>
      </c>
      <c r="G10" s="1052"/>
      <c r="H10" s="1063" t="s">
        <v>124</v>
      </c>
      <c r="I10" s="1088" t="s">
        <v>48</v>
      </c>
      <c r="J10" s="1087" t="s">
        <v>33</v>
      </c>
      <c r="K10" s="1087" t="s">
        <v>32</v>
      </c>
      <c r="L10" s="1065" t="s">
        <v>0</v>
      </c>
      <c r="M10" s="113"/>
      <c r="S10" s="113"/>
    </row>
    <row r="11" spans="1:24" ht="6" customHeight="1" x14ac:dyDescent="0.35">
      <c r="E11" s="1092"/>
      <c r="M11" s="113"/>
      <c r="S11" s="113"/>
    </row>
    <row r="12" spans="1:24" ht="15.75" customHeight="1" x14ac:dyDescent="0.35">
      <c r="A12" s="1089"/>
      <c r="B12" s="1090" t="s">
        <v>115</v>
      </c>
      <c r="C12" s="1091">
        <v>3.4637223729222532E-3</v>
      </c>
      <c r="D12" s="1091">
        <v>3.608927907271397E-3</v>
      </c>
      <c r="E12" s="1057">
        <v>4.3761663206034638E-3</v>
      </c>
      <c r="F12" s="1093">
        <v>3.7304529770207768E-3</v>
      </c>
      <c r="G12" s="1052"/>
      <c r="H12" s="1090" t="s">
        <v>115</v>
      </c>
      <c r="I12" s="1091">
        <v>2.567484662576687E-2</v>
      </c>
      <c r="J12" s="1091">
        <v>1.4688294214381821E-2</v>
      </c>
      <c r="K12" s="1091">
        <v>9.9885446061859125E-3</v>
      </c>
      <c r="L12" s="1095">
        <v>1.6438608615526377E-2</v>
      </c>
      <c r="M12" s="113"/>
      <c r="S12" s="113"/>
    </row>
    <row r="13" spans="1:24" ht="15.75" customHeight="1" x14ac:dyDescent="0.35">
      <c r="B13" s="1084" t="s">
        <v>116</v>
      </c>
      <c r="C13" s="1054">
        <v>5.2150426738379989E-4</v>
      </c>
      <c r="D13" s="1054">
        <v>2.493143854400399E-4</v>
      </c>
      <c r="E13" s="1054">
        <v>1.5769968722895367E-4</v>
      </c>
      <c r="F13" s="1054">
        <v>3.3496072241391968E-4</v>
      </c>
      <c r="G13" s="1094"/>
      <c r="H13" s="1096" t="s">
        <v>116</v>
      </c>
      <c r="I13" s="1054">
        <v>6.3957055214723928E-3</v>
      </c>
      <c r="J13" s="1054">
        <v>1.6195744256739921E-3</v>
      </c>
      <c r="K13" s="1054">
        <v>3.6321980386130594E-4</v>
      </c>
      <c r="L13" s="1097">
        <v>2.6399447131997236E-3</v>
      </c>
      <c r="M13" s="113"/>
      <c r="S13" s="113"/>
    </row>
    <row r="14" spans="1:24" ht="15.75" customHeight="1" x14ac:dyDescent="0.35">
      <c r="B14" s="1082" t="s">
        <v>117</v>
      </c>
      <c r="C14" s="1057">
        <v>3.8567964849055649E-3</v>
      </c>
      <c r="D14" s="1057">
        <v>2.6239317287296E-3</v>
      </c>
      <c r="E14" s="1057">
        <v>1.1564643730123268E-3</v>
      </c>
      <c r="F14" s="1057">
        <v>2.7668673371999118E-3</v>
      </c>
      <c r="G14" s="1094"/>
      <c r="H14" s="1098" t="s">
        <v>117</v>
      </c>
      <c r="I14" s="1057">
        <v>1.7392638036809818E-2</v>
      </c>
      <c r="J14" s="1057">
        <v>9.7299048188568289E-3</v>
      </c>
      <c r="K14" s="1057">
        <v>7.3621860244195468E-3</v>
      </c>
      <c r="L14" s="1099">
        <v>1.1250863856254319E-2</v>
      </c>
      <c r="M14" s="113"/>
      <c r="S14" s="113"/>
    </row>
    <row r="15" spans="1:24" ht="15.75" customHeight="1" x14ac:dyDescent="0.35">
      <c r="B15" s="1084" t="s">
        <v>118</v>
      </c>
      <c r="C15" s="1054">
        <v>0.96392280180113565</v>
      </c>
      <c r="D15" s="1054">
        <v>0.15083929031229693</v>
      </c>
      <c r="E15" s="1054">
        <v>7.1950482298210111E-3</v>
      </c>
      <c r="F15" s="1054">
        <v>0.43694785013337251</v>
      </c>
      <c r="G15" s="1094"/>
      <c r="H15" s="1096" t="s">
        <v>118</v>
      </c>
      <c r="I15" s="1054">
        <v>0.27069018404907974</v>
      </c>
      <c r="J15" s="1054">
        <v>0.14116459859470773</v>
      </c>
      <c r="K15" s="1054">
        <v>1.5618451566036154E-2</v>
      </c>
      <c r="L15" s="1097">
        <v>0.1386685095600092</v>
      </c>
      <c r="M15" s="113"/>
      <c r="S15" s="113"/>
    </row>
    <row r="16" spans="1:24" ht="15.75" customHeight="1" x14ac:dyDescent="0.35">
      <c r="B16" s="1082" t="s">
        <v>119</v>
      </c>
      <c r="C16" s="1057">
        <v>2.9655690428839966E-3</v>
      </c>
      <c r="D16" s="1057">
        <v>0.26633315758712722</v>
      </c>
      <c r="E16" s="1057">
        <v>0.19139485373354009</v>
      </c>
      <c r="F16" s="1057">
        <v>0.14538518953576585</v>
      </c>
      <c r="G16" s="1094"/>
      <c r="H16" s="1098" t="s">
        <v>119</v>
      </c>
      <c r="I16" s="1057">
        <v>0.24567484662576689</v>
      </c>
      <c r="J16" s="1057">
        <v>0.10382717895051577</v>
      </c>
      <c r="K16" s="1057">
        <v>0.17786594395239028</v>
      </c>
      <c r="L16" s="1099">
        <v>0.17085464178760654</v>
      </c>
      <c r="M16" s="113"/>
      <c r="S16" s="113"/>
    </row>
    <row r="17" spans="2:19" ht="15.75" customHeight="1" x14ac:dyDescent="0.35">
      <c r="B17" s="1084" t="s">
        <v>120</v>
      </c>
      <c r="C17" s="1054">
        <v>2.650331388719162E-3</v>
      </c>
      <c r="D17" s="1054">
        <v>0.55232536753436245</v>
      </c>
      <c r="E17" s="1054">
        <v>0.24747023418403555</v>
      </c>
      <c r="F17" s="1054">
        <v>0.26533936568533883</v>
      </c>
      <c r="G17" s="1094"/>
      <c r="H17" s="1096" t="s">
        <v>120</v>
      </c>
      <c r="I17" s="1054">
        <v>0.37579754601226995</v>
      </c>
      <c r="J17" s="1054">
        <v>0.17815318682413914</v>
      </c>
      <c r="K17" s="1054">
        <v>7.7756978011231867E-2</v>
      </c>
      <c r="L17" s="1097">
        <v>0.20441372955540199</v>
      </c>
      <c r="M17" s="113"/>
      <c r="S17" s="113"/>
    </row>
    <row r="18" spans="2:19" ht="15.75" customHeight="1" x14ac:dyDescent="0.35">
      <c r="B18" s="1082" t="s">
        <v>121</v>
      </c>
      <c r="C18" s="1057">
        <v>2.2479169017976329E-2</v>
      </c>
      <c r="D18" s="1057">
        <v>2.3635821163930339E-2</v>
      </c>
      <c r="E18" s="1057">
        <v>0.51681472915078719</v>
      </c>
      <c r="F18" s="1057">
        <v>0.13797934561828548</v>
      </c>
      <c r="G18" s="1094"/>
      <c r="H18" s="1098" t="s">
        <v>121</v>
      </c>
      <c r="I18" s="1057">
        <v>4.4616564417177915E-2</v>
      </c>
      <c r="J18" s="1057">
        <v>0.22601784023521204</v>
      </c>
      <c r="K18" s="1057">
        <v>0.14936715934173395</v>
      </c>
      <c r="L18" s="1099">
        <v>0.14624740843123704</v>
      </c>
      <c r="M18" s="1052"/>
      <c r="S18" s="1052"/>
    </row>
    <row r="19" spans="2:19" ht="15.75" customHeight="1" x14ac:dyDescent="0.35">
      <c r="B19" s="1084" t="s">
        <v>122</v>
      </c>
      <c r="C19" s="1054">
        <v>7.7836457818477591E-5</v>
      </c>
      <c r="D19" s="1054">
        <v>3.3923104904136575E-4</v>
      </c>
      <c r="E19" s="1054">
        <v>3.1336242016453332E-2</v>
      </c>
      <c r="F19" s="1085">
        <v>7.4517289479480216E-3</v>
      </c>
      <c r="G19" s="1052"/>
      <c r="H19" s="1096" t="s">
        <v>122</v>
      </c>
      <c r="I19" s="1054">
        <v>2.9447852760736198E-3</v>
      </c>
      <c r="J19" s="1054">
        <v>0.11404295609707479</v>
      </c>
      <c r="K19" s="1054">
        <v>0.19713056354949568</v>
      </c>
      <c r="L19" s="1097">
        <v>0.10807187284035936</v>
      </c>
    </row>
    <row r="20" spans="2:19" x14ac:dyDescent="0.35">
      <c r="B20" s="1082" t="s">
        <v>123</v>
      </c>
      <c r="C20" s="1057">
        <v>6.2269166254782073E-5</v>
      </c>
      <c r="D20" s="1057">
        <v>4.4958331800662933E-5</v>
      </c>
      <c r="E20" s="1057">
        <v>9.8562304518096038E-5</v>
      </c>
      <c r="F20" s="1083">
        <v>6.4239042654724323E-5</v>
      </c>
      <c r="G20" s="1052"/>
      <c r="H20" s="1100" t="s">
        <v>123</v>
      </c>
      <c r="I20" s="1101">
        <v>1.0812883435582822E-2</v>
      </c>
      <c r="J20" s="1101">
        <v>0.21075646583943788</v>
      </c>
      <c r="K20" s="1101">
        <v>0.3645469531446453</v>
      </c>
      <c r="L20" s="1102">
        <v>0.20141442064040543</v>
      </c>
    </row>
    <row r="21" spans="2:19" x14ac:dyDescent="0.35">
      <c r="B21" s="1300" t="s">
        <v>0</v>
      </c>
      <c r="C21" s="1301">
        <v>1</v>
      </c>
      <c r="D21" s="1301">
        <v>1</v>
      </c>
      <c r="E21" s="1301">
        <v>1</v>
      </c>
      <c r="F21" s="1302">
        <v>1</v>
      </c>
      <c r="G21" s="113"/>
      <c r="H21" s="1059" t="s">
        <v>0</v>
      </c>
      <c r="I21" s="1306">
        <v>1</v>
      </c>
      <c r="J21" s="1306">
        <v>1</v>
      </c>
      <c r="K21" s="1306">
        <v>1</v>
      </c>
      <c r="L21" s="1307">
        <v>1</v>
      </c>
    </row>
    <row r="23" spans="2:19" ht="15" customHeight="1" x14ac:dyDescent="0.35"/>
    <row r="24" spans="2:19" ht="15" customHeight="1" x14ac:dyDescent="0.35">
      <c r="H24" s="700"/>
      <c r="I24" s="700"/>
      <c r="J24" s="700"/>
      <c r="K24" s="700"/>
      <c r="L24" s="700"/>
    </row>
    <row r="25" spans="2:19" ht="15" customHeight="1" x14ac:dyDescent="0.35">
      <c r="B25" s="1698" t="s">
        <v>126</v>
      </c>
      <c r="C25" s="1699"/>
      <c r="D25" s="1699"/>
      <c r="E25" s="1699"/>
      <c r="F25" s="1700"/>
      <c r="H25" s="700" t="s">
        <v>128</v>
      </c>
      <c r="I25" s="700"/>
      <c r="J25" s="700"/>
      <c r="K25" s="700"/>
      <c r="L25" s="700"/>
    </row>
    <row r="26" spans="2:19" ht="15" customHeight="1" x14ac:dyDescent="0.35">
      <c r="B26" s="1063" t="s">
        <v>124</v>
      </c>
      <c r="C26" s="1088" t="s">
        <v>48</v>
      </c>
      <c r="D26" s="1087" t="s">
        <v>33</v>
      </c>
      <c r="E26" s="1087" t="s">
        <v>32</v>
      </c>
      <c r="F26" s="1065" t="s">
        <v>0</v>
      </c>
      <c r="H26" s="700" t="s">
        <v>124</v>
      </c>
      <c r="I26" s="700" t="s">
        <v>48</v>
      </c>
      <c r="J26" s="700" t="s">
        <v>33</v>
      </c>
      <c r="K26" s="700" t="s">
        <v>32</v>
      </c>
      <c r="L26" s="700" t="s">
        <v>0</v>
      </c>
    </row>
    <row r="27" spans="2:19" ht="7.5" customHeight="1" x14ac:dyDescent="0.35">
      <c r="H27" s="700" t="s">
        <v>115</v>
      </c>
      <c r="I27" s="700">
        <v>2.1696751643330573E-2</v>
      </c>
      <c r="J27" s="700">
        <v>1.1960742902215001E-2</v>
      </c>
      <c r="K27" s="700">
        <v>2.5850950174646139E-3</v>
      </c>
      <c r="L27" s="700">
        <v>1.1473116702382272E-2</v>
      </c>
    </row>
    <row r="28" spans="2:19" x14ac:dyDescent="0.35">
      <c r="B28" s="1090" t="s">
        <v>115</v>
      </c>
      <c r="C28" s="1091">
        <v>0</v>
      </c>
      <c r="D28" s="1091">
        <v>2.7495188342040145E-4</v>
      </c>
      <c r="E28" s="1091">
        <v>1.0500525026251313E-3</v>
      </c>
      <c r="F28" s="1095">
        <v>3.8244574051056506E-4</v>
      </c>
      <c r="H28" s="700" t="s">
        <v>116</v>
      </c>
      <c r="I28" s="700">
        <v>4.1526159907522044E-2</v>
      </c>
      <c r="J28" s="700">
        <v>1.7426048127443333E-2</v>
      </c>
      <c r="K28" s="700">
        <v>1.8549579022535165E-2</v>
      </c>
      <c r="L28" s="700">
        <v>2.4092829570375247E-2</v>
      </c>
    </row>
    <row r="29" spans="2:19" ht="15.75" customHeight="1" x14ac:dyDescent="0.35">
      <c r="B29" s="1096" t="s">
        <v>116</v>
      </c>
      <c r="C29" s="1054">
        <v>1.5132408575031526E-3</v>
      </c>
      <c r="D29" s="1054">
        <v>2.7495188342040145E-4</v>
      </c>
      <c r="E29" s="1054">
        <v>7.0003500175008749E-4</v>
      </c>
      <c r="F29" s="1097">
        <v>8.605029161487714E-4</v>
      </c>
      <c r="H29" s="700" t="s">
        <v>117</v>
      </c>
      <c r="I29" s="700">
        <v>8.3414844353851311E-2</v>
      </c>
      <c r="J29" s="702">
        <v>4.5334448232611665E-2</v>
      </c>
      <c r="K29" s="702">
        <v>2.9305124245091366E-2</v>
      </c>
      <c r="L29" s="700">
        <v>5.0112155350364729E-2</v>
      </c>
    </row>
    <row r="30" spans="2:19" ht="15.75" customHeight="1" x14ac:dyDescent="0.35">
      <c r="B30" s="1098" t="s">
        <v>117</v>
      </c>
      <c r="C30" s="1057">
        <v>6.3051702395964691E-3</v>
      </c>
      <c r="D30" s="1057">
        <v>1.3747594171020072E-3</v>
      </c>
      <c r="E30" s="1057">
        <v>3.5001750087504374E-4</v>
      </c>
      <c r="F30" s="1099">
        <v>2.9639544889568793E-3</v>
      </c>
      <c r="H30" s="700" t="s">
        <v>118</v>
      </c>
      <c r="I30" s="700">
        <v>0.68189497732511606</v>
      </c>
      <c r="J30" s="702">
        <v>0.12110306065712968</v>
      </c>
      <c r="K30" s="702">
        <v>9.1153660926316493E-2</v>
      </c>
      <c r="L30" s="700">
        <v>0.25812544942634419</v>
      </c>
    </row>
    <row r="31" spans="2:19" ht="15.75" customHeight="1" x14ac:dyDescent="0.35">
      <c r="B31" s="1096" t="s">
        <v>118</v>
      </c>
      <c r="C31" s="1054">
        <v>0.13316519546027744</v>
      </c>
      <c r="D31" s="1054">
        <v>5.9114654935386306E-2</v>
      </c>
      <c r="E31" s="1054">
        <v>2.4501225061253061E-3</v>
      </c>
      <c r="F31" s="1097">
        <v>7.1708576345730954E-2</v>
      </c>
      <c r="H31" s="700" t="s">
        <v>119</v>
      </c>
      <c r="I31" s="700">
        <v>0.10526891796685295</v>
      </c>
      <c r="J31" s="700">
        <v>0.48961462701877945</v>
      </c>
      <c r="K31" s="700">
        <v>0.10655352032371811</v>
      </c>
      <c r="L31" s="700">
        <v>0.26524293170866081</v>
      </c>
    </row>
    <row r="32" spans="2:19" ht="15.75" customHeight="1" x14ac:dyDescent="0.35">
      <c r="B32" s="1098" t="s">
        <v>119</v>
      </c>
      <c r="C32" s="1057">
        <v>0.17730138713745272</v>
      </c>
      <c r="D32" s="1057">
        <v>5.2240857849876268E-2</v>
      </c>
      <c r="E32" s="1057">
        <v>6.0903045152257612E-2</v>
      </c>
      <c r="F32" s="1099">
        <v>0.10201740128119323</v>
      </c>
      <c r="H32" s="700" t="s">
        <v>120</v>
      </c>
      <c r="I32" s="700">
        <v>5.922146145269739E-2</v>
      </c>
      <c r="J32" s="700">
        <v>0.21355206048041239</v>
      </c>
      <c r="K32" s="700">
        <v>0.38330814664740298</v>
      </c>
      <c r="L32" s="700">
        <v>0.22803490231573073</v>
      </c>
    </row>
    <row r="33" spans="2:12" ht="15.75" customHeight="1" x14ac:dyDescent="0.35">
      <c r="B33" s="1096" t="s">
        <v>120</v>
      </c>
      <c r="C33" s="1054">
        <v>0.58385876418663307</v>
      </c>
      <c r="D33" s="1054">
        <v>0.13307671157547429</v>
      </c>
      <c r="E33" s="1054">
        <v>4.5152257612880643E-2</v>
      </c>
      <c r="F33" s="1097">
        <v>0.27995028205373362</v>
      </c>
      <c r="H33" s="700" t="s">
        <v>121</v>
      </c>
      <c r="I33" s="700">
        <v>9.2341156111274509E-4</v>
      </c>
      <c r="J33" s="700">
        <v>8.0527048519669492E-2</v>
      </c>
      <c r="K33" s="700">
        <v>0.14948159711266476</v>
      </c>
      <c r="L33" s="700">
        <v>8.2000407837637693E-2</v>
      </c>
    </row>
    <row r="34" spans="2:12" ht="15.75" customHeight="1" x14ac:dyDescent="0.35">
      <c r="B34" s="1098" t="s">
        <v>121</v>
      </c>
      <c r="C34" s="1057">
        <v>8.7767969735182846E-2</v>
      </c>
      <c r="D34" s="1057">
        <v>0.10888094583447896</v>
      </c>
      <c r="E34" s="1057">
        <v>4.4802240112005599E-2</v>
      </c>
      <c r="F34" s="1099">
        <v>8.3373171431303184E-2</v>
      </c>
      <c r="H34" s="700" t="s">
        <v>122</v>
      </c>
      <c r="I34" s="700">
        <v>7.7976976271742918E-4</v>
      </c>
      <c r="J34" s="700">
        <v>9.0987849609282401E-3</v>
      </c>
      <c r="K34" s="700">
        <v>0.13038400008856857</v>
      </c>
      <c r="L34" s="700">
        <v>4.6133949621319177E-2</v>
      </c>
    </row>
    <row r="35" spans="2:12" ht="15.75" customHeight="1" x14ac:dyDescent="0.35">
      <c r="B35" s="1096" t="s">
        <v>122</v>
      </c>
      <c r="C35" s="1054">
        <v>3.7831021437578815E-3</v>
      </c>
      <c r="D35" s="1054">
        <v>0.41957657409953258</v>
      </c>
      <c r="E35" s="1054">
        <v>0.16135806790339516</v>
      </c>
      <c r="F35" s="1097">
        <v>0.19141409312553781</v>
      </c>
      <c r="H35" s="700" t="s">
        <v>123</v>
      </c>
      <c r="I35" s="700">
        <v>5.2737060267994554E-3</v>
      </c>
      <c r="J35" s="700">
        <v>1.1383179100810744E-2</v>
      </c>
      <c r="K35" s="700">
        <v>8.8679276616237937E-2</v>
      </c>
      <c r="L35" s="700">
        <v>3.4784257467185171E-2</v>
      </c>
    </row>
    <row r="36" spans="2:12" x14ac:dyDescent="0.35">
      <c r="B36" s="1100" t="s">
        <v>123</v>
      </c>
      <c r="C36" s="1101">
        <v>6.3051702395964691E-3</v>
      </c>
      <c r="D36" s="1101">
        <v>0.22518559252130876</v>
      </c>
      <c r="E36" s="1101">
        <v>0.68323416170808537</v>
      </c>
      <c r="F36" s="1102">
        <v>0.267329572616885</v>
      </c>
      <c r="H36" s="700" t="s">
        <v>0</v>
      </c>
      <c r="I36" s="700">
        <v>0.99999999999999989</v>
      </c>
      <c r="J36" s="700">
        <v>1</v>
      </c>
      <c r="K36" s="700">
        <v>1</v>
      </c>
      <c r="L36" s="700">
        <v>1.0000000000000002</v>
      </c>
    </row>
    <row r="37" spans="2:12" x14ac:dyDescent="0.35">
      <c r="B37" s="1059" t="s">
        <v>0</v>
      </c>
      <c r="C37" s="1306">
        <f>SUM(C28:C36)</f>
        <v>1</v>
      </c>
      <c r="D37" s="1306">
        <f>SUM(D28:D36)</f>
        <v>1</v>
      </c>
      <c r="E37" s="1306">
        <f>SUM(E28:E36)</f>
        <v>1</v>
      </c>
      <c r="F37" s="1307">
        <f>SUM(F28:F36)</f>
        <v>1</v>
      </c>
    </row>
    <row r="38" spans="2:12" x14ac:dyDescent="0.35">
      <c r="H38" s="700"/>
      <c r="I38" s="700"/>
      <c r="J38" s="700"/>
      <c r="K38" s="700"/>
      <c r="L38" s="700"/>
    </row>
    <row r="39" spans="2:12" x14ac:dyDescent="0.35">
      <c r="H39" s="700"/>
      <c r="I39" s="700"/>
      <c r="J39" s="700"/>
      <c r="K39" s="700"/>
      <c r="L39" s="700"/>
    </row>
    <row r="40" spans="2:12" x14ac:dyDescent="0.3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66</v>
      </c>
      <c r="C1" s="700" t="s">
        <v>66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457</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149.88925686210766</v>
      </c>
      <c r="D11" s="1073">
        <v>0.27945178536413801</v>
      </c>
      <c r="E11" s="1072">
        <v>270.66766291267686</v>
      </c>
      <c r="F11" s="1073">
        <v>0.18446816170518834</v>
      </c>
      <c r="G11" s="1072">
        <v>398.89420364081923</v>
      </c>
      <c r="H11" s="1073">
        <v>0.17712214817971461</v>
      </c>
      <c r="I11" s="1070"/>
      <c r="J11" s="1070"/>
      <c r="K11" s="1070"/>
      <c r="L11" s="1070"/>
      <c r="M11" s="1070"/>
      <c r="N11" s="1070"/>
      <c r="O11" s="1070"/>
    </row>
    <row r="12" spans="1:18" ht="15" customHeight="1" x14ac:dyDescent="0.35">
      <c r="B12" s="1074" t="s">
        <v>7</v>
      </c>
      <c r="C12" s="1075">
        <v>133.98584843327649</v>
      </c>
      <c r="D12" s="1076">
        <v>0.26986712286712167</v>
      </c>
      <c r="E12" s="1075">
        <v>229.66414547940857</v>
      </c>
      <c r="F12" s="1076">
        <v>0.32008682158234641</v>
      </c>
      <c r="G12" s="1075">
        <v>349.60379744420317</v>
      </c>
      <c r="H12" s="1076">
        <v>0.21385284007519703</v>
      </c>
      <c r="I12" s="1070"/>
      <c r="J12" s="1070"/>
      <c r="K12" s="1070"/>
      <c r="L12" s="1070"/>
      <c r="M12" s="1070"/>
      <c r="N12" s="1070"/>
      <c r="O12" s="1070"/>
    </row>
    <row r="13" spans="1:18" ht="15" customHeight="1" x14ac:dyDescent="0.35">
      <c r="B13" s="1074" t="s">
        <v>37</v>
      </c>
      <c r="C13" s="1075">
        <v>122.60757320708358</v>
      </c>
      <c r="D13" s="1076">
        <v>0.28490357699568158</v>
      </c>
      <c r="E13" s="1075">
        <v>207.02479982402531</v>
      </c>
      <c r="F13" s="1076">
        <v>0.33856375923651527</v>
      </c>
      <c r="G13" s="1075">
        <v>286.97367488711734</v>
      </c>
      <c r="H13" s="1076">
        <v>0.37427259217093178</v>
      </c>
      <c r="I13" s="1070"/>
      <c r="J13" s="1070"/>
      <c r="K13" s="1070"/>
      <c r="L13" s="1070"/>
      <c r="M13" s="1070"/>
      <c r="N13" s="1070"/>
      <c r="O13" s="1070"/>
    </row>
    <row r="14" spans="1:18" ht="15" customHeight="1" x14ac:dyDescent="0.35">
      <c r="B14" s="1074" t="s">
        <v>38</v>
      </c>
      <c r="C14" s="1075">
        <v>164.87367495260111</v>
      </c>
      <c r="D14" s="1076">
        <v>0.12595483558924828</v>
      </c>
      <c r="E14" s="1075">
        <v>280.11545465068326</v>
      </c>
      <c r="F14" s="1076">
        <v>0.18080095235865759</v>
      </c>
      <c r="G14" s="1075">
        <v>392.03881990184294</v>
      </c>
      <c r="H14" s="1076">
        <v>0.20849416726740852</v>
      </c>
      <c r="I14" s="1070"/>
      <c r="J14" s="1070"/>
      <c r="K14" s="1070"/>
      <c r="L14" s="1070"/>
      <c r="M14" s="1070"/>
      <c r="N14" s="1070"/>
      <c r="O14" s="1070"/>
    </row>
    <row r="15" spans="1:18" ht="15" customHeight="1" x14ac:dyDescent="0.35">
      <c r="B15" s="1074" t="s">
        <v>6</v>
      </c>
      <c r="C15" s="1075">
        <v>157.29949252801833</v>
      </c>
      <c r="D15" s="1076">
        <v>0.16070929058390521</v>
      </c>
      <c r="E15" s="1075">
        <v>267.45526304913705</v>
      </c>
      <c r="F15" s="1076">
        <v>0.21644754655814419</v>
      </c>
      <c r="G15" s="1075">
        <v>391.64503155729477</v>
      </c>
      <c r="H15" s="1076">
        <v>0.26019548764451256</v>
      </c>
      <c r="I15" s="1070"/>
      <c r="J15" s="1070"/>
      <c r="K15" s="1070"/>
      <c r="L15" s="1070"/>
      <c r="M15" s="1070"/>
      <c r="N15" s="1070"/>
      <c r="O15" s="1070"/>
    </row>
    <row r="16" spans="1:18" ht="15" customHeight="1" x14ac:dyDescent="0.35">
      <c r="B16" s="1074" t="s">
        <v>5</v>
      </c>
      <c r="C16" s="1075">
        <v>135.55394008056396</v>
      </c>
      <c r="D16" s="1076">
        <v>0.36385439861179186</v>
      </c>
      <c r="E16" s="1075">
        <v>218.69239782795358</v>
      </c>
      <c r="F16" s="1076">
        <v>0.33751675551907434</v>
      </c>
      <c r="G16" s="1075">
        <v>300.13081424936678</v>
      </c>
      <c r="H16" s="1076">
        <v>0.34172777759710848</v>
      </c>
      <c r="I16" s="1070"/>
      <c r="J16" s="1070"/>
      <c r="K16" s="1070"/>
      <c r="L16" s="1070"/>
      <c r="M16" s="1070"/>
      <c r="N16" s="1070"/>
      <c r="O16" s="1070"/>
    </row>
    <row r="17" spans="1:15" ht="15" customHeight="1" x14ac:dyDescent="0.35">
      <c r="B17" s="1074" t="s">
        <v>4</v>
      </c>
      <c r="C17" s="1075">
        <v>130.12912509701445</v>
      </c>
      <c r="D17" s="1076">
        <v>0.29503975232700985</v>
      </c>
      <c r="E17" s="1075">
        <v>214.90994133176693</v>
      </c>
      <c r="F17" s="1076">
        <v>0.36362093765284043</v>
      </c>
      <c r="G17" s="1075">
        <v>291.45171067858331</v>
      </c>
      <c r="H17" s="1076">
        <v>0.39070434836112961</v>
      </c>
      <c r="I17" s="1070"/>
      <c r="J17" s="1070"/>
      <c r="K17" s="1070"/>
      <c r="L17" s="1070"/>
      <c r="M17" s="1070"/>
      <c r="N17" s="1070"/>
      <c r="O17" s="1070"/>
    </row>
    <row r="18" spans="1:15" ht="15" customHeight="1" x14ac:dyDescent="0.35">
      <c r="B18" s="1074" t="s">
        <v>40</v>
      </c>
      <c r="C18" s="1075">
        <v>156.70535466807723</v>
      </c>
      <c r="D18" s="1076">
        <v>0.18695248027349881</v>
      </c>
      <c r="E18" s="1075">
        <v>265.57554776990986</v>
      </c>
      <c r="F18" s="1076">
        <v>0.21813873940124121</v>
      </c>
      <c r="G18" s="1075">
        <v>363.52706518221925</v>
      </c>
      <c r="H18" s="1076">
        <v>0.2488227495488031</v>
      </c>
      <c r="I18" s="1070"/>
      <c r="J18" s="1070"/>
      <c r="K18" s="1070"/>
      <c r="L18" s="1070"/>
      <c r="M18" s="1070"/>
      <c r="N18" s="1070"/>
      <c r="O18" s="1070"/>
    </row>
    <row r="19" spans="1:15" ht="15" customHeight="1" x14ac:dyDescent="0.35">
      <c r="B19" s="1074" t="s">
        <v>41</v>
      </c>
      <c r="C19" s="1075">
        <v>176.95129125488145</v>
      </c>
      <c r="D19" s="1076">
        <v>6.0813400928778578E-2</v>
      </c>
      <c r="E19" s="1075">
        <v>292.89216422636486</v>
      </c>
      <c r="F19" s="1076">
        <v>0.17756473307887707</v>
      </c>
      <c r="G19" s="1075">
        <v>403.36483041798533</v>
      </c>
      <c r="H19" s="1076">
        <v>0.23278028241308135</v>
      </c>
      <c r="I19" s="1070"/>
      <c r="J19" s="1070"/>
      <c r="K19" s="1070"/>
      <c r="L19" s="1070"/>
      <c r="M19" s="1070"/>
      <c r="N19" s="1070"/>
      <c r="O19" s="1070"/>
    </row>
    <row r="20" spans="1:15" ht="15" customHeight="1" x14ac:dyDescent="0.35">
      <c r="B20" s="1074" t="s">
        <v>3</v>
      </c>
      <c r="C20" s="1075">
        <v>180.50945635951172</v>
      </c>
      <c r="D20" s="1076">
        <v>0.11718494731331147</v>
      </c>
      <c r="E20" s="1075">
        <v>310.10582731433169</v>
      </c>
      <c r="F20" s="1076">
        <v>9.8397695177834255E-2</v>
      </c>
      <c r="G20" s="1075">
        <v>439.07474826644517</v>
      </c>
      <c r="H20" s="1076">
        <v>0.11098948100150803</v>
      </c>
      <c r="I20" s="1070"/>
      <c r="J20" s="1070"/>
      <c r="K20" s="1070"/>
      <c r="L20" s="1070"/>
      <c r="M20" s="1070"/>
      <c r="N20" s="1070"/>
      <c r="O20" s="1070"/>
    </row>
    <row r="21" spans="1:15" ht="15" customHeight="1" x14ac:dyDescent="0.35">
      <c r="B21" s="1074" t="s">
        <v>2</v>
      </c>
      <c r="C21" s="1075">
        <v>133.67560862214722</v>
      </c>
      <c r="D21" s="1076">
        <v>0.22373858735502852</v>
      </c>
      <c r="E21" s="1075">
        <v>231.0658355437682</v>
      </c>
      <c r="F21" s="1076">
        <v>0.22996849751205226</v>
      </c>
      <c r="G21" s="1075">
        <v>322.85269454738449</v>
      </c>
      <c r="H21" s="1076">
        <v>0.2747205439451656</v>
      </c>
      <c r="I21" s="1070"/>
      <c r="J21" s="1070"/>
      <c r="K21" s="1070"/>
      <c r="L21" s="1070"/>
      <c r="M21" s="1070"/>
      <c r="N21" s="1070"/>
      <c r="O21" s="1070"/>
    </row>
    <row r="22" spans="1:15" ht="15" customHeight="1" x14ac:dyDescent="0.35">
      <c r="B22" s="1074" t="s">
        <v>35</v>
      </c>
      <c r="C22" s="1075">
        <v>323.97031884390776</v>
      </c>
      <c r="D22" s="1076">
        <v>0.38260763734843167</v>
      </c>
      <c r="E22" s="1075">
        <v>361.36406185301024</v>
      </c>
      <c r="F22" s="1076">
        <v>0.22546787081158048</v>
      </c>
      <c r="G22" s="1075">
        <v>389.17602317935985</v>
      </c>
      <c r="H22" s="1076">
        <v>0.19642168128717918</v>
      </c>
      <c r="I22" s="1070"/>
      <c r="J22" s="1070"/>
      <c r="K22" s="1070"/>
      <c r="L22" s="1070"/>
      <c r="M22" s="1070"/>
      <c r="N22" s="1070"/>
      <c r="O22" s="1070"/>
    </row>
    <row r="23" spans="1:15" ht="15" customHeight="1" x14ac:dyDescent="0.35">
      <c r="B23" s="1074" t="s">
        <v>42</v>
      </c>
      <c r="C23" s="1075">
        <v>181.10656582816011</v>
      </c>
      <c r="D23" s="1076">
        <v>9.0300251006998331E-2</v>
      </c>
      <c r="E23" s="1075">
        <v>276.72480183934715</v>
      </c>
      <c r="F23" s="1076">
        <v>0.1612531948240023</v>
      </c>
      <c r="G23" s="1075">
        <v>389.9424085142669</v>
      </c>
      <c r="H23" s="1076">
        <v>0.18585144327982198</v>
      </c>
      <c r="I23" s="1070"/>
      <c r="J23" s="1070"/>
      <c r="K23" s="1070"/>
      <c r="L23" s="1070"/>
      <c r="M23" s="1070"/>
      <c r="N23" s="1070"/>
      <c r="O23" s="1070"/>
    </row>
    <row r="24" spans="1:15" ht="15" customHeight="1" x14ac:dyDescent="0.35">
      <c r="B24" s="1074" t="s">
        <v>43</v>
      </c>
      <c r="C24" s="1075">
        <v>136.48157119307749</v>
      </c>
      <c r="D24" s="1076">
        <v>0.24470555236889599</v>
      </c>
      <c r="E24" s="1075">
        <v>243.67578726721268</v>
      </c>
      <c r="F24" s="1076">
        <v>0.28091084960894391</v>
      </c>
      <c r="G24" s="1075">
        <v>339.61098445593774</v>
      </c>
      <c r="H24" s="1076">
        <v>0.30430580619594744</v>
      </c>
      <c r="I24" s="1070"/>
      <c r="J24" s="1070"/>
      <c r="K24" s="1070"/>
      <c r="L24" s="1070"/>
      <c r="M24" s="1070"/>
      <c r="N24" s="1070"/>
      <c r="O24" s="1070"/>
    </row>
    <row r="25" spans="1:15" ht="15" customHeight="1" x14ac:dyDescent="0.35">
      <c r="B25" s="1074" t="s">
        <v>44</v>
      </c>
      <c r="C25" s="1075">
        <v>110.17324132332097</v>
      </c>
      <c r="D25" s="1076">
        <v>0.37867991429478792</v>
      </c>
      <c r="E25" s="1075">
        <v>235.58511034048189</v>
      </c>
      <c r="F25" s="1076">
        <v>0.45910181424514318</v>
      </c>
      <c r="G25" s="1075">
        <v>289.50014481707342</v>
      </c>
      <c r="H25" s="1076">
        <v>0.4606652803738322</v>
      </c>
      <c r="I25" s="1070"/>
      <c r="J25" s="1070"/>
      <c r="K25" s="1070"/>
      <c r="L25" s="1070"/>
      <c r="M25" s="1070"/>
      <c r="N25" s="1070"/>
      <c r="O25" s="1070"/>
    </row>
    <row r="26" spans="1:15" ht="15" customHeight="1" x14ac:dyDescent="0.35">
      <c r="B26" s="1074" t="s">
        <v>45</v>
      </c>
      <c r="C26" s="1075">
        <v>166.66361326973527</v>
      </c>
      <c r="D26" s="1076">
        <v>0.17289053754838418</v>
      </c>
      <c r="E26" s="1075">
        <v>287.58044121171702</v>
      </c>
      <c r="F26" s="1076">
        <v>0.25323816139073119</v>
      </c>
      <c r="G26" s="1075">
        <v>386.00862341324535</v>
      </c>
      <c r="H26" s="1076">
        <v>0.29766011393339042</v>
      </c>
      <c r="I26" s="1070"/>
      <c r="J26" s="1070"/>
      <c r="K26" s="1070"/>
      <c r="L26" s="1070"/>
      <c r="M26" s="1070"/>
      <c r="N26" s="1070"/>
      <c r="O26" s="1070"/>
    </row>
    <row r="27" spans="1:15" ht="15" customHeight="1" x14ac:dyDescent="0.35">
      <c r="B27" s="1074" t="s">
        <v>46</v>
      </c>
      <c r="C27" s="1075">
        <v>157.29400000000001</v>
      </c>
      <c r="D27" s="1076">
        <v>0.1496891086837272</v>
      </c>
      <c r="E27" s="1075">
        <v>203.16276510066976</v>
      </c>
      <c r="F27" s="1076">
        <v>0.37507317988071853</v>
      </c>
      <c r="G27" s="1075">
        <v>281.6341841004172</v>
      </c>
      <c r="H27" s="1076">
        <v>0.40501297595473079</v>
      </c>
      <c r="I27" s="1070"/>
      <c r="J27" s="1070"/>
      <c r="K27" s="1070"/>
      <c r="L27" s="1070"/>
      <c r="M27" s="1070"/>
      <c r="N27" s="1070"/>
      <c r="O27" s="1070"/>
    </row>
    <row r="28" spans="1:15" ht="15" customHeight="1" x14ac:dyDescent="0.35">
      <c r="B28" s="1077" t="s">
        <v>1</v>
      </c>
      <c r="C28" s="1078">
        <v>172.77370517928287</v>
      </c>
      <c r="D28" s="1079">
        <v>0.1020696752626062</v>
      </c>
      <c r="E28" s="1078">
        <v>279.31883817427132</v>
      </c>
      <c r="F28" s="1079">
        <v>0.23499244982798451</v>
      </c>
      <c r="G28" s="1078">
        <v>382.82300300300182</v>
      </c>
      <c r="H28" s="1079">
        <v>0.27616148277437874</v>
      </c>
      <c r="I28" s="1070"/>
      <c r="J28" s="1070"/>
      <c r="K28" s="1070"/>
      <c r="L28" s="1070"/>
      <c r="M28" s="1070"/>
      <c r="N28" s="1070"/>
      <c r="O28" s="1070"/>
    </row>
    <row r="29" spans="1:15" ht="15" customHeight="1" x14ac:dyDescent="0.35">
      <c r="B29" s="1303" t="s">
        <v>0</v>
      </c>
      <c r="C29" s="1304">
        <v>169.23362724120557</v>
      </c>
      <c r="D29" s="1305">
        <v>0.28982044335792939</v>
      </c>
      <c r="E29" s="1304">
        <v>277.47562491331672</v>
      </c>
      <c r="F29" s="1305">
        <v>0.23377698870301186</v>
      </c>
      <c r="G29" s="1304">
        <v>384.8548325767174</v>
      </c>
      <c r="H29" s="1305">
        <v>0.24500256293821532</v>
      </c>
      <c r="I29" s="672"/>
      <c r="J29" s="672"/>
      <c r="K29" s="672"/>
      <c r="L29" s="672"/>
      <c r="M29" s="672"/>
      <c r="N29" s="672"/>
      <c r="O29" s="672"/>
    </row>
    <row r="30" spans="1:15" ht="7.5" customHeight="1"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15" customHeight="1" x14ac:dyDescent="0.3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65</v>
      </c>
      <c r="C1" s="700" t="s">
        <v>65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456</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v>186.65249999999997</v>
      </c>
      <c r="F11" s="1073">
        <v>0.69045543617573379</v>
      </c>
      <c r="G11" s="1072">
        <v>691.10749999999985</v>
      </c>
      <c r="H11" s="1073">
        <v>0.2339074510107762</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345.66666666666669</v>
      </c>
      <c r="D13" s="1076">
        <v>0.16299526256689462</v>
      </c>
      <c r="E13" s="1075">
        <v>520.59799999999996</v>
      </c>
      <c r="F13" s="1076">
        <v>0.26184102068997511</v>
      </c>
      <c r="G13" s="1075">
        <v>860.34749999999997</v>
      </c>
      <c r="H13" s="1076">
        <v>0.22773573849774731</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t="s">
        <v>363</v>
      </c>
      <c r="D15" s="1076" t="s">
        <v>363</v>
      </c>
      <c r="E15" s="1075" t="s">
        <v>363</v>
      </c>
      <c r="F15" s="1076" t="s">
        <v>363</v>
      </c>
      <c r="G15" s="1075" t="s">
        <v>363</v>
      </c>
      <c r="H15" s="1076" t="s">
        <v>363</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308.55074014481119</v>
      </c>
      <c r="D17" s="1076">
        <v>0.47311471733760191</v>
      </c>
      <c r="E17" s="1075">
        <v>555.69286966045956</v>
      </c>
      <c r="F17" s="1076">
        <v>0.50335153183356462</v>
      </c>
      <c r="G17" s="1075">
        <v>705.4203735144298</v>
      </c>
      <c r="H17" s="1076">
        <v>0.41746149038314151</v>
      </c>
      <c r="I17" s="1070"/>
      <c r="J17" s="1070"/>
      <c r="K17" s="1070"/>
      <c r="L17" s="1070"/>
      <c r="M17" s="1070"/>
      <c r="N17" s="1070"/>
      <c r="O17" s="1070"/>
    </row>
    <row r="18" spans="1:15" ht="15" customHeight="1" x14ac:dyDescent="0.35">
      <c r="B18" s="1074" t="s">
        <v>40</v>
      </c>
      <c r="C18" s="1075">
        <v>128.815</v>
      </c>
      <c r="D18" s="1076">
        <v>0.31634952295758045</v>
      </c>
      <c r="E18" s="1075">
        <v>741.42333333333329</v>
      </c>
      <c r="F18" s="1076">
        <v>0.13684187999392131</v>
      </c>
      <c r="G18" s="1075">
        <v>935.9140000000001</v>
      </c>
      <c r="H18" s="1076">
        <v>0.4352690772565288</v>
      </c>
      <c r="I18" s="1070"/>
      <c r="J18" s="1070"/>
      <c r="K18" s="1070"/>
      <c r="L18" s="1070"/>
      <c r="M18" s="1070"/>
      <c r="N18" s="1070"/>
      <c r="O18" s="1070"/>
    </row>
    <row r="19" spans="1:15" ht="15" customHeight="1" x14ac:dyDescent="0.35">
      <c r="B19" s="1074" t="s">
        <v>41</v>
      </c>
      <c r="C19" s="1075">
        <v>208.29857142857142</v>
      </c>
      <c r="D19" s="1076">
        <v>0.42998324261293536</v>
      </c>
      <c r="E19" s="1075">
        <v>596.13176470588235</v>
      </c>
      <c r="F19" s="1076">
        <v>0.44882974069741766</v>
      </c>
      <c r="G19" s="1075">
        <v>805.96968749999962</v>
      </c>
      <c r="H19" s="1076">
        <v>0.49858839791280918</v>
      </c>
      <c r="I19" s="1070"/>
      <c r="J19" s="1070"/>
      <c r="K19" s="1070"/>
      <c r="L19" s="1070"/>
      <c r="M19" s="1070"/>
      <c r="N19" s="1070"/>
      <c r="O19" s="1070"/>
    </row>
    <row r="20" spans="1:15" ht="15" customHeight="1" x14ac:dyDescent="0.35">
      <c r="B20" s="1074" t="s">
        <v>3</v>
      </c>
      <c r="C20" s="1075">
        <v>301.24712499999998</v>
      </c>
      <c r="D20" s="1076">
        <v>4.8929029461535482E-2</v>
      </c>
      <c r="E20" s="1075">
        <v>1334.0101111111112</v>
      </c>
      <c r="F20" s="1076">
        <v>0.28126393685140233</v>
      </c>
      <c r="G20" s="1075">
        <v>1459.2279347826084</v>
      </c>
      <c r="H20" s="1076">
        <v>0.19537365924004638</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v>1125</v>
      </c>
      <c r="D22" s="1076">
        <v>1.0370899457402698</v>
      </c>
      <c r="E22" s="1075">
        <v>1814.8491836734695</v>
      </c>
      <c r="F22" s="1076">
        <v>0.15369460339228919</v>
      </c>
      <c r="G22" s="1075">
        <v>1854.1237349397593</v>
      </c>
      <c r="H22" s="1076">
        <v>0.1511454053727091</v>
      </c>
      <c r="I22" s="1070"/>
      <c r="J22" s="1070"/>
      <c r="K22" s="1070"/>
      <c r="L22" s="1070"/>
      <c r="M22" s="1070"/>
      <c r="N22" s="1070"/>
      <c r="O22" s="1070"/>
    </row>
    <row r="23" spans="1:15" ht="15" customHeight="1" x14ac:dyDescent="0.35">
      <c r="B23" s="1074" t="s">
        <v>42</v>
      </c>
      <c r="C23" s="1075">
        <v>313.5</v>
      </c>
      <c r="D23" s="1076">
        <v>0</v>
      </c>
      <c r="E23" s="1075">
        <v>526.06437500000004</v>
      </c>
      <c r="F23" s="1076">
        <v>0.32010605132777697</v>
      </c>
      <c r="G23" s="1075">
        <v>546.07307692307666</v>
      </c>
      <c r="H23" s="1076">
        <v>0.30737865289049582</v>
      </c>
      <c r="I23" s="1070"/>
      <c r="J23" s="1070"/>
      <c r="K23" s="1070"/>
      <c r="L23" s="1070"/>
      <c r="M23" s="1070"/>
      <c r="N23" s="1070"/>
      <c r="O23" s="1070"/>
    </row>
    <row r="24" spans="1:15" ht="15" customHeight="1" x14ac:dyDescent="0.35">
      <c r="B24" s="1074" t="s">
        <v>43</v>
      </c>
      <c r="C24" s="1075">
        <v>233.93</v>
      </c>
      <c r="D24" s="1076">
        <v>0</v>
      </c>
      <c r="E24" s="1075">
        <v>570.84</v>
      </c>
      <c r="F24" s="1076">
        <v>0</v>
      </c>
      <c r="G24" s="1075">
        <v>338.44499999999999</v>
      </c>
      <c r="H24" s="1076">
        <v>1.2819620613932949</v>
      </c>
      <c r="I24" s="1070"/>
      <c r="J24" s="1070"/>
      <c r="K24" s="1070"/>
      <c r="L24" s="1070"/>
      <c r="M24" s="1070"/>
      <c r="N24" s="1070"/>
      <c r="O24" s="1070"/>
    </row>
    <row r="25" spans="1:15" ht="15" customHeight="1" x14ac:dyDescent="0.35">
      <c r="B25" s="1074" t="s">
        <v>44</v>
      </c>
      <c r="C25" s="1075">
        <v>576.12750000000005</v>
      </c>
      <c r="D25" s="1076">
        <v>0.15497471083691886</v>
      </c>
      <c r="E25" s="1075">
        <v>981.66941176470573</v>
      </c>
      <c r="F25" s="1076">
        <v>0.46510318730355121</v>
      </c>
      <c r="G25" s="1075">
        <v>1078.2290909090909</v>
      </c>
      <c r="H25" s="1076">
        <v>0.38004178116266096</v>
      </c>
      <c r="I25" s="1070"/>
      <c r="J25" s="1070"/>
      <c r="K25" s="1070"/>
      <c r="L25" s="1070"/>
      <c r="M25" s="1070"/>
      <c r="N25" s="1070"/>
      <c r="O25" s="1070"/>
    </row>
    <row r="26" spans="1:15" ht="15" customHeight="1" x14ac:dyDescent="0.35">
      <c r="B26" s="1074" t="s">
        <v>45</v>
      </c>
      <c r="C26" s="1075">
        <v>290.64231287128689</v>
      </c>
      <c r="D26" s="1076">
        <v>0.19181563524706721</v>
      </c>
      <c r="E26" s="1075">
        <v>503.15312450436232</v>
      </c>
      <c r="F26" s="1076">
        <v>0.30567789614903501</v>
      </c>
      <c r="G26" s="1075">
        <v>795.21268789144176</v>
      </c>
      <c r="H26" s="1076">
        <v>0.31293095986505087</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297.9002849936943</v>
      </c>
      <c r="D29" s="1305">
        <v>0.33124169592426433</v>
      </c>
      <c r="E29" s="1304">
        <v>557.2374621941151</v>
      </c>
      <c r="F29" s="1305">
        <v>0.51137434324434083</v>
      </c>
      <c r="G29" s="1304">
        <v>824.90980399020202</v>
      </c>
      <c r="H29" s="1305">
        <v>0.41938691197441308</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193</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455</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v>290</v>
      </c>
      <c r="H12" s="1076">
        <v>0</v>
      </c>
      <c r="I12" s="1070"/>
      <c r="J12" s="1070"/>
      <c r="K12" s="1070"/>
      <c r="L12" s="1070"/>
      <c r="M12" s="1070"/>
      <c r="N12" s="1070"/>
      <c r="O12" s="1070"/>
    </row>
    <row r="13" spans="1:18" ht="15" customHeight="1" x14ac:dyDescent="0.35">
      <c r="B13" s="1074" t="s">
        <v>37</v>
      </c>
      <c r="C13" s="1075">
        <v>167.56246153846152</v>
      </c>
      <c r="D13" s="1076">
        <v>0.18782164430211878</v>
      </c>
      <c r="E13" s="1075">
        <v>260.70938775510149</v>
      </c>
      <c r="F13" s="1076">
        <v>0.24235133832806818</v>
      </c>
      <c r="G13" s="1075">
        <v>423.06773333333382</v>
      </c>
      <c r="H13" s="1076">
        <v>0.20588399199989238</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227.80233202398429</v>
      </c>
      <c r="D15" s="1076">
        <v>0.51553859733146634</v>
      </c>
      <c r="E15" s="1075">
        <v>326.78071930946919</v>
      </c>
      <c r="F15" s="1076">
        <v>0.50298277842047234</v>
      </c>
      <c r="G15" s="1075">
        <v>544.38546972860502</v>
      </c>
      <c r="H15" s="1076">
        <v>0.46654695676322605</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232.64139342649119</v>
      </c>
      <c r="D17" s="1076">
        <v>0.47411923367633158</v>
      </c>
      <c r="E17" s="1075">
        <v>387.1650207277745</v>
      </c>
      <c r="F17" s="1076">
        <v>0.55108536118548668</v>
      </c>
      <c r="G17" s="1075">
        <v>599.65214550853818</v>
      </c>
      <c r="H17" s="1076">
        <v>0.4540758657247333</v>
      </c>
      <c r="I17" s="1070"/>
      <c r="J17" s="1070"/>
      <c r="K17" s="1070"/>
      <c r="L17" s="1070"/>
      <c r="M17" s="1070"/>
      <c r="N17" s="1070"/>
      <c r="O17" s="1070"/>
    </row>
    <row r="18" spans="1:15" ht="15" customHeight="1" x14ac:dyDescent="0.35">
      <c r="B18" s="1074" t="s">
        <v>40</v>
      </c>
      <c r="C18" s="1075">
        <v>177.10911722141816</v>
      </c>
      <c r="D18" s="1076">
        <v>0.41191754767447447</v>
      </c>
      <c r="E18" s="1075">
        <v>277.19444108761286</v>
      </c>
      <c r="F18" s="1076">
        <v>0.45929642219683958</v>
      </c>
      <c r="G18" s="1075">
        <v>467.35635838150301</v>
      </c>
      <c r="H18" s="1076">
        <v>0.49722959563280833</v>
      </c>
      <c r="I18" s="1070"/>
      <c r="J18" s="1070"/>
      <c r="K18" s="1070"/>
      <c r="L18" s="1070"/>
      <c r="M18" s="1070"/>
      <c r="N18" s="1070"/>
      <c r="O18" s="1070"/>
    </row>
    <row r="19" spans="1:15" ht="15" customHeight="1" x14ac:dyDescent="0.35">
      <c r="B19" s="1074" t="s">
        <v>41</v>
      </c>
      <c r="C19" s="1075">
        <v>220.57278567367979</v>
      </c>
      <c r="D19" s="1076">
        <v>0.14308738679655561</v>
      </c>
      <c r="E19" s="1075">
        <v>292.58314663310045</v>
      </c>
      <c r="F19" s="1076">
        <v>0.18744735781265004</v>
      </c>
      <c r="G19" s="1075">
        <v>511.20844181459375</v>
      </c>
      <c r="H19" s="1076">
        <v>0.18709273653740963</v>
      </c>
      <c r="I19" s="1070"/>
      <c r="J19" s="1070"/>
      <c r="K19" s="1070"/>
      <c r="L19" s="1070"/>
      <c r="M19" s="1070"/>
      <c r="N19" s="1070"/>
      <c r="O19" s="1070"/>
    </row>
    <row r="20" spans="1:15" ht="15" customHeight="1" x14ac:dyDescent="0.35">
      <c r="B20" s="1074" t="s">
        <v>3</v>
      </c>
      <c r="C20" s="1075">
        <v>292.8728695652174</v>
      </c>
      <c r="D20" s="1076">
        <v>0.14239030074998435</v>
      </c>
      <c r="E20" s="1075">
        <v>477.78540689960192</v>
      </c>
      <c r="F20" s="1076">
        <v>0.20506699736225073</v>
      </c>
      <c r="G20" s="1075">
        <v>830.28260392873449</v>
      </c>
      <c r="H20" s="1076">
        <v>0.17718482173282979</v>
      </c>
      <c r="I20" s="1070"/>
      <c r="J20" s="1070"/>
      <c r="K20" s="1070"/>
      <c r="L20" s="1070"/>
      <c r="M20" s="1070"/>
      <c r="N20" s="1070"/>
      <c r="O20" s="1070"/>
    </row>
    <row r="21" spans="1:15" ht="15" customHeight="1" x14ac:dyDescent="0.35">
      <c r="B21" s="1074" t="s">
        <v>2</v>
      </c>
      <c r="C21" s="1075">
        <v>196.17429525330058</v>
      </c>
      <c r="D21" s="1076">
        <v>0.33243433990171922</v>
      </c>
      <c r="E21" s="1075">
        <v>345.01392783741579</v>
      </c>
      <c r="F21" s="1076">
        <v>0.2776946414448333</v>
      </c>
      <c r="G21" s="1075">
        <v>604.26756913183783</v>
      </c>
      <c r="H21" s="1076">
        <v>0.26627784677628652</v>
      </c>
      <c r="I21" s="1070"/>
      <c r="J21" s="1070"/>
      <c r="K21" s="1070"/>
      <c r="L21" s="1070"/>
      <c r="M21" s="1070"/>
      <c r="N21" s="1070"/>
      <c r="O21" s="1070"/>
    </row>
    <row r="22" spans="1:15" ht="15" customHeight="1" x14ac:dyDescent="0.35">
      <c r="B22" s="1074" t="s">
        <v>35</v>
      </c>
      <c r="C22" s="1075">
        <v>200.81301449275443</v>
      </c>
      <c r="D22" s="1076">
        <v>0.41967424397141168</v>
      </c>
      <c r="E22" s="1075">
        <v>270.6481637717124</v>
      </c>
      <c r="F22" s="1076">
        <v>0.41266213260028278</v>
      </c>
      <c r="G22" s="1075">
        <v>440.42562499999872</v>
      </c>
      <c r="H22" s="1076">
        <v>0.46622512787036746</v>
      </c>
      <c r="I22" s="1070"/>
      <c r="J22" s="1070"/>
      <c r="K22" s="1070"/>
      <c r="L22" s="1070"/>
      <c r="M22" s="1070"/>
      <c r="N22" s="1070"/>
      <c r="O22" s="1070"/>
    </row>
    <row r="23" spans="1:15" ht="15" customHeight="1" x14ac:dyDescent="0.35">
      <c r="B23" s="1074" t="s">
        <v>42</v>
      </c>
      <c r="C23" s="1075">
        <v>305.26713445378152</v>
      </c>
      <c r="D23" s="1076">
        <v>5.9218083320172261E-2</v>
      </c>
      <c r="E23" s="1075">
        <v>326.27516637478044</v>
      </c>
      <c r="F23" s="1076">
        <v>0.14449996162335427</v>
      </c>
      <c r="G23" s="1075">
        <v>482.33632200885484</v>
      </c>
      <c r="H23" s="1076">
        <v>0.24715748090896808</v>
      </c>
      <c r="I23" s="1070"/>
      <c r="J23" s="1070"/>
      <c r="K23" s="1070"/>
      <c r="L23" s="1070"/>
      <c r="M23" s="1070"/>
      <c r="N23" s="1070"/>
      <c r="O23" s="1070"/>
    </row>
    <row r="24" spans="1:15" ht="15" customHeight="1" x14ac:dyDescent="0.35">
      <c r="B24" s="1074" t="s">
        <v>43</v>
      </c>
      <c r="C24" s="1075">
        <v>132.36333333333334</v>
      </c>
      <c r="D24" s="1076">
        <v>0.19869637640261226</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230.73539999999969</v>
      </c>
      <c r="D25" s="1076">
        <v>0.28784821143971329</v>
      </c>
      <c r="E25" s="1075">
        <v>501.28111441307715</v>
      </c>
      <c r="F25" s="1076">
        <v>0.26691942905317018</v>
      </c>
      <c r="G25" s="1075">
        <v>575.294840085288</v>
      </c>
      <c r="H25" s="1076">
        <v>0.24976836698852056</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282.14999999999998</v>
      </c>
      <c r="D28" s="1079">
        <v>0</v>
      </c>
      <c r="E28" s="1078">
        <v>342.46999999999997</v>
      </c>
      <c r="F28" s="1079">
        <v>0.26693541299265489</v>
      </c>
      <c r="G28" s="1078" t="s">
        <v>363</v>
      </c>
      <c r="H28" s="1079" t="s">
        <v>363</v>
      </c>
      <c r="I28" s="1070"/>
      <c r="J28" s="1070"/>
      <c r="K28" s="1070"/>
      <c r="L28" s="1070"/>
      <c r="M28" s="1070"/>
      <c r="N28" s="1070"/>
      <c r="O28" s="1070"/>
    </row>
    <row r="29" spans="1:15" ht="15" customHeight="1" x14ac:dyDescent="0.35">
      <c r="B29" s="1303" t="s">
        <v>0</v>
      </c>
      <c r="C29" s="1304">
        <v>234.47600349671396</v>
      </c>
      <c r="D29" s="1305">
        <v>0.36212860200701352</v>
      </c>
      <c r="E29" s="1304">
        <v>373.92106517355649</v>
      </c>
      <c r="F29" s="1305">
        <v>0.38905451413322389</v>
      </c>
      <c r="G29" s="1304">
        <v>607.91761616335157</v>
      </c>
      <c r="H29" s="1305">
        <v>0.36612915009089314</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15" t="s">
        <v>368</v>
      </c>
      <c r="C3" s="1415"/>
      <c r="D3" s="1415"/>
      <c r="E3" s="1415"/>
      <c r="F3" s="1415"/>
      <c r="G3" s="1415"/>
      <c r="H3" s="1415"/>
      <c r="I3" s="1415"/>
      <c r="J3" s="1415"/>
      <c r="K3" s="1415"/>
      <c r="L3" s="1415"/>
      <c r="M3" s="1415"/>
      <c r="N3" s="1415"/>
      <c r="O3" s="1415"/>
      <c r="P3" s="1415"/>
      <c r="Q3" s="1415"/>
      <c r="R3" s="1415"/>
      <c r="S3" s="1415"/>
      <c r="T3" s="1415"/>
      <c r="U3" s="1415"/>
      <c r="V3" s="1415"/>
      <c r="W3" s="1415"/>
      <c r="X3" s="1415"/>
      <c r="Y3" s="1415"/>
      <c r="Z3" s="1415"/>
    </row>
    <row r="5" spans="1:29" x14ac:dyDescent="0.35">
      <c r="B5" s="219"/>
      <c r="C5" s="219"/>
      <c r="D5" s="1416" t="s">
        <v>365</v>
      </c>
      <c r="E5" s="1416"/>
      <c r="F5" s="1416"/>
      <c r="G5" s="1416"/>
      <c r="H5" s="1416"/>
      <c r="I5" s="1416"/>
      <c r="J5" s="1416"/>
      <c r="K5" s="1416"/>
      <c r="L5" s="1416"/>
      <c r="M5" s="219"/>
      <c r="N5" s="1417" t="s">
        <v>339</v>
      </c>
      <c r="O5" s="1417"/>
      <c r="P5" s="1417"/>
      <c r="Q5" s="1417"/>
      <c r="R5" s="1417"/>
      <c r="S5" s="1417"/>
      <c r="T5" s="1417"/>
      <c r="U5" s="1417"/>
      <c r="V5" s="1417"/>
      <c r="W5" s="1417"/>
      <c r="X5" s="1417"/>
      <c r="Y5" s="1417"/>
      <c r="Z5" s="1417"/>
      <c r="AA5" s="1417"/>
    </row>
    <row r="6" spans="1:29" ht="21" customHeight="1" x14ac:dyDescent="0.35">
      <c r="B6" s="219"/>
      <c r="C6" s="219"/>
      <c r="D6" s="1417"/>
      <c r="E6" s="1417"/>
      <c r="F6" s="1417"/>
      <c r="G6" s="1417"/>
      <c r="H6" s="1417"/>
      <c r="I6" s="1417"/>
      <c r="J6" s="1417"/>
      <c r="K6" s="1417"/>
      <c r="L6" s="1417"/>
      <c r="M6" s="219"/>
      <c r="N6" s="1418">
        <v>43830</v>
      </c>
      <c r="O6" s="1419"/>
      <c r="P6" s="1420">
        <v>44196</v>
      </c>
      <c r="Q6" s="1421"/>
      <c r="R6" s="1420">
        <v>44561</v>
      </c>
      <c r="S6" s="1421"/>
      <c r="T6" s="1424">
        <v>44926</v>
      </c>
      <c r="U6" s="1425"/>
      <c r="V6" s="1422">
        <v>45291</v>
      </c>
      <c r="W6" s="1423"/>
      <c r="X6" s="1422">
        <v>45657</v>
      </c>
      <c r="Y6" s="1423"/>
      <c r="Z6" s="1422">
        <v>45747</v>
      </c>
      <c r="AA6" s="1426"/>
    </row>
    <row r="7" spans="1:29" x14ac:dyDescent="0.35">
      <c r="B7" s="225"/>
      <c r="C7" s="219"/>
      <c r="D7" s="226">
        <v>43465</v>
      </c>
      <c r="E7" s="227">
        <v>43830</v>
      </c>
      <c r="F7" s="228">
        <v>44196</v>
      </c>
      <c r="G7" s="228">
        <v>44561</v>
      </c>
      <c r="H7" s="228">
        <v>44926</v>
      </c>
      <c r="I7" s="228">
        <v>45291</v>
      </c>
      <c r="J7" s="228">
        <v>45657</v>
      </c>
      <c r="K7" s="228">
        <v>45747</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1360"/>
      <c r="K8" s="234"/>
      <c r="L8" s="234"/>
      <c r="M8" s="219"/>
    </row>
    <row r="9" spans="1:29" ht="15" customHeight="1" x14ac:dyDescent="0.35">
      <c r="B9" s="298" t="s">
        <v>8</v>
      </c>
      <c r="C9" s="219"/>
      <c r="D9" s="299">
        <v>212243</v>
      </c>
      <c r="E9" s="300">
        <v>220375</v>
      </c>
      <c r="F9" s="300">
        <v>228555</v>
      </c>
      <c r="G9" s="254">
        <v>257227</v>
      </c>
      <c r="H9" s="254">
        <v>270632</v>
      </c>
      <c r="I9" s="254">
        <v>286600</v>
      </c>
      <c r="J9" s="254">
        <v>296663</v>
      </c>
      <c r="K9" s="301">
        <v>299148</v>
      </c>
      <c r="L9" s="302"/>
      <c r="M9" s="222"/>
      <c r="N9" s="278">
        <v>3.8314573389935047E-2</v>
      </c>
      <c r="O9" s="279">
        <v>8132</v>
      </c>
      <c r="P9" s="280">
        <v>3.7118547929665402E-2</v>
      </c>
      <c r="Q9" s="279">
        <v>8180</v>
      </c>
      <c r="R9" s="280">
        <v>0.12544901664807151</v>
      </c>
      <c r="S9" s="279">
        <v>28672</v>
      </c>
      <c r="T9" s="280">
        <v>5.2113502859342242E-2</v>
      </c>
      <c r="U9" s="279">
        <v>13405</v>
      </c>
      <c r="V9" s="280">
        <v>5.9002630878831841E-2</v>
      </c>
      <c r="W9" s="279">
        <v>15968</v>
      </c>
      <c r="X9" s="280">
        <v>3.5111653872993642E-2</v>
      </c>
      <c r="Y9" s="279">
        <v>10063</v>
      </c>
      <c r="Z9" s="280">
        <v>4.215322872829641E-2</v>
      </c>
      <c r="AA9" s="279">
        <v>12100</v>
      </c>
    </row>
    <row r="10" spans="1:29" x14ac:dyDescent="0.35">
      <c r="B10" s="303" t="s">
        <v>7</v>
      </c>
      <c r="C10" s="219"/>
      <c r="D10" s="253">
        <v>29146</v>
      </c>
      <c r="E10" s="254">
        <v>32952</v>
      </c>
      <c r="F10" s="254">
        <v>31533</v>
      </c>
      <c r="G10" s="254">
        <v>35145</v>
      </c>
      <c r="H10" s="254">
        <v>37547</v>
      </c>
      <c r="I10" s="254">
        <v>40334</v>
      </c>
      <c r="J10" s="254">
        <v>45264</v>
      </c>
      <c r="K10" s="257">
        <v>45732</v>
      </c>
      <c r="L10" s="304"/>
      <c r="M10" s="219"/>
      <c r="N10" s="256">
        <v>0.13058395663212785</v>
      </c>
      <c r="O10" s="257">
        <v>3806</v>
      </c>
      <c r="P10" s="258">
        <v>-4.3062636562272383E-2</v>
      </c>
      <c r="Q10" s="257">
        <v>-1419</v>
      </c>
      <c r="R10" s="258">
        <v>0.11454666539815439</v>
      </c>
      <c r="S10" s="257">
        <v>3612</v>
      </c>
      <c r="T10" s="258">
        <v>6.8345426091904971E-2</v>
      </c>
      <c r="U10" s="257">
        <v>2402</v>
      </c>
      <c r="V10" s="258">
        <v>7.4226968865688248E-2</v>
      </c>
      <c r="W10" s="257">
        <v>2787</v>
      </c>
      <c r="X10" s="258">
        <v>0.12222938463827049</v>
      </c>
      <c r="Y10" s="257">
        <v>4930</v>
      </c>
      <c r="Z10" s="258">
        <v>0.13077664861657157</v>
      </c>
      <c r="AA10" s="257">
        <v>5289</v>
      </c>
    </row>
    <row r="11" spans="1:29" x14ac:dyDescent="0.35">
      <c r="B11" s="303" t="s">
        <v>37</v>
      </c>
      <c r="C11" s="219"/>
      <c r="D11" s="253">
        <v>22049</v>
      </c>
      <c r="E11" s="254">
        <v>21083</v>
      </c>
      <c r="F11" s="254">
        <v>24199</v>
      </c>
      <c r="G11" s="254">
        <v>27700</v>
      </c>
      <c r="H11" s="254">
        <v>28977</v>
      </c>
      <c r="I11" s="254">
        <v>31214</v>
      </c>
      <c r="J11" s="254">
        <v>33127</v>
      </c>
      <c r="K11" s="257">
        <v>34418</v>
      </c>
      <c r="M11" s="222"/>
      <c r="N11" s="256">
        <v>-4.3811510726110003E-2</v>
      </c>
      <c r="O11" s="257">
        <v>-966</v>
      </c>
      <c r="P11" s="258">
        <v>0.14779680311151155</v>
      </c>
      <c r="Q11" s="257">
        <v>3116</v>
      </c>
      <c r="R11" s="258">
        <v>0.14467539980990951</v>
      </c>
      <c r="S11" s="257">
        <v>3501</v>
      </c>
      <c r="T11" s="258">
        <v>4.6101083032491053E-2</v>
      </c>
      <c r="U11" s="257">
        <v>1277</v>
      </c>
      <c r="V11" s="258">
        <v>7.7199157952859254E-2</v>
      </c>
      <c r="W11" s="257">
        <v>2237</v>
      </c>
      <c r="X11" s="258">
        <v>6.1286602165694815E-2</v>
      </c>
      <c r="Y11" s="257">
        <v>1913</v>
      </c>
      <c r="Z11" s="258">
        <v>9.7687769095837984E-2</v>
      </c>
      <c r="AA11" s="257">
        <v>3063</v>
      </c>
    </row>
    <row r="12" spans="1:29" x14ac:dyDescent="0.35">
      <c r="B12" s="303" t="s">
        <v>38</v>
      </c>
      <c r="C12" s="219"/>
      <c r="D12" s="253">
        <v>17328</v>
      </c>
      <c r="E12" s="254">
        <v>20674</v>
      </c>
      <c r="F12" s="254">
        <v>23074</v>
      </c>
      <c r="G12" s="254">
        <v>24476</v>
      </c>
      <c r="H12" s="254">
        <v>26198</v>
      </c>
      <c r="I12" s="254">
        <v>29233</v>
      </c>
      <c r="J12" s="254">
        <v>31849</v>
      </c>
      <c r="K12" s="257">
        <v>31794</v>
      </c>
      <c r="M12" s="222"/>
      <c r="N12" s="256">
        <v>0.19309787626962138</v>
      </c>
      <c r="O12" s="257">
        <v>3346</v>
      </c>
      <c r="P12" s="258">
        <v>0.11608783979878101</v>
      </c>
      <c r="Q12" s="257">
        <v>2400</v>
      </c>
      <c r="R12" s="258">
        <v>6.0761029730432625E-2</v>
      </c>
      <c r="S12" s="257">
        <v>1402</v>
      </c>
      <c r="T12" s="258">
        <v>7.0354633109985354E-2</v>
      </c>
      <c r="U12" s="257">
        <v>1722</v>
      </c>
      <c r="V12" s="258">
        <v>0.1158485380563401</v>
      </c>
      <c r="W12" s="257">
        <v>3035</v>
      </c>
      <c r="X12" s="258">
        <v>8.9487907501795805E-2</v>
      </c>
      <c r="Y12" s="257">
        <v>2616</v>
      </c>
      <c r="Z12" s="258">
        <v>8.7085854959483067E-2</v>
      </c>
      <c r="AA12" s="257">
        <v>2547</v>
      </c>
    </row>
    <row r="13" spans="1:29" x14ac:dyDescent="0.35">
      <c r="B13" s="303" t="s">
        <v>6</v>
      </c>
      <c r="C13" s="219"/>
      <c r="D13" s="253">
        <v>21638</v>
      </c>
      <c r="E13" s="254">
        <v>23390</v>
      </c>
      <c r="F13" s="254">
        <v>25070</v>
      </c>
      <c r="G13" s="254">
        <v>26787</v>
      </c>
      <c r="H13" s="254">
        <v>34697</v>
      </c>
      <c r="I13" s="254">
        <v>40697</v>
      </c>
      <c r="J13" s="254">
        <v>45025</v>
      </c>
      <c r="K13" s="257">
        <v>46130</v>
      </c>
      <c r="L13" s="304"/>
      <c r="M13" s="219"/>
      <c r="N13" s="256">
        <v>8.0968666235326836E-2</v>
      </c>
      <c r="O13" s="257">
        <v>1752</v>
      </c>
      <c r="P13" s="258">
        <v>7.1825566481402259E-2</v>
      </c>
      <c r="Q13" s="257">
        <v>1680</v>
      </c>
      <c r="R13" s="258">
        <v>6.8488232947746308E-2</v>
      </c>
      <c r="S13" s="257">
        <v>1717</v>
      </c>
      <c r="T13" s="258">
        <v>0.29529249262702062</v>
      </c>
      <c r="U13" s="257">
        <v>7910</v>
      </c>
      <c r="V13" s="258">
        <v>0.17292561316540334</v>
      </c>
      <c r="W13" s="257">
        <v>6000</v>
      </c>
      <c r="X13" s="258">
        <v>0.10634690517728584</v>
      </c>
      <c r="Y13" s="257">
        <v>4328</v>
      </c>
      <c r="Z13" s="258">
        <v>0.15014460955420361</v>
      </c>
      <c r="AA13" s="257">
        <v>6022</v>
      </c>
      <c r="AC13" s="224"/>
    </row>
    <row r="14" spans="1:29" x14ac:dyDescent="0.35">
      <c r="B14" s="303" t="s">
        <v>5</v>
      </c>
      <c r="C14" s="219"/>
      <c r="D14" s="253">
        <v>15734</v>
      </c>
      <c r="E14" s="254">
        <v>17179</v>
      </c>
      <c r="F14" s="254">
        <v>17123</v>
      </c>
      <c r="G14" s="254">
        <v>17369</v>
      </c>
      <c r="H14" s="254">
        <v>17553</v>
      </c>
      <c r="I14" s="254">
        <v>17166</v>
      </c>
      <c r="J14" s="254">
        <v>18175</v>
      </c>
      <c r="K14" s="257">
        <v>18114</v>
      </c>
      <c r="M14" s="222"/>
      <c r="N14" s="256">
        <v>9.1839328841998302E-2</v>
      </c>
      <c r="O14" s="257">
        <v>1445</v>
      </c>
      <c r="P14" s="258">
        <v>-3.2597939344548577E-3</v>
      </c>
      <c r="Q14" s="257">
        <v>-56</v>
      </c>
      <c r="R14" s="258">
        <v>1.4366641359574883E-2</v>
      </c>
      <c r="S14" s="257">
        <v>246</v>
      </c>
      <c r="T14" s="258">
        <v>1.0593586274396882E-2</v>
      </c>
      <c r="U14" s="257">
        <v>184</v>
      </c>
      <c r="V14" s="258">
        <v>-2.204751324559906E-2</v>
      </c>
      <c r="W14" s="257">
        <v>-387</v>
      </c>
      <c r="X14" s="258">
        <v>5.8778981708027533E-2</v>
      </c>
      <c r="Y14" s="257">
        <v>1009</v>
      </c>
      <c r="Z14" s="258">
        <v>7.469593592405821E-2</v>
      </c>
      <c r="AA14" s="257">
        <v>1259</v>
      </c>
      <c r="AC14" s="224"/>
    </row>
    <row r="15" spans="1:29" x14ac:dyDescent="0.35">
      <c r="B15" s="303" t="s">
        <v>4</v>
      </c>
      <c r="C15" s="219"/>
      <c r="D15" s="253">
        <v>93374</v>
      </c>
      <c r="E15" s="254">
        <v>104776</v>
      </c>
      <c r="F15" s="254">
        <v>105589</v>
      </c>
      <c r="G15" s="254">
        <v>108712</v>
      </c>
      <c r="H15" s="254">
        <v>114173</v>
      </c>
      <c r="I15" s="254">
        <v>122589</v>
      </c>
      <c r="J15" s="254">
        <v>126194</v>
      </c>
      <c r="K15" s="257">
        <v>126450</v>
      </c>
      <c r="M15" s="222"/>
      <c r="N15" s="256">
        <v>0.12211108017221073</v>
      </c>
      <c r="O15" s="257">
        <v>11402</v>
      </c>
      <c r="P15" s="258">
        <v>7.7594105520348844E-3</v>
      </c>
      <c r="Q15" s="257">
        <v>813</v>
      </c>
      <c r="R15" s="258">
        <v>2.9576944568089569E-2</v>
      </c>
      <c r="S15" s="257">
        <v>3123</v>
      </c>
      <c r="T15" s="258">
        <v>5.0233644859813076E-2</v>
      </c>
      <c r="U15" s="257">
        <v>5461</v>
      </c>
      <c r="V15" s="258">
        <v>7.3712699149536265E-2</v>
      </c>
      <c r="W15" s="257">
        <v>8416</v>
      </c>
      <c r="X15" s="258">
        <v>2.9407206193051483E-2</v>
      </c>
      <c r="Y15" s="257">
        <v>3605</v>
      </c>
      <c r="Z15" s="258">
        <v>2.0844770239286881E-2</v>
      </c>
      <c r="AA15" s="257">
        <v>2582</v>
      </c>
      <c r="AC15" s="224"/>
    </row>
    <row r="16" spans="1:29" x14ac:dyDescent="0.35">
      <c r="B16" s="303" t="s">
        <v>40</v>
      </c>
      <c r="C16" s="219"/>
      <c r="D16" s="253">
        <v>57838</v>
      </c>
      <c r="E16" s="254">
        <v>62182</v>
      </c>
      <c r="F16" s="254">
        <v>59849</v>
      </c>
      <c r="G16" s="254">
        <v>63814</v>
      </c>
      <c r="H16" s="254">
        <v>67338</v>
      </c>
      <c r="I16" s="254">
        <v>72357</v>
      </c>
      <c r="J16" s="254">
        <v>78035</v>
      </c>
      <c r="K16" s="257">
        <v>77506</v>
      </c>
      <c r="M16" s="222"/>
      <c r="N16" s="256">
        <v>7.5106331477575283E-2</v>
      </c>
      <c r="O16" s="257">
        <v>4344</v>
      </c>
      <c r="P16" s="258">
        <v>-3.7518896143578506E-2</v>
      </c>
      <c r="Q16" s="257">
        <v>-2333</v>
      </c>
      <c r="R16" s="258">
        <v>6.6250062657688513E-2</v>
      </c>
      <c r="S16" s="257">
        <v>3965</v>
      </c>
      <c r="T16" s="258">
        <v>5.5222991819976697E-2</v>
      </c>
      <c r="U16" s="257">
        <v>3524</v>
      </c>
      <c r="V16" s="258">
        <v>7.4534438207253029E-2</v>
      </c>
      <c r="W16" s="257">
        <v>5019</v>
      </c>
      <c r="X16" s="258">
        <v>7.8472020675262932E-2</v>
      </c>
      <c r="Y16" s="257">
        <v>5678</v>
      </c>
      <c r="Z16" s="258">
        <v>7.6023878939330825E-2</v>
      </c>
      <c r="AA16" s="257">
        <v>5476</v>
      </c>
      <c r="AC16" s="224"/>
    </row>
    <row r="17" spans="2:31" x14ac:dyDescent="0.35">
      <c r="B17" s="303" t="s">
        <v>41</v>
      </c>
      <c r="C17" s="219"/>
      <c r="D17" s="253">
        <v>155037</v>
      </c>
      <c r="E17" s="254">
        <v>163730</v>
      </c>
      <c r="F17" s="254">
        <v>156934</v>
      </c>
      <c r="G17" s="254">
        <v>166875</v>
      </c>
      <c r="H17" s="254">
        <v>187874</v>
      </c>
      <c r="I17" s="254">
        <v>201720</v>
      </c>
      <c r="J17" s="254">
        <v>229333</v>
      </c>
      <c r="K17" s="257">
        <v>232521</v>
      </c>
      <c r="M17" s="222"/>
      <c r="N17" s="256">
        <v>5.6070486400020547E-2</v>
      </c>
      <c r="O17" s="257">
        <v>8693</v>
      </c>
      <c r="P17" s="258">
        <v>-4.1507359677517841E-2</v>
      </c>
      <c r="Q17" s="257">
        <v>-6796</v>
      </c>
      <c r="R17" s="258">
        <v>6.3345100488103379E-2</v>
      </c>
      <c r="S17" s="257">
        <v>9941</v>
      </c>
      <c r="T17" s="258">
        <v>0.12583670411985026</v>
      </c>
      <c r="U17" s="257">
        <v>20999</v>
      </c>
      <c r="V17" s="258">
        <v>7.3698329731628709E-2</v>
      </c>
      <c r="W17" s="257">
        <v>13846</v>
      </c>
      <c r="X17" s="258">
        <v>0.13688776521911561</v>
      </c>
      <c r="Y17" s="257">
        <v>27613</v>
      </c>
      <c r="Z17" s="258">
        <v>0.13049333676907438</v>
      </c>
      <c r="AA17" s="257">
        <v>26840</v>
      </c>
      <c r="AC17" s="224"/>
    </row>
    <row r="18" spans="2:31" x14ac:dyDescent="0.35">
      <c r="B18" s="303" t="s">
        <v>3</v>
      </c>
      <c r="C18" s="219"/>
      <c r="D18" s="253">
        <v>74354</v>
      </c>
      <c r="E18" s="254">
        <v>88242</v>
      </c>
      <c r="F18" s="254">
        <v>102104</v>
      </c>
      <c r="G18" s="254">
        <v>117265</v>
      </c>
      <c r="H18" s="254">
        <v>133839</v>
      </c>
      <c r="I18" s="254">
        <v>146290</v>
      </c>
      <c r="J18" s="254">
        <v>164565</v>
      </c>
      <c r="K18" s="257">
        <v>167279</v>
      </c>
      <c r="M18" s="222"/>
      <c r="N18" s="256">
        <v>0.18678215025418932</v>
      </c>
      <c r="O18" s="257">
        <v>13888</v>
      </c>
      <c r="P18" s="258">
        <v>0.15709072777135602</v>
      </c>
      <c r="Q18" s="257">
        <v>13862</v>
      </c>
      <c r="R18" s="258">
        <v>0.14848585755700072</v>
      </c>
      <c r="S18" s="257">
        <v>15161</v>
      </c>
      <c r="T18" s="258">
        <v>0.14133799513921463</v>
      </c>
      <c r="U18" s="257">
        <v>16574</v>
      </c>
      <c r="V18" s="258">
        <v>9.3029684919941014E-2</v>
      </c>
      <c r="W18" s="257">
        <v>12451</v>
      </c>
      <c r="X18" s="258">
        <v>0.12492309795611467</v>
      </c>
      <c r="Y18" s="257">
        <v>18275</v>
      </c>
      <c r="Z18" s="258">
        <v>0.11024902434491723</v>
      </c>
      <c r="AA18" s="257">
        <v>16611</v>
      </c>
      <c r="AC18" s="224"/>
    </row>
    <row r="19" spans="2:31" x14ac:dyDescent="0.35">
      <c r="B19" s="303" t="s">
        <v>2</v>
      </c>
      <c r="C19" s="219"/>
      <c r="D19" s="253">
        <v>29189</v>
      </c>
      <c r="E19" s="254">
        <v>28237</v>
      </c>
      <c r="F19" s="254">
        <v>29065</v>
      </c>
      <c r="G19" s="254">
        <v>31070</v>
      </c>
      <c r="H19" s="254">
        <v>32795</v>
      </c>
      <c r="I19" s="254">
        <v>35293</v>
      </c>
      <c r="J19" s="254">
        <v>37168</v>
      </c>
      <c r="K19" s="257">
        <v>36400</v>
      </c>
      <c r="M19" s="222"/>
      <c r="N19" s="256">
        <v>-3.2615026208503206E-2</v>
      </c>
      <c r="O19" s="257">
        <v>-952</v>
      </c>
      <c r="P19" s="258">
        <v>2.9323228388284939E-2</v>
      </c>
      <c r="Q19" s="257">
        <v>828</v>
      </c>
      <c r="R19" s="258">
        <v>6.8983313263375257E-2</v>
      </c>
      <c r="S19" s="257">
        <v>2005</v>
      </c>
      <c r="T19" s="258">
        <v>5.551979401351792E-2</v>
      </c>
      <c r="U19" s="257">
        <v>1725</v>
      </c>
      <c r="V19" s="258">
        <v>7.6170147888397599E-2</v>
      </c>
      <c r="W19" s="257">
        <v>2498</v>
      </c>
      <c r="X19" s="258">
        <v>5.3126682344941001E-2</v>
      </c>
      <c r="Y19" s="257">
        <v>1875</v>
      </c>
      <c r="Z19" s="258">
        <v>5.0444418792566115E-2</v>
      </c>
      <c r="AA19" s="257">
        <v>1748</v>
      </c>
      <c r="AC19" s="224"/>
    </row>
    <row r="20" spans="2:31" x14ac:dyDescent="0.35">
      <c r="B20" s="303" t="s">
        <v>35</v>
      </c>
      <c r="C20" s="219"/>
      <c r="D20" s="253">
        <v>60099</v>
      </c>
      <c r="E20" s="254">
        <v>61636</v>
      </c>
      <c r="F20" s="254">
        <v>62544</v>
      </c>
      <c r="G20" s="254">
        <v>65061</v>
      </c>
      <c r="H20" s="254">
        <v>68103</v>
      </c>
      <c r="I20" s="254">
        <v>73691</v>
      </c>
      <c r="J20" s="254">
        <v>77196</v>
      </c>
      <c r="K20" s="257">
        <v>78066</v>
      </c>
      <c r="M20" s="222"/>
      <c r="N20" s="256">
        <v>2.5574468793158056E-2</v>
      </c>
      <c r="O20" s="257">
        <v>1537</v>
      </c>
      <c r="P20" s="258">
        <v>1.4731650334220303E-2</v>
      </c>
      <c r="Q20" s="257">
        <v>908</v>
      </c>
      <c r="R20" s="258">
        <v>4.0243668457405901E-2</v>
      </c>
      <c r="S20" s="257">
        <v>2517</v>
      </c>
      <c r="T20" s="258">
        <v>4.6756121178586296E-2</v>
      </c>
      <c r="U20" s="257">
        <v>3042</v>
      </c>
      <c r="V20" s="258">
        <v>8.2052185659956312E-2</v>
      </c>
      <c r="W20" s="257">
        <v>5588</v>
      </c>
      <c r="X20" s="258">
        <v>4.7563474508420356E-2</v>
      </c>
      <c r="Y20" s="257">
        <v>3505</v>
      </c>
      <c r="Z20" s="258">
        <v>5.6359183231620591E-2</v>
      </c>
      <c r="AA20" s="257">
        <v>4165</v>
      </c>
      <c r="AC20" s="224"/>
    </row>
    <row r="21" spans="2:31" x14ac:dyDescent="0.35">
      <c r="B21" s="303" t="s">
        <v>42</v>
      </c>
      <c r="C21" s="219"/>
      <c r="D21" s="253">
        <v>141699</v>
      </c>
      <c r="E21" s="254">
        <v>143622</v>
      </c>
      <c r="F21" s="254">
        <v>133442</v>
      </c>
      <c r="G21" s="254">
        <v>152686</v>
      </c>
      <c r="H21" s="254">
        <v>163762</v>
      </c>
      <c r="I21" s="254">
        <v>177795</v>
      </c>
      <c r="J21" s="254">
        <v>190951</v>
      </c>
      <c r="K21" s="257">
        <v>194321</v>
      </c>
      <c r="M21" s="222"/>
      <c r="N21" s="256">
        <v>1.3571020261258004E-2</v>
      </c>
      <c r="O21" s="257">
        <v>1923</v>
      </c>
      <c r="P21" s="258">
        <v>-7.0880505772096147E-2</v>
      </c>
      <c r="Q21" s="257">
        <v>-10180</v>
      </c>
      <c r="R21" s="258">
        <v>0.14421246683952571</v>
      </c>
      <c r="S21" s="257">
        <v>19244</v>
      </c>
      <c r="T21" s="258">
        <v>7.2541031921721677E-2</v>
      </c>
      <c r="U21" s="257">
        <v>11076</v>
      </c>
      <c r="V21" s="258">
        <v>8.5691430246333189E-2</v>
      </c>
      <c r="W21" s="257">
        <v>14033</v>
      </c>
      <c r="X21" s="258">
        <v>7.3995331702241263E-2</v>
      </c>
      <c r="Y21" s="257">
        <v>13156</v>
      </c>
      <c r="Z21" s="258">
        <v>8.2471757392098777E-2</v>
      </c>
      <c r="AA21" s="257">
        <v>14805</v>
      </c>
      <c r="AC21" s="224"/>
    </row>
    <row r="22" spans="2:31" x14ac:dyDescent="0.35">
      <c r="B22" s="303" t="s">
        <v>43</v>
      </c>
      <c r="C22" s="219"/>
      <c r="D22" s="253">
        <v>34999</v>
      </c>
      <c r="E22" s="254">
        <v>35054</v>
      </c>
      <c r="F22" s="254">
        <v>35294</v>
      </c>
      <c r="G22" s="254">
        <v>37047</v>
      </c>
      <c r="H22" s="254">
        <v>37762</v>
      </c>
      <c r="I22" s="254">
        <v>40484</v>
      </c>
      <c r="J22" s="254">
        <v>44630</v>
      </c>
      <c r="K22" s="257">
        <v>45626</v>
      </c>
      <c r="M22" s="222"/>
      <c r="N22" s="256">
        <v>1.571473470670659E-3</v>
      </c>
      <c r="O22" s="257">
        <v>55</v>
      </c>
      <c r="P22" s="258">
        <v>6.8465795629599757E-3</v>
      </c>
      <c r="Q22" s="257">
        <v>240</v>
      </c>
      <c r="R22" s="258">
        <v>4.9668498894996249E-2</v>
      </c>
      <c r="S22" s="257">
        <v>1753</v>
      </c>
      <c r="T22" s="258">
        <v>1.9299808351553427E-2</v>
      </c>
      <c r="U22" s="257">
        <v>715</v>
      </c>
      <c r="V22" s="258">
        <v>7.2083046448810917E-2</v>
      </c>
      <c r="W22" s="257">
        <v>2722</v>
      </c>
      <c r="X22" s="258">
        <v>0.1024108289694694</v>
      </c>
      <c r="Y22" s="257">
        <v>4146</v>
      </c>
      <c r="Z22" s="258">
        <v>9.3257296209325657E-2</v>
      </c>
      <c r="AA22" s="257">
        <v>3892</v>
      </c>
      <c r="AC22" s="224"/>
    </row>
    <row r="23" spans="2:31" x14ac:dyDescent="0.35">
      <c r="B23" s="303" t="s">
        <v>44</v>
      </c>
      <c r="C23" s="219"/>
      <c r="D23" s="253">
        <v>13668</v>
      </c>
      <c r="E23" s="254">
        <v>13801</v>
      </c>
      <c r="F23" s="254">
        <v>13661</v>
      </c>
      <c r="G23" s="254">
        <v>14164</v>
      </c>
      <c r="H23" s="254">
        <v>15245</v>
      </c>
      <c r="I23" s="254">
        <v>16142</v>
      </c>
      <c r="J23" s="254">
        <v>16475</v>
      </c>
      <c r="K23" s="257">
        <v>15929</v>
      </c>
      <c r="L23" s="304"/>
      <c r="M23" s="219"/>
      <c r="N23" s="256">
        <v>9.7307579748318052E-3</v>
      </c>
      <c r="O23" s="257">
        <v>133</v>
      </c>
      <c r="P23" s="258">
        <v>-1.0144192449822453E-2</v>
      </c>
      <c r="Q23" s="257">
        <v>-140</v>
      </c>
      <c r="R23" s="258">
        <v>3.6820144938145116E-2</v>
      </c>
      <c r="S23" s="257">
        <v>503</v>
      </c>
      <c r="T23" s="258">
        <v>7.6320248517367961E-2</v>
      </c>
      <c r="U23" s="257">
        <v>1081</v>
      </c>
      <c r="V23" s="258">
        <v>5.8838963594621152E-2</v>
      </c>
      <c r="W23" s="257">
        <v>897</v>
      </c>
      <c r="X23" s="258">
        <v>2.062941395118334E-2</v>
      </c>
      <c r="Y23" s="257">
        <v>333</v>
      </c>
      <c r="Z23" s="258">
        <v>-2.2040766208251461E-2</v>
      </c>
      <c r="AA23" s="257">
        <v>-359</v>
      </c>
      <c r="AC23" s="224"/>
    </row>
    <row r="24" spans="2:31" x14ac:dyDescent="0.35">
      <c r="B24" s="303" t="s">
        <v>45</v>
      </c>
      <c r="C24" s="219"/>
      <c r="D24" s="253">
        <v>65017</v>
      </c>
      <c r="E24" s="254">
        <v>67062</v>
      </c>
      <c r="F24" s="254">
        <v>65757</v>
      </c>
      <c r="G24" s="254">
        <v>65741</v>
      </c>
      <c r="H24" s="254">
        <v>65206</v>
      </c>
      <c r="I24" s="254">
        <v>67674</v>
      </c>
      <c r="J24" s="254">
        <v>70761</v>
      </c>
      <c r="K24" s="257">
        <v>70696</v>
      </c>
      <c r="M24" s="222"/>
      <c r="N24" s="256">
        <v>3.1453312210652618E-2</v>
      </c>
      <c r="O24" s="257">
        <v>2045</v>
      </c>
      <c r="P24" s="258">
        <v>-1.9459604545047915E-2</v>
      </c>
      <c r="Q24" s="257">
        <v>-1305</v>
      </c>
      <c r="R24" s="258">
        <v>-2.4332010280270211E-4</v>
      </c>
      <c r="S24" s="257">
        <v>-16</v>
      </c>
      <c r="T24" s="258">
        <v>-8.137996075508469E-3</v>
      </c>
      <c r="U24" s="257">
        <v>-535</v>
      </c>
      <c r="V24" s="258">
        <v>3.7849277673833726E-2</v>
      </c>
      <c r="W24" s="257">
        <v>2468</v>
      </c>
      <c r="X24" s="258">
        <v>4.5615746076779873E-2</v>
      </c>
      <c r="Y24" s="257">
        <v>3087</v>
      </c>
      <c r="Z24" s="258">
        <v>3.5869182979721081E-2</v>
      </c>
      <c r="AA24" s="257">
        <v>2448</v>
      </c>
      <c r="AC24" s="224"/>
    </row>
    <row r="25" spans="2:31" x14ac:dyDescent="0.35">
      <c r="B25" s="303" t="s">
        <v>46</v>
      </c>
      <c r="C25" s="219"/>
      <c r="D25" s="253">
        <v>8100</v>
      </c>
      <c r="E25" s="254">
        <v>8282</v>
      </c>
      <c r="F25" s="254">
        <v>7638</v>
      </c>
      <c r="G25" s="254">
        <v>8004</v>
      </c>
      <c r="H25" s="254">
        <v>8548</v>
      </c>
      <c r="I25" s="254">
        <v>9180</v>
      </c>
      <c r="J25" s="254">
        <v>9334</v>
      </c>
      <c r="K25" s="257">
        <v>9318</v>
      </c>
      <c r="M25" s="222"/>
      <c r="N25" s="256">
        <v>2.246913580246912E-2</v>
      </c>
      <c r="O25" s="257">
        <v>182</v>
      </c>
      <c r="P25" s="258">
        <v>-7.7758995411736254E-2</v>
      </c>
      <c r="Q25" s="257">
        <v>-644</v>
      </c>
      <c r="R25" s="258">
        <v>4.7918303220738423E-2</v>
      </c>
      <c r="S25" s="257">
        <v>366</v>
      </c>
      <c r="T25" s="258">
        <v>6.7966016991504175E-2</v>
      </c>
      <c r="U25" s="257">
        <v>544</v>
      </c>
      <c r="V25" s="258">
        <v>7.3935423490875118E-2</v>
      </c>
      <c r="W25" s="257">
        <v>632</v>
      </c>
      <c r="X25" s="258">
        <v>1.6775599128540319E-2</v>
      </c>
      <c r="Y25" s="257">
        <v>154</v>
      </c>
      <c r="Z25" s="258">
        <v>1.3817865303013876E-2</v>
      </c>
      <c r="AA25" s="257">
        <v>127</v>
      </c>
      <c r="AC25" s="224"/>
    </row>
    <row r="26" spans="2:31" x14ac:dyDescent="0.35">
      <c r="B26" s="305" t="s">
        <v>1</v>
      </c>
      <c r="C26" s="219"/>
      <c r="D26" s="260">
        <v>2763</v>
      </c>
      <c r="E26" s="261">
        <v>2906</v>
      </c>
      <c r="F26" s="261">
        <v>2799</v>
      </c>
      <c r="G26" s="261">
        <v>2999</v>
      </c>
      <c r="H26" s="261">
        <v>3188</v>
      </c>
      <c r="I26" s="261">
        <v>3407</v>
      </c>
      <c r="J26" s="261">
        <v>3679</v>
      </c>
      <c r="K26" s="265">
        <v>3725</v>
      </c>
      <c r="M26" s="222"/>
      <c r="N26" s="264">
        <v>5.1755338400289563E-2</v>
      </c>
      <c r="O26" s="265">
        <v>143</v>
      </c>
      <c r="P26" s="266">
        <v>-3.6820371644872729E-2</v>
      </c>
      <c r="Q26" s="265">
        <v>-107</v>
      </c>
      <c r="R26" s="266">
        <v>7.1454090746695176E-2</v>
      </c>
      <c r="S26" s="265">
        <v>200</v>
      </c>
      <c r="T26" s="266">
        <v>6.302100700233404E-2</v>
      </c>
      <c r="U26" s="265">
        <v>189</v>
      </c>
      <c r="V26" s="266">
        <v>6.8695106649937276E-2</v>
      </c>
      <c r="W26" s="265">
        <v>219</v>
      </c>
      <c r="X26" s="266">
        <v>7.9835632521279676E-2</v>
      </c>
      <c r="Y26" s="265">
        <v>272</v>
      </c>
      <c r="Z26" s="266">
        <v>6.764115792490677E-2</v>
      </c>
      <c r="AA26" s="265">
        <v>236</v>
      </c>
      <c r="AC26" s="224"/>
      <c r="AD26" s="224"/>
      <c r="AE26" s="286"/>
    </row>
    <row r="27" spans="2:31" x14ac:dyDescent="0.35">
      <c r="B27" s="235" t="s">
        <v>0</v>
      </c>
      <c r="C27" s="219"/>
      <c r="D27" s="1222">
        <f>SUM(D9:D26)</f>
        <v>1054275</v>
      </c>
      <c r="E27" s="306">
        <f>SUM(E9:E26)</f>
        <v>1115183</v>
      </c>
      <c r="F27" s="307">
        <f>SUM(F9:F26)</f>
        <v>1124230</v>
      </c>
      <c r="G27" s="306">
        <f>SUM(G9:G26)</f>
        <v>1222142</v>
      </c>
      <c r="H27" s="307">
        <v>1313437</v>
      </c>
      <c r="I27" s="306">
        <v>1411866</v>
      </c>
      <c r="J27" s="306">
        <v>1518424</v>
      </c>
      <c r="K27" s="306">
        <f>SUM(K9:K26)</f>
        <v>1533173</v>
      </c>
      <c r="L27" s="308"/>
      <c r="M27" s="222"/>
      <c r="N27" s="240">
        <f>E27/D27-1</f>
        <v>5.7772402836072212E-2</v>
      </c>
      <c r="O27" s="241">
        <f>E27-D27</f>
        <v>60908</v>
      </c>
      <c r="P27" s="242">
        <f>F27/E27-1</f>
        <v>8.1125698652149136E-3</v>
      </c>
      <c r="Q27" s="243">
        <f>F27-E27</f>
        <v>9047</v>
      </c>
      <c r="R27" s="242">
        <f t="shared" ref="R27" si="0">G27/F27-1</f>
        <v>8.7092498865890322E-2</v>
      </c>
      <c r="S27" s="237">
        <f t="shared" ref="S27" si="1">G27-F27</f>
        <v>97912</v>
      </c>
      <c r="T27" s="242">
        <f t="shared" ref="T27" si="2">H27/G27-1</f>
        <v>7.4700812180581222E-2</v>
      </c>
      <c r="U27" s="243">
        <f t="shared" ref="U27" si="3">H27-G27</f>
        <v>91295</v>
      </c>
      <c r="V27" s="309">
        <f t="shared" ref="V27" si="4">I27/H27-1</f>
        <v>7.4940023769697328E-2</v>
      </c>
      <c r="W27" s="237">
        <f t="shared" ref="W27" si="5">I27-H27</f>
        <v>98429</v>
      </c>
      <c r="X27" s="242">
        <f t="shared" ref="X27" si="6">J27/I27-1</f>
        <v>7.5473168133519675E-2</v>
      </c>
      <c r="Y27" s="243">
        <f>SUM(Y9:Y26)</f>
        <v>106558</v>
      </c>
      <c r="Z27" s="242">
        <v>7.6423027938907095E-2</v>
      </c>
      <c r="AA27" s="243">
        <v>108851</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EVO_resolPIA!D9:K9</xm:f>
              <xm:sqref>L9</xm:sqref>
            </x14:sparkline>
            <x14:sparkline>
              <xm:f>EVO_resolPIA!D10:K10</xm:f>
              <xm:sqref>L10</xm:sqref>
            </x14:sparkline>
            <x14:sparkline>
              <xm:f>EVO_resolPIA!D11:K11</xm:f>
              <xm:sqref>L11</xm:sqref>
            </x14:sparkline>
            <x14:sparkline>
              <xm:f>EVO_resolPIA!D12:K12</xm:f>
              <xm:sqref>L12</xm:sqref>
            </x14:sparkline>
            <x14:sparkline>
              <xm:f>EVO_resolPIA!D13:K13</xm:f>
              <xm:sqref>L13</xm:sqref>
            </x14:sparkline>
            <x14:sparkline>
              <xm:f>EVO_resolPIA!D14:K14</xm:f>
              <xm:sqref>L14</xm:sqref>
            </x14:sparkline>
            <x14:sparkline>
              <xm:f>EVO_resolPIA!D15:K15</xm:f>
              <xm:sqref>L15</xm:sqref>
            </x14:sparkline>
            <x14:sparkline>
              <xm:f>EVO_resolPIA!D16:K16</xm:f>
              <xm:sqref>L16</xm:sqref>
            </x14:sparkline>
            <x14:sparkline>
              <xm:f>EVO_resolPIA!D17:K17</xm:f>
              <xm:sqref>L17</xm:sqref>
            </x14:sparkline>
            <x14:sparkline>
              <xm:f>EVO_resolPIA!D18:K18</xm:f>
              <xm:sqref>L18</xm:sqref>
            </x14:sparkline>
            <x14:sparkline>
              <xm:f>EVO_resolPIA!D19:K19</xm:f>
              <xm:sqref>L19</xm:sqref>
            </x14:sparkline>
            <x14:sparkline>
              <xm:f>EVO_resolPIA!D20:K20</xm:f>
              <xm:sqref>L20</xm:sqref>
            </x14:sparkline>
            <x14:sparkline>
              <xm:f>EVO_resolPIA!D21:K21</xm:f>
              <xm:sqref>L21</xm:sqref>
            </x14:sparkline>
            <x14:sparkline>
              <xm:f>EVO_resolPIA!D22:K22</xm:f>
              <xm:sqref>L22</xm:sqref>
            </x14:sparkline>
            <x14:sparkline>
              <xm:f>EVO_resolPIA!D23:K23</xm:f>
              <xm:sqref>L23</xm:sqref>
            </x14:sparkline>
            <x14:sparkline>
              <xm:f>EVO_resolPIA!D24:K24</xm:f>
              <xm:sqref>L24</xm:sqref>
            </x14:sparkline>
            <x14:sparkline>
              <xm:f>EVO_resolPIA!D25:K25</xm:f>
              <xm:sqref>L25</xm:sqref>
            </x14:sparkline>
            <x14:sparkline>
              <xm:f>EVO_resolPIA!D26:K26</xm:f>
              <xm:sqref>L26</xm:sqref>
            </x14:sparkline>
            <x14:sparkline>
              <xm:f>EVO_resolPIA!D27:K27</xm:f>
              <xm:sqref>L27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194</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454</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218.83076923076925</v>
      </c>
      <c r="D11" s="1073">
        <v>0.48351924053539563</v>
      </c>
      <c r="E11" s="1072">
        <v>467.05667769377192</v>
      </c>
      <c r="F11" s="1073">
        <v>0.35667333348125635</v>
      </c>
      <c r="G11" s="1072">
        <v>583.66519532326424</v>
      </c>
      <c r="H11" s="1073">
        <v>0.20501524971523424</v>
      </c>
      <c r="I11" s="1070"/>
      <c r="J11" s="1070"/>
      <c r="K11" s="1070"/>
      <c r="L11" s="1070"/>
      <c r="M11" s="1070"/>
      <c r="N11" s="1070"/>
      <c r="O11" s="1070"/>
    </row>
    <row r="12" spans="1:18" ht="15" customHeight="1" x14ac:dyDescent="0.35">
      <c r="B12" s="1074" t="s">
        <v>7</v>
      </c>
      <c r="C12" s="1075">
        <v>229.9115789473685</v>
      </c>
      <c r="D12" s="1076">
        <v>0.56842201995963582</v>
      </c>
      <c r="E12" s="1075">
        <v>401.13682616923478</v>
      </c>
      <c r="F12" s="1076">
        <v>0.60954213849485106</v>
      </c>
      <c r="G12" s="1075">
        <v>465.15974587372312</v>
      </c>
      <c r="H12" s="1076">
        <v>0.42325449426093847</v>
      </c>
      <c r="I12" s="1070"/>
      <c r="J12" s="1070"/>
      <c r="K12" s="1070"/>
      <c r="L12" s="1070"/>
      <c r="M12" s="1070"/>
      <c r="N12" s="1070"/>
      <c r="O12" s="1070"/>
    </row>
    <row r="13" spans="1:18" ht="15" customHeight="1" x14ac:dyDescent="0.35">
      <c r="B13" s="1074" t="s">
        <v>37</v>
      </c>
      <c r="C13" s="1075">
        <v>338.50863636363641</v>
      </c>
      <c r="D13" s="1076">
        <v>0.33250037621613449</v>
      </c>
      <c r="E13" s="1075">
        <v>402.4042633637572</v>
      </c>
      <c r="F13" s="1076">
        <v>0.42219542420976092</v>
      </c>
      <c r="G13" s="1075">
        <v>436.44919416243835</v>
      </c>
      <c r="H13" s="1076">
        <v>0.43480299412220047</v>
      </c>
      <c r="I13" s="1070"/>
      <c r="J13" s="1070"/>
      <c r="K13" s="1070"/>
      <c r="L13" s="1070"/>
      <c r="M13" s="1070"/>
      <c r="N13" s="1070"/>
      <c r="O13" s="1070"/>
    </row>
    <row r="14" spans="1:18" ht="15" customHeight="1" x14ac:dyDescent="0.35">
      <c r="B14" s="1074" t="s">
        <v>38</v>
      </c>
      <c r="C14" s="1075">
        <v>553.94000000000005</v>
      </c>
      <c r="D14" s="1076">
        <v>0</v>
      </c>
      <c r="E14" s="1075">
        <v>577.39921868749957</v>
      </c>
      <c r="F14" s="1076">
        <v>0.21937016854706046</v>
      </c>
      <c r="G14" s="1075">
        <v>529.33645898360692</v>
      </c>
      <c r="H14" s="1076">
        <v>0.3360452574410383</v>
      </c>
      <c r="I14" s="1070"/>
      <c r="J14" s="1070"/>
      <c r="K14" s="1070"/>
      <c r="L14" s="1070"/>
      <c r="M14" s="1070"/>
      <c r="N14" s="1070"/>
      <c r="O14" s="1070"/>
    </row>
    <row r="15" spans="1:18" ht="15" customHeight="1" x14ac:dyDescent="0.35">
      <c r="B15" s="1074" t="s">
        <v>6</v>
      </c>
      <c r="C15" s="1075">
        <v>318.8483333333333</v>
      </c>
      <c r="D15" s="1076">
        <v>0.6645376816574613</v>
      </c>
      <c r="E15" s="1075">
        <v>453.15559012875588</v>
      </c>
      <c r="F15" s="1076">
        <v>0.58027433250215754</v>
      </c>
      <c r="G15" s="1075">
        <v>533.9227782426774</v>
      </c>
      <c r="H15" s="1076">
        <v>0.50321168782300807</v>
      </c>
      <c r="I15" s="1070"/>
      <c r="J15" s="1070"/>
      <c r="K15" s="1070"/>
      <c r="L15" s="1070"/>
      <c r="M15" s="1070"/>
      <c r="N15" s="1070"/>
      <c r="O15" s="1070"/>
    </row>
    <row r="16" spans="1:18" ht="15" customHeight="1" x14ac:dyDescent="0.35">
      <c r="B16" s="1074" t="s">
        <v>5</v>
      </c>
      <c r="C16" s="1075">
        <v>354.38428571428574</v>
      </c>
      <c r="D16" s="1076">
        <v>0.57751150300535448</v>
      </c>
      <c r="E16" s="1075">
        <v>526.26813131313122</v>
      </c>
      <c r="F16" s="1076">
        <v>0.47479544487841702</v>
      </c>
      <c r="G16" s="1075">
        <v>525.05068965517239</v>
      </c>
      <c r="H16" s="1076">
        <v>0.48025103495557331</v>
      </c>
      <c r="I16" s="1070"/>
      <c r="J16" s="1070"/>
      <c r="K16" s="1070"/>
      <c r="L16" s="1070"/>
      <c r="M16" s="1070"/>
      <c r="N16" s="1070"/>
      <c r="O16" s="1070"/>
    </row>
    <row r="17" spans="1:15" ht="15" customHeight="1" x14ac:dyDescent="0.35">
      <c r="B17" s="1074" t="s">
        <v>4</v>
      </c>
      <c r="C17" s="1075" t="s">
        <v>363</v>
      </c>
      <c r="D17" s="1076" t="s">
        <v>363</v>
      </c>
      <c r="E17" s="1075">
        <v>425.80678564144898</v>
      </c>
      <c r="F17" s="1076">
        <v>0.66473644572119439</v>
      </c>
      <c r="G17" s="1075">
        <v>576.82459428870823</v>
      </c>
      <c r="H17" s="1076">
        <v>0.5539056724486956</v>
      </c>
      <c r="I17" s="1070"/>
      <c r="J17" s="1070"/>
      <c r="K17" s="1070"/>
      <c r="L17" s="1070"/>
      <c r="M17" s="1070"/>
      <c r="N17" s="1070"/>
      <c r="O17" s="1070"/>
    </row>
    <row r="18" spans="1:15" ht="15" customHeight="1" x14ac:dyDescent="0.35">
      <c r="B18" s="1074" t="s">
        <v>40</v>
      </c>
      <c r="C18" s="1075">
        <v>250.06971663346542</v>
      </c>
      <c r="D18" s="1076">
        <v>0.39648231329722411</v>
      </c>
      <c r="E18" s="1075">
        <v>443.0731328967932</v>
      </c>
      <c r="F18" s="1076">
        <v>0.56920655679542487</v>
      </c>
      <c r="G18" s="1075">
        <v>444.00444885924998</v>
      </c>
      <c r="H18" s="1076">
        <v>0.55873213315517067</v>
      </c>
      <c r="I18" s="1070"/>
      <c r="J18" s="1070"/>
      <c r="K18" s="1070"/>
      <c r="L18" s="1070"/>
      <c r="M18" s="1070"/>
      <c r="N18" s="1070"/>
      <c r="O18" s="1070"/>
    </row>
    <row r="19" spans="1:15" ht="15" customHeight="1" x14ac:dyDescent="0.35">
      <c r="B19" s="1074" t="s">
        <v>41</v>
      </c>
      <c r="C19" s="1075">
        <v>454.03999999999996</v>
      </c>
      <c r="D19" s="1076">
        <v>0.38781545822190566</v>
      </c>
      <c r="E19" s="1075">
        <v>675.99960906585841</v>
      </c>
      <c r="F19" s="1076">
        <v>0.45410170175992426</v>
      </c>
      <c r="G19" s="1075">
        <v>659.39620815697083</v>
      </c>
      <c r="H19" s="1076">
        <v>0.45975621912557763</v>
      </c>
      <c r="I19" s="1070"/>
      <c r="J19" s="1070"/>
      <c r="K19" s="1070"/>
      <c r="L19" s="1070"/>
      <c r="M19" s="1070"/>
      <c r="N19" s="1070"/>
      <c r="O19" s="1070"/>
    </row>
    <row r="20" spans="1:15" ht="15" customHeight="1" x14ac:dyDescent="0.35">
      <c r="B20" s="1074" t="s">
        <v>3</v>
      </c>
      <c r="C20" s="1075">
        <v>1442.7780133928588</v>
      </c>
      <c r="D20" s="1076">
        <v>0.35084306574580909</v>
      </c>
      <c r="E20" s="1075">
        <v>978.89259813705939</v>
      </c>
      <c r="F20" s="1076">
        <v>0.38954056120162422</v>
      </c>
      <c r="G20" s="1075">
        <v>887.10636972538418</v>
      </c>
      <c r="H20" s="1076">
        <v>0.36816370059528547</v>
      </c>
      <c r="I20" s="1070"/>
      <c r="J20" s="1070"/>
      <c r="K20" s="1070"/>
      <c r="L20" s="1070"/>
      <c r="M20" s="1070"/>
      <c r="N20" s="1070"/>
      <c r="O20" s="1070"/>
    </row>
    <row r="21" spans="1:15" ht="15" customHeight="1" x14ac:dyDescent="0.35">
      <c r="B21" s="1074" t="s">
        <v>2</v>
      </c>
      <c r="C21" s="1075">
        <v>293.06</v>
      </c>
      <c r="D21" s="1076">
        <v>0.80945943817806254</v>
      </c>
      <c r="E21" s="1075">
        <v>363.70114544084385</v>
      </c>
      <c r="F21" s="1076">
        <v>0.50007157633583421</v>
      </c>
      <c r="G21" s="1075">
        <v>464.48004801920888</v>
      </c>
      <c r="H21" s="1076">
        <v>0.46861532664522304</v>
      </c>
      <c r="I21" s="1070"/>
      <c r="J21" s="1070"/>
      <c r="K21" s="1070"/>
      <c r="L21" s="1070"/>
      <c r="M21" s="1070"/>
      <c r="N21" s="1070"/>
      <c r="O21" s="1070"/>
    </row>
    <row r="22" spans="1:15" ht="15" customHeight="1" x14ac:dyDescent="0.35">
      <c r="B22" s="1074" t="s">
        <v>35</v>
      </c>
      <c r="C22" s="1075">
        <v>373.24949152542382</v>
      </c>
      <c r="D22" s="1076">
        <v>0.45994853438163469</v>
      </c>
      <c r="E22" s="1075">
        <v>403.58949018127134</v>
      </c>
      <c r="F22" s="1076">
        <v>0.45362393294992326</v>
      </c>
      <c r="G22" s="1075">
        <v>421.86882698696888</v>
      </c>
      <c r="H22" s="1076">
        <v>0.42986921533615152</v>
      </c>
      <c r="I22" s="1070"/>
      <c r="J22" s="1070"/>
      <c r="K22" s="1070"/>
      <c r="L22" s="1070"/>
      <c r="M22" s="1070"/>
      <c r="N22" s="1070"/>
      <c r="O22" s="1070"/>
    </row>
    <row r="23" spans="1:15" ht="15" customHeight="1" x14ac:dyDescent="0.35">
      <c r="B23" s="1074" t="s">
        <v>42</v>
      </c>
      <c r="C23" s="1075">
        <v>371.27</v>
      </c>
      <c r="D23" s="1076">
        <v>0.22005310824546531</v>
      </c>
      <c r="E23" s="1075">
        <v>604.12073777779119</v>
      </c>
      <c r="F23" s="1076">
        <v>0.24077221991008568</v>
      </c>
      <c r="G23" s="1075">
        <v>606.48519776391674</v>
      </c>
      <c r="H23" s="1076">
        <v>0.2403573429848955</v>
      </c>
      <c r="I23" s="1070"/>
      <c r="J23" s="1070"/>
      <c r="K23" s="1070"/>
      <c r="L23" s="1070"/>
      <c r="M23" s="1070"/>
      <c r="N23" s="1070"/>
      <c r="O23" s="1070"/>
    </row>
    <row r="24" spans="1:15" ht="15" customHeight="1" x14ac:dyDescent="0.35">
      <c r="B24" s="1074" t="s">
        <v>43</v>
      </c>
      <c r="C24" s="1075" t="s">
        <v>363</v>
      </c>
      <c r="D24" s="1076" t="s">
        <v>363</v>
      </c>
      <c r="E24" s="1075">
        <v>414.86850202429116</v>
      </c>
      <c r="F24" s="1076">
        <v>0.52487036255023756</v>
      </c>
      <c r="G24" s="1075">
        <v>474.70642348754484</v>
      </c>
      <c r="H24" s="1076">
        <v>0.5082604108538209</v>
      </c>
      <c r="I24" s="1070"/>
      <c r="J24" s="1070"/>
      <c r="K24" s="1070"/>
      <c r="L24" s="1070"/>
      <c r="M24" s="1070"/>
      <c r="N24" s="1070"/>
      <c r="O24" s="1070"/>
    </row>
    <row r="25" spans="1:15" ht="15" customHeight="1" x14ac:dyDescent="0.35">
      <c r="B25" s="1074" t="s">
        <v>44</v>
      </c>
      <c r="C25" s="1075">
        <v>1159.4159999999997</v>
      </c>
      <c r="D25" s="1076">
        <v>0.48020726389523238</v>
      </c>
      <c r="E25" s="1075">
        <v>837.57243636363671</v>
      </c>
      <c r="F25" s="1076">
        <v>0.67332904769964497</v>
      </c>
      <c r="G25" s="1075">
        <v>885.67821256038621</v>
      </c>
      <c r="H25" s="1076">
        <v>0.58949647399737992</v>
      </c>
      <c r="I25" s="1070"/>
      <c r="J25" s="1070"/>
      <c r="K25" s="1070"/>
      <c r="L25" s="1070"/>
      <c r="M25" s="1070"/>
      <c r="N25" s="1070"/>
      <c r="O25" s="1070"/>
    </row>
    <row r="26" spans="1:15" ht="15" customHeight="1" x14ac:dyDescent="0.35">
      <c r="B26" s="1074" t="s">
        <v>45</v>
      </c>
      <c r="C26" s="1075">
        <v>299.64125000000001</v>
      </c>
      <c r="D26" s="1076">
        <v>0.35306346049135351</v>
      </c>
      <c r="E26" s="1075">
        <v>649.61136986301563</v>
      </c>
      <c r="F26" s="1076">
        <v>0.32317242041484706</v>
      </c>
      <c r="G26" s="1075">
        <v>702.62501445086968</v>
      </c>
      <c r="H26" s="1076">
        <v>0.33591928214885064</v>
      </c>
      <c r="I26" s="1070"/>
      <c r="J26" s="1070"/>
      <c r="K26" s="1070"/>
      <c r="L26" s="1070"/>
      <c r="M26" s="1070"/>
      <c r="N26" s="1070"/>
      <c r="O26" s="1070"/>
    </row>
    <row r="27" spans="1:15" ht="15" customHeight="1" x14ac:dyDescent="0.35">
      <c r="B27" s="1074" t="s">
        <v>46</v>
      </c>
      <c r="C27" s="1075">
        <v>692.45400000000006</v>
      </c>
      <c r="D27" s="1076">
        <v>7.5940629758358622E-2</v>
      </c>
      <c r="E27" s="1075">
        <v>694.12538606403177</v>
      </c>
      <c r="F27" s="1076">
        <v>9.6285564414471253E-2</v>
      </c>
      <c r="G27" s="1075">
        <v>692.77224770642226</v>
      </c>
      <c r="H27" s="1076">
        <v>0.10517726985612089</v>
      </c>
      <c r="I27" s="1070"/>
      <c r="J27" s="1070"/>
      <c r="K27" s="1070"/>
      <c r="L27" s="1070"/>
      <c r="M27" s="1070"/>
      <c r="N27" s="1070"/>
      <c r="O27" s="1070"/>
    </row>
    <row r="28" spans="1:15" ht="15" customHeight="1" x14ac:dyDescent="0.35">
      <c r="B28" s="1077" t="s">
        <v>1</v>
      </c>
      <c r="C28" s="1078" t="s">
        <v>363</v>
      </c>
      <c r="D28" s="1079" t="s">
        <v>363</v>
      </c>
      <c r="E28" s="1078">
        <v>243.67</v>
      </c>
      <c r="F28" s="1079">
        <v>0</v>
      </c>
      <c r="G28" s="1078" t="s">
        <v>363</v>
      </c>
      <c r="H28" s="1079" t="s">
        <v>363</v>
      </c>
      <c r="I28" s="1070"/>
      <c r="J28" s="1070"/>
      <c r="K28" s="1070"/>
      <c r="L28" s="1070"/>
      <c r="M28" s="1070"/>
      <c r="N28" s="1070"/>
      <c r="O28" s="1070"/>
    </row>
    <row r="29" spans="1:15" ht="15" customHeight="1" x14ac:dyDescent="0.35">
      <c r="B29" s="1303" t="s">
        <v>0</v>
      </c>
      <c r="C29" s="1304">
        <v>460.90388030018744</v>
      </c>
      <c r="D29" s="1305">
        <v>1.0899304521623598</v>
      </c>
      <c r="E29" s="1304">
        <v>544.27294534719954</v>
      </c>
      <c r="F29" s="1305">
        <v>0.56333405291462024</v>
      </c>
      <c r="G29" s="1304">
        <v>574.81040053762445</v>
      </c>
      <c r="H29" s="1305">
        <v>0.47589115599582155</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4.5" customHeight="1" x14ac:dyDescent="0.3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453</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312.71964601769918</v>
      </c>
      <c r="D11" s="1073">
        <v>0.31263999777440854</v>
      </c>
      <c r="E11" s="1072">
        <v>345.12414814814804</v>
      </c>
      <c r="F11" s="1073">
        <v>0.25801522603416766</v>
      </c>
      <c r="G11" s="1072">
        <v>533.71379310344855</v>
      </c>
      <c r="H11" s="1073">
        <v>0.34200754763264241</v>
      </c>
      <c r="I11" s="1070"/>
      <c r="J11" s="1070"/>
      <c r="K11" s="1070"/>
      <c r="L11" s="1070"/>
      <c r="M11" s="1070"/>
      <c r="N11" s="1070"/>
      <c r="O11" s="1070"/>
    </row>
    <row r="12" spans="1:18" ht="15" customHeight="1" x14ac:dyDescent="0.35">
      <c r="B12" s="1074" t="s">
        <v>7</v>
      </c>
      <c r="C12" s="1075">
        <v>231.46149132947937</v>
      </c>
      <c r="D12" s="1076">
        <v>0.40005721227677732</v>
      </c>
      <c r="E12" s="1075">
        <v>194.89572625698324</v>
      </c>
      <c r="F12" s="1076">
        <v>0.47542182406192118</v>
      </c>
      <c r="G12" s="1075">
        <v>323.92856630824372</v>
      </c>
      <c r="H12" s="1076">
        <v>0.26693229746716113</v>
      </c>
      <c r="I12" s="1070"/>
      <c r="J12" s="1070"/>
      <c r="K12" s="1070"/>
      <c r="L12" s="1070"/>
      <c r="M12" s="1070"/>
      <c r="N12" s="1070"/>
      <c r="O12" s="1070"/>
    </row>
    <row r="13" spans="1:18" ht="15" customHeight="1" x14ac:dyDescent="0.35">
      <c r="B13" s="1074" t="s">
        <v>37</v>
      </c>
      <c r="C13" s="1075">
        <v>212.63331395348837</v>
      </c>
      <c r="D13" s="1076">
        <v>0.21717488719998276</v>
      </c>
      <c r="E13" s="1075">
        <v>301.31214999999929</v>
      </c>
      <c r="F13" s="1076">
        <v>0.15426212156270799</v>
      </c>
      <c r="G13" s="1075">
        <v>476.35952755905595</v>
      </c>
      <c r="H13" s="1076">
        <v>0.15376158518361296</v>
      </c>
      <c r="I13" s="1070"/>
      <c r="J13" s="1070"/>
      <c r="K13" s="1070"/>
      <c r="L13" s="1070"/>
      <c r="M13" s="1070"/>
      <c r="N13" s="1070"/>
      <c r="O13" s="1070"/>
    </row>
    <row r="14" spans="1:18" ht="15" customHeight="1" x14ac:dyDescent="0.35">
      <c r="B14" s="1074" t="s">
        <v>38</v>
      </c>
      <c r="C14" s="1075">
        <v>230.6216326530612</v>
      </c>
      <c r="D14" s="1076">
        <v>0.59083243126956697</v>
      </c>
      <c r="E14" s="1075">
        <v>282.39852941176474</v>
      </c>
      <c r="F14" s="1076">
        <v>0.48016105709065743</v>
      </c>
      <c r="G14" s="1075">
        <v>373.16571428571427</v>
      </c>
      <c r="H14" s="1076">
        <v>0.69238740926500575</v>
      </c>
      <c r="I14" s="1070"/>
      <c r="J14" s="1070"/>
      <c r="K14" s="1070"/>
      <c r="L14" s="1070"/>
      <c r="M14" s="1070"/>
      <c r="N14" s="1070"/>
      <c r="O14" s="1070"/>
    </row>
    <row r="15" spans="1:18" ht="15" customHeight="1" x14ac:dyDescent="0.35">
      <c r="B15" s="1074" t="s">
        <v>6</v>
      </c>
      <c r="C15" s="1075">
        <v>246.77842318059243</v>
      </c>
      <c r="D15" s="1076">
        <v>0.71628199015838345</v>
      </c>
      <c r="E15" s="1075">
        <v>259.78118483412334</v>
      </c>
      <c r="F15" s="1076">
        <v>0.74781579913916763</v>
      </c>
      <c r="G15" s="1075">
        <v>477.55939914163071</v>
      </c>
      <c r="H15" s="1076">
        <v>0.63865792301244295</v>
      </c>
      <c r="I15" s="1070"/>
      <c r="J15" s="1070"/>
      <c r="K15" s="1070"/>
      <c r="L15" s="1070"/>
      <c r="M15" s="1070"/>
      <c r="N15" s="1070"/>
      <c r="O15" s="1070"/>
    </row>
    <row r="16" spans="1:18" ht="15" customHeight="1" x14ac:dyDescent="0.35">
      <c r="B16" s="1074" t="s">
        <v>5</v>
      </c>
      <c r="C16" s="1075" t="s">
        <v>363</v>
      </c>
      <c r="D16" s="1076" t="s">
        <v>363</v>
      </c>
      <c r="E16" s="1075">
        <v>244.39333333333332</v>
      </c>
      <c r="F16" s="1076">
        <v>0.36296257971867257</v>
      </c>
      <c r="G16" s="1075">
        <v>616.03</v>
      </c>
      <c r="H16" s="1076">
        <v>0</v>
      </c>
      <c r="I16" s="1070"/>
      <c r="J16" s="1070"/>
      <c r="K16" s="1070"/>
      <c r="L16" s="1070"/>
      <c r="M16" s="1070"/>
      <c r="N16" s="1070"/>
      <c r="O16" s="1070"/>
    </row>
    <row r="17" spans="1:15" ht="15" customHeight="1" x14ac:dyDescent="0.35">
      <c r="B17" s="1074" t="s">
        <v>4</v>
      </c>
      <c r="C17" s="1075">
        <v>244.25750142180181</v>
      </c>
      <c r="D17" s="1076">
        <v>0.52802996658254076</v>
      </c>
      <c r="E17" s="1075">
        <v>461.82114218009298</v>
      </c>
      <c r="F17" s="1076">
        <v>0.6043677655133185</v>
      </c>
      <c r="G17" s="1075">
        <v>618.3038701923092</v>
      </c>
      <c r="H17" s="1076">
        <v>0.53322964657565564</v>
      </c>
      <c r="I17" s="1070"/>
      <c r="J17" s="1070"/>
      <c r="K17" s="1070"/>
      <c r="L17" s="1070"/>
      <c r="M17" s="1070"/>
      <c r="N17" s="1070"/>
      <c r="O17" s="1070"/>
    </row>
    <row r="18" spans="1:15" ht="15" customHeight="1" x14ac:dyDescent="0.35">
      <c r="B18" s="1074" t="s">
        <v>40</v>
      </c>
      <c r="C18" s="1075">
        <v>216.47291719745215</v>
      </c>
      <c r="D18" s="1076">
        <v>0.59841027907024136</v>
      </c>
      <c r="E18" s="1075">
        <v>251.99273469387762</v>
      </c>
      <c r="F18" s="1076">
        <v>0.49588616421093074</v>
      </c>
      <c r="G18" s="1075">
        <v>278.17280985915488</v>
      </c>
      <c r="H18" s="1076">
        <v>0.4525644270593453</v>
      </c>
      <c r="I18" s="1070"/>
      <c r="J18" s="1070"/>
      <c r="K18" s="1070"/>
      <c r="L18" s="1070"/>
      <c r="M18" s="1070"/>
      <c r="N18" s="1070"/>
      <c r="O18" s="1070"/>
    </row>
    <row r="19" spans="1:15" ht="15" customHeight="1" x14ac:dyDescent="0.35">
      <c r="B19" s="1074" t="s">
        <v>41</v>
      </c>
      <c r="C19" s="1075">
        <v>406.29850119903841</v>
      </c>
      <c r="D19" s="1076">
        <v>0.18035430000539571</v>
      </c>
      <c r="E19" s="1075">
        <v>417.01738945577597</v>
      </c>
      <c r="F19" s="1076">
        <v>0.1300681307015755</v>
      </c>
      <c r="G19" s="1075">
        <v>418.7590592334501</v>
      </c>
      <c r="H19" s="1076">
        <v>0.12565560712279422</v>
      </c>
      <c r="I19" s="1070"/>
      <c r="J19" s="1070"/>
      <c r="K19" s="1070"/>
      <c r="L19" s="1070"/>
      <c r="M19" s="1070"/>
      <c r="N19" s="1070"/>
      <c r="O19" s="1070"/>
    </row>
    <row r="20" spans="1:15" ht="15" customHeight="1" x14ac:dyDescent="0.35">
      <c r="B20" s="1074" t="s">
        <v>3</v>
      </c>
      <c r="C20" s="1075">
        <v>448.43616352201371</v>
      </c>
      <c r="D20" s="1076">
        <v>0.52162853005939291</v>
      </c>
      <c r="E20" s="1075">
        <v>483.985235732006</v>
      </c>
      <c r="F20" s="1076">
        <v>0.42494453271286986</v>
      </c>
      <c r="G20" s="1075">
        <v>698.06879545454672</v>
      </c>
      <c r="H20" s="1076">
        <v>0.26039283518373102</v>
      </c>
      <c r="I20" s="1070"/>
      <c r="J20" s="1070"/>
      <c r="K20" s="1070"/>
      <c r="L20" s="1070"/>
      <c r="M20" s="1070"/>
      <c r="N20" s="1070"/>
      <c r="O20" s="1070"/>
    </row>
    <row r="21" spans="1:15" ht="15" customHeight="1" x14ac:dyDescent="0.35">
      <c r="B21" s="1074" t="s">
        <v>2</v>
      </c>
      <c r="C21" s="1075">
        <v>291.78252225519304</v>
      </c>
      <c r="D21" s="1076">
        <v>0.33156351778356868</v>
      </c>
      <c r="E21" s="1075">
        <v>351.49321637426902</v>
      </c>
      <c r="F21" s="1076">
        <v>0.29743038954867462</v>
      </c>
      <c r="G21" s="1075">
        <v>367.35185185185179</v>
      </c>
      <c r="H21" s="1076">
        <v>0.34193305496551696</v>
      </c>
      <c r="I21" s="1070"/>
      <c r="J21" s="1070"/>
      <c r="K21" s="1070"/>
      <c r="L21" s="1070"/>
      <c r="M21" s="1070"/>
      <c r="N21" s="1070"/>
      <c r="O21" s="1070"/>
    </row>
    <row r="22" spans="1:15" ht="15" customHeight="1" x14ac:dyDescent="0.35">
      <c r="B22" s="1074" t="s">
        <v>35</v>
      </c>
      <c r="C22" s="1075">
        <v>228.84603634298637</v>
      </c>
      <c r="D22" s="1076">
        <v>0.3709190448690633</v>
      </c>
      <c r="E22" s="1075">
        <v>231.69390287769809</v>
      </c>
      <c r="F22" s="1076">
        <v>0.42876603144496522</v>
      </c>
      <c r="G22" s="1075">
        <v>359.29472609099417</v>
      </c>
      <c r="H22" s="1076">
        <v>0.42703551606255197</v>
      </c>
      <c r="I22" s="1070"/>
      <c r="J22" s="1070"/>
      <c r="K22" s="1070"/>
      <c r="L22" s="1070"/>
      <c r="M22" s="1070"/>
      <c r="N22" s="1070"/>
      <c r="O22" s="1070"/>
    </row>
    <row r="23" spans="1:15" ht="15" customHeight="1" x14ac:dyDescent="0.35">
      <c r="B23" s="1074" t="s">
        <v>42</v>
      </c>
      <c r="C23" s="1075">
        <v>320.51027956989248</v>
      </c>
      <c r="D23" s="1076">
        <v>0.13270826808677297</v>
      </c>
      <c r="E23" s="1075">
        <v>335.62553347280283</v>
      </c>
      <c r="F23" s="1076">
        <v>0.16296980646889342</v>
      </c>
      <c r="G23" s="1075">
        <v>465.69427840326733</v>
      </c>
      <c r="H23" s="1076">
        <v>0.22080788963831063</v>
      </c>
      <c r="I23" s="1070"/>
      <c r="J23" s="1070"/>
      <c r="K23" s="1070"/>
      <c r="L23" s="1070"/>
      <c r="M23" s="1070"/>
      <c r="N23" s="1070"/>
      <c r="O23" s="1070"/>
    </row>
    <row r="24" spans="1:15" ht="15" customHeight="1" x14ac:dyDescent="0.35">
      <c r="B24" s="1074" t="s">
        <v>43</v>
      </c>
      <c r="C24" s="1075">
        <v>403.09784615384581</v>
      </c>
      <c r="D24" s="1076">
        <v>0.158516012900526</v>
      </c>
      <c r="E24" s="1075">
        <v>437.21831683168347</v>
      </c>
      <c r="F24" s="1076">
        <v>0.22902224358646026</v>
      </c>
      <c r="G24" s="1075">
        <v>628.17333333333329</v>
      </c>
      <c r="H24" s="1076">
        <v>0.2388632077734251</v>
      </c>
      <c r="I24" s="1070"/>
      <c r="J24" s="1070"/>
      <c r="K24" s="1070"/>
      <c r="L24" s="1070"/>
      <c r="M24" s="1070"/>
      <c r="N24" s="1070"/>
      <c r="O24" s="1070"/>
    </row>
    <row r="25" spans="1:15" ht="15" customHeight="1" x14ac:dyDescent="0.35">
      <c r="B25" s="1074" t="s">
        <v>44</v>
      </c>
      <c r="C25" s="1075">
        <v>631.57728070175449</v>
      </c>
      <c r="D25" s="1076">
        <v>0.61146324772321869</v>
      </c>
      <c r="E25" s="1075">
        <v>694.82881188118836</v>
      </c>
      <c r="F25" s="1076">
        <v>0.52761368633585481</v>
      </c>
      <c r="G25" s="1075">
        <v>652.44974999999999</v>
      </c>
      <c r="H25" s="1076">
        <v>0.57482761147775108</v>
      </c>
      <c r="I25" s="1070"/>
      <c r="J25" s="1070"/>
      <c r="K25" s="1070"/>
      <c r="L25" s="1070"/>
      <c r="M25" s="1070"/>
      <c r="N25" s="1070"/>
      <c r="O25" s="1070"/>
    </row>
    <row r="26" spans="1:15" ht="15" customHeight="1" x14ac:dyDescent="0.35">
      <c r="B26" s="1074" t="s">
        <v>45</v>
      </c>
      <c r="C26" s="1075" t="s">
        <v>363</v>
      </c>
      <c r="D26" s="1076" t="s">
        <v>363</v>
      </c>
      <c r="E26" s="1075">
        <v>475</v>
      </c>
      <c r="F26" s="1076">
        <v>7.4432292756478696E-2</v>
      </c>
      <c r="G26" s="1075">
        <v>500</v>
      </c>
      <c r="H26" s="1076">
        <v>0</v>
      </c>
      <c r="I26" s="1070"/>
      <c r="J26" s="1070"/>
      <c r="K26" s="1070"/>
      <c r="L26" s="1070"/>
      <c r="M26" s="1070"/>
      <c r="N26" s="1070"/>
      <c r="O26" s="1070"/>
    </row>
    <row r="27" spans="1:15" ht="15" customHeight="1" x14ac:dyDescent="0.35">
      <c r="B27" s="1074" t="s">
        <v>46</v>
      </c>
      <c r="C27" s="1075">
        <v>326.07275862068968</v>
      </c>
      <c r="D27" s="1076">
        <v>0.30050459121892453</v>
      </c>
      <c r="E27" s="1075">
        <v>289.11942307692306</v>
      </c>
      <c r="F27" s="1076">
        <v>0.29501593466900544</v>
      </c>
      <c r="G27" s="1075">
        <v>500.79227272727275</v>
      </c>
      <c r="H27" s="1076">
        <v>0.27305372571219427</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257.32644602651294</v>
      </c>
      <c r="D29" s="1305">
        <v>0.5248147604051957</v>
      </c>
      <c r="E29" s="1304">
        <v>366.923119702034</v>
      </c>
      <c r="F29" s="1305">
        <v>0.55537350670709817</v>
      </c>
      <c r="G29" s="1304">
        <v>494.648473601403</v>
      </c>
      <c r="H29" s="1305">
        <v>0.50847001755260346</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452</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379.30675313059271</v>
      </c>
      <c r="D13" s="1076">
        <v>0.42302631819929909</v>
      </c>
      <c r="E13" s="1075" t="s">
        <v>363</v>
      </c>
      <c r="F13" s="1076" t="s">
        <v>363</v>
      </c>
      <c r="G13" s="1075" t="s">
        <v>363</v>
      </c>
      <c r="H13" s="1076" t="s">
        <v>363</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183.08084415584358</v>
      </c>
      <c r="D15" s="1076">
        <v>0.75288381503450452</v>
      </c>
      <c r="E15" s="1075">
        <v>264.93001307189434</v>
      </c>
      <c r="F15" s="1076">
        <v>0.72063116946481454</v>
      </c>
      <c r="G15" s="1075">
        <v>430.8623350253805</v>
      </c>
      <c r="H15" s="1076">
        <v>0.67407762786825898</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154.89725181598055</v>
      </c>
      <c r="D17" s="1076">
        <v>0.95275587807340734</v>
      </c>
      <c r="E17" s="1075">
        <v>193.30564490861616</v>
      </c>
      <c r="F17" s="1076">
        <v>1.091452309506463</v>
      </c>
      <c r="G17" s="1075">
        <v>255.47983510011795</v>
      </c>
      <c r="H17" s="1076">
        <v>0.97035171001173004</v>
      </c>
      <c r="I17" s="1070"/>
      <c r="J17" s="1070"/>
      <c r="K17" s="1070"/>
      <c r="L17" s="1070"/>
      <c r="M17" s="1070"/>
      <c r="N17" s="1070"/>
      <c r="O17" s="1070"/>
    </row>
    <row r="18" spans="1:15" ht="15" customHeight="1" x14ac:dyDescent="0.35">
      <c r="B18" s="1074" t="s">
        <v>40</v>
      </c>
      <c r="C18" s="1075">
        <v>141.14582345191045</v>
      </c>
      <c r="D18" s="1076">
        <v>0.46325691931299123</v>
      </c>
      <c r="E18" s="1075">
        <v>189.43065277777745</v>
      </c>
      <c r="F18" s="1076">
        <v>0.51330073780489704</v>
      </c>
      <c r="G18" s="1075">
        <v>241.32063655030811</v>
      </c>
      <c r="H18" s="1076">
        <v>0.73689744520658695</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v>265.41738666666663</v>
      </c>
      <c r="D20" s="1076">
        <v>0.28378623241974227</v>
      </c>
      <c r="E20" s="1075">
        <v>343.66348387096582</v>
      </c>
      <c r="F20" s="1076">
        <v>0.33587338263197408</v>
      </c>
      <c r="G20" s="1075">
        <v>450.30682825484786</v>
      </c>
      <c r="H20" s="1076">
        <v>0.44191394638803866</v>
      </c>
      <c r="I20" s="1070"/>
      <c r="J20" s="1070"/>
      <c r="K20" s="1070"/>
      <c r="L20" s="1070"/>
      <c r="M20" s="1070"/>
      <c r="N20" s="1070"/>
      <c r="O20" s="1070"/>
    </row>
    <row r="21" spans="1:15" ht="15" customHeight="1" x14ac:dyDescent="0.35">
      <c r="B21" s="1074" t="s">
        <v>2</v>
      </c>
      <c r="C21" s="1075">
        <v>279.48567454798342</v>
      </c>
      <c r="D21" s="1076">
        <v>0.21442614625528425</v>
      </c>
      <c r="E21" s="1075">
        <v>354.46291666666633</v>
      </c>
      <c r="F21" s="1076">
        <v>0.292493553055102</v>
      </c>
      <c r="G21" s="1075">
        <v>363.57623893805305</v>
      </c>
      <c r="H21" s="1076">
        <v>0.46425412716553521</v>
      </c>
      <c r="I21" s="1070"/>
      <c r="J21" s="1070"/>
      <c r="K21" s="1070"/>
      <c r="L21" s="1070"/>
      <c r="M21" s="1070"/>
      <c r="N21" s="1070"/>
      <c r="O21" s="1070"/>
    </row>
    <row r="22" spans="1:15" ht="15" customHeight="1" x14ac:dyDescent="0.35">
      <c r="B22" s="1074" t="s">
        <v>35</v>
      </c>
      <c r="C22" s="1075">
        <v>237.81293561724746</v>
      </c>
      <c r="D22" s="1076">
        <v>0.34310629764468242</v>
      </c>
      <c r="E22" s="1075">
        <v>330.24547249647281</v>
      </c>
      <c r="F22" s="1076">
        <v>0.37288218328576317</v>
      </c>
      <c r="G22" s="1075">
        <v>529.59664495114112</v>
      </c>
      <c r="H22" s="1076">
        <v>0.40672530573677668</v>
      </c>
      <c r="I22" s="1070"/>
      <c r="J22" s="1070"/>
      <c r="K22" s="1070"/>
      <c r="L22" s="1070"/>
      <c r="M22" s="1070"/>
      <c r="N22" s="1070"/>
      <c r="O22" s="1070"/>
    </row>
    <row r="23" spans="1:15" ht="15" customHeight="1" x14ac:dyDescent="0.35">
      <c r="B23" s="1074" t="s">
        <v>42</v>
      </c>
      <c r="C23" s="1075">
        <v>304.55500941619584</v>
      </c>
      <c r="D23" s="1076">
        <v>0.1050709702820391</v>
      </c>
      <c r="E23" s="1075">
        <v>332.26854095976739</v>
      </c>
      <c r="F23" s="1076">
        <v>0.21795366971164634</v>
      </c>
      <c r="G23" s="1075">
        <v>458.51850508905244</v>
      </c>
      <c r="H23" s="1076">
        <v>0.32684941031762743</v>
      </c>
      <c r="I23" s="1070"/>
      <c r="J23" s="1070"/>
      <c r="K23" s="1070"/>
      <c r="L23" s="1070"/>
      <c r="M23" s="1070"/>
      <c r="N23" s="1070"/>
      <c r="O23" s="1070"/>
    </row>
    <row r="24" spans="1:15" ht="15" customHeight="1" x14ac:dyDescent="0.35">
      <c r="B24" s="1074" t="s">
        <v>43</v>
      </c>
      <c r="C24" s="1075">
        <v>293.5940157480315</v>
      </c>
      <c r="D24" s="1076">
        <v>0.18750687028378552</v>
      </c>
      <c r="E24" s="1075">
        <v>415.34346405228865</v>
      </c>
      <c r="F24" s="1076">
        <v>0.17389525973568443</v>
      </c>
      <c r="G24" s="1075">
        <v>694.51033112582786</v>
      </c>
      <c r="H24" s="1076">
        <v>0.12949965350235806</v>
      </c>
      <c r="I24" s="1070"/>
      <c r="J24" s="1070"/>
      <c r="K24" s="1070"/>
      <c r="L24" s="1070"/>
      <c r="M24" s="1070"/>
      <c r="N24" s="1070"/>
      <c r="O24" s="1070"/>
    </row>
    <row r="25" spans="1:15" ht="15" customHeight="1" x14ac:dyDescent="0.35">
      <c r="B25" s="1074" t="s">
        <v>44</v>
      </c>
      <c r="C25" s="1075">
        <v>294.42574803149631</v>
      </c>
      <c r="D25" s="1076">
        <v>7.3868117558152008E-2</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254.07604758702101</v>
      </c>
      <c r="D29" s="1305">
        <v>0.47639616817018976</v>
      </c>
      <c r="E29" s="1304">
        <v>281.88893269356299</v>
      </c>
      <c r="F29" s="1305">
        <v>0.56623561943987266</v>
      </c>
      <c r="G29" s="1304">
        <v>380.89360266332017</v>
      </c>
      <c r="H29" s="1305">
        <v>0.6204552244240058</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0" t="s">
        <v>451</v>
      </c>
      <c r="C6" s="1550"/>
      <c r="D6" s="1550"/>
      <c r="E6" s="1550"/>
      <c r="F6" s="1550"/>
      <c r="G6" s="1550"/>
      <c r="H6" s="1550"/>
      <c r="I6" s="1550"/>
      <c r="J6" s="1016"/>
      <c r="K6" s="1016"/>
      <c r="L6" s="1016"/>
      <c r="M6" s="1067"/>
      <c r="N6" s="1067"/>
      <c r="O6" s="1067"/>
      <c r="P6" s="1067"/>
      <c r="Q6" s="1067"/>
      <c r="R6" s="1067"/>
    </row>
    <row r="7" spans="1:18" s="621" customFormat="1" ht="15.75" customHeight="1" x14ac:dyDescent="0.25">
      <c r="A7" s="1015"/>
      <c r="B7" s="1689" t="str">
        <f>porsaad!$B$6</f>
        <v>Situación a 31 de marzo de 2025</v>
      </c>
      <c r="C7" s="1689"/>
      <c r="D7" s="1689"/>
      <c r="E7" s="1689"/>
      <c r="F7" s="1689"/>
      <c r="G7" s="1689"/>
      <c r="H7" s="1689"/>
      <c r="I7" s="1689"/>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2" t="s">
        <v>12</v>
      </c>
      <c r="C9" s="1704" t="s">
        <v>48</v>
      </c>
      <c r="D9" s="1704"/>
      <c r="E9" s="1705" t="s">
        <v>33</v>
      </c>
      <c r="F9" s="1706"/>
      <c r="G9" s="1707" t="s">
        <v>32</v>
      </c>
      <c r="H9" s="1708"/>
      <c r="I9" s="1070"/>
      <c r="J9" s="1070"/>
      <c r="K9" s="1070"/>
      <c r="L9" s="1070"/>
      <c r="M9" s="1070"/>
      <c r="N9" s="1070"/>
      <c r="O9" s="1070"/>
    </row>
    <row r="10" spans="1:18" ht="46.5" customHeight="1" x14ac:dyDescent="0.35">
      <c r="B10" s="1703"/>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103">
        <v>15.357523809523851</v>
      </c>
      <c r="D13" s="1076">
        <v>3.6482546959914444E-2</v>
      </c>
      <c r="E13" s="1103">
        <v>15.179666666666654</v>
      </c>
      <c r="F13" s="1076">
        <v>0.12263866104287816</v>
      </c>
      <c r="G13" s="1103">
        <v>15.194166666666668</v>
      </c>
      <c r="H13" s="1076">
        <v>7.2814316930206513E-2</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27.5</v>
      </c>
      <c r="D15" s="1076">
        <v>0</v>
      </c>
      <c r="E15" s="1075" t="s">
        <v>363</v>
      </c>
      <c r="F15" s="1076" t="s">
        <v>363</v>
      </c>
      <c r="G15" s="1075" t="s">
        <v>363</v>
      </c>
      <c r="H15" s="1076" t="s">
        <v>363</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t="s">
        <v>363</v>
      </c>
      <c r="D17" s="1076" t="s">
        <v>363</v>
      </c>
      <c r="E17" s="1075" t="s">
        <v>363</v>
      </c>
      <c r="F17" s="1076" t="s">
        <v>363</v>
      </c>
      <c r="G17" s="1075" t="s">
        <v>363</v>
      </c>
      <c r="H17" s="1076" t="s">
        <v>363</v>
      </c>
      <c r="I17" s="1070"/>
      <c r="J17" s="1070"/>
      <c r="K17" s="1070"/>
      <c r="L17" s="1070"/>
      <c r="M17" s="1070"/>
      <c r="N17" s="1070"/>
      <c r="O17" s="1070"/>
    </row>
    <row r="18" spans="1:15" ht="15" customHeight="1" x14ac:dyDescent="0.35">
      <c r="B18" s="1074" t="s">
        <v>40</v>
      </c>
      <c r="C18" s="1075" t="s">
        <v>363</v>
      </c>
      <c r="D18" s="1076" t="s">
        <v>363</v>
      </c>
      <c r="E18" s="1075" t="s">
        <v>363</v>
      </c>
      <c r="F18" s="1076" t="s">
        <v>363</v>
      </c>
      <c r="G18" s="1075" t="s">
        <v>363</v>
      </c>
      <c r="H18" s="1076" t="s">
        <v>363</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t="s">
        <v>363</v>
      </c>
      <c r="D20" s="1076" t="s">
        <v>363</v>
      </c>
      <c r="E20" s="1075" t="s">
        <v>363</v>
      </c>
      <c r="F20" s="1076" t="s">
        <v>363</v>
      </c>
      <c r="G20" s="1075" t="s">
        <v>363</v>
      </c>
      <c r="H20" s="1076" t="s">
        <v>363</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t="s">
        <v>363</v>
      </c>
      <c r="D22" s="1076" t="s">
        <v>363</v>
      </c>
      <c r="E22" s="1075" t="s">
        <v>363</v>
      </c>
      <c r="F22" s="1076" t="s">
        <v>363</v>
      </c>
      <c r="G22" s="1075" t="s">
        <v>363</v>
      </c>
      <c r="H22" s="1076" t="s">
        <v>363</v>
      </c>
      <c r="I22" s="1070"/>
      <c r="J22" s="1070"/>
      <c r="K22" s="1070"/>
      <c r="L22" s="1070"/>
      <c r="M22" s="1070"/>
      <c r="N22" s="1070"/>
      <c r="O22" s="1070"/>
    </row>
    <row r="23" spans="1:15" ht="15" customHeight="1" x14ac:dyDescent="0.35">
      <c r="B23" s="1074" t="s">
        <v>42</v>
      </c>
      <c r="C23" s="1075" t="s">
        <v>363</v>
      </c>
      <c r="D23" s="1076" t="s">
        <v>363</v>
      </c>
      <c r="E23" s="1075" t="s">
        <v>363</v>
      </c>
      <c r="F23" s="1076" t="s">
        <v>363</v>
      </c>
      <c r="G23" s="1075" t="s">
        <v>363</v>
      </c>
      <c r="H23" s="1076" t="s">
        <v>363</v>
      </c>
      <c r="I23" s="1070"/>
      <c r="J23" s="1070"/>
      <c r="K23" s="1070"/>
      <c r="L23" s="1070"/>
      <c r="M23" s="1070"/>
      <c r="N23" s="1070"/>
      <c r="O23" s="1070"/>
    </row>
    <row r="24" spans="1:15" ht="15" customHeight="1" x14ac:dyDescent="0.35">
      <c r="B24" s="1074" t="s">
        <v>43</v>
      </c>
      <c r="C24" s="1075" t="s">
        <v>363</v>
      </c>
      <c r="D24" s="1076" t="s">
        <v>363</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t="s">
        <v>363</v>
      </c>
      <c r="D25" s="1076" t="s">
        <v>363</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15.421431578947409</v>
      </c>
      <c r="D29" s="1305">
        <v>6.7645710674819781E-2</v>
      </c>
      <c r="E29" s="1304">
        <v>14.930819672131134</v>
      </c>
      <c r="F29" s="1305">
        <v>0.17953024491067929</v>
      </c>
      <c r="G29" s="1304">
        <v>15.194166666666668</v>
      </c>
      <c r="H29" s="1305">
        <v>7.2814316930206513E-2</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1" t="s">
        <v>288</v>
      </c>
      <c r="C32" s="1701"/>
      <c r="D32" s="1701"/>
      <c r="E32" s="1701"/>
      <c r="F32" s="1701"/>
      <c r="G32" s="1701"/>
      <c r="H32" s="1701"/>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53125" defaultRowHeight="14.5" x14ac:dyDescent="0.25"/>
  <cols>
    <col min="1" max="1" width="0.7265625" style="333" customWidth="1"/>
    <col min="2" max="2" width="28.7265625" style="333" customWidth="1"/>
    <col min="3" max="3" width="0.7265625" style="333" customWidth="1"/>
    <col min="4" max="4" width="11.26953125" style="333" bestFit="1" customWidth="1"/>
    <col min="5" max="5" width="10.7265625" style="333" customWidth="1"/>
    <col min="6" max="6" width="0.7265625" style="333" customWidth="1"/>
    <col min="7" max="7" width="12.81640625" style="333" customWidth="1"/>
    <col min="8" max="8" width="10.7265625" style="333" customWidth="1"/>
    <col min="9" max="9" width="0.7265625" style="333" customWidth="1"/>
    <col min="10" max="10" width="11.7265625" style="333" customWidth="1"/>
    <col min="11" max="11" width="11.179687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40"/>
      <c r="D1" s="311"/>
      <c r="E1" s="311"/>
      <c r="F1" s="341"/>
      <c r="G1" s="1105"/>
      <c r="H1" s="340"/>
      <c r="I1" s="341"/>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343"/>
      <c r="D2" s="749"/>
      <c r="E2" s="749"/>
      <c r="F2" s="749"/>
      <c r="G2" s="749"/>
      <c r="H2" s="749"/>
      <c r="I2" s="749"/>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44"/>
      <c r="C3" s="1444"/>
      <c r="D3" s="1444"/>
      <c r="E3" s="1444"/>
      <c r="F3" s="1444"/>
      <c r="G3" s="1444"/>
      <c r="H3" s="1444"/>
      <c r="I3" s="1444"/>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5">
      <c r="A4" s="1710" t="s">
        <v>333</v>
      </c>
      <c r="B4" s="1710"/>
      <c r="C4" s="1710"/>
      <c r="D4" s="1710"/>
      <c r="E4" s="1710"/>
      <c r="F4" s="1710"/>
      <c r="G4" s="1710"/>
      <c r="H4" s="1710"/>
      <c r="I4" s="1710"/>
      <c r="J4" s="1710"/>
      <c r="K4" s="1710"/>
      <c r="L4" s="1710"/>
      <c r="M4" s="1710"/>
      <c r="N4" s="1710"/>
      <c r="O4" s="1710"/>
      <c r="P4" s="1710"/>
      <c r="Q4" s="1710"/>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5">
      <c r="A5" s="492"/>
      <c r="B5" s="1471" t="str">
        <f>porsaad!$B$6</f>
        <v>Situación a 31 de marzo de 2025</v>
      </c>
      <c r="C5" s="1471"/>
      <c r="D5" s="1471"/>
      <c r="E5" s="1471"/>
      <c r="F5" s="1471"/>
      <c r="G5" s="1471"/>
      <c r="H5" s="1471"/>
      <c r="I5" s="1471"/>
      <c r="J5" s="1471"/>
      <c r="K5" s="1471"/>
      <c r="L5" s="1471"/>
      <c r="M5" s="1471"/>
      <c r="N5" s="1471"/>
      <c r="O5" s="1471"/>
      <c r="P5" s="1471"/>
      <c r="Q5" s="1471"/>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492"/>
      <c r="B6" s="492"/>
      <c r="C6" s="345"/>
      <c r="D6" s="492"/>
      <c r="E6" s="492"/>
      <c r="F6" s="492"/>
      <c r="G6" s="492"/>
      <c r="H6" s="492"/>
      <c r="I6" s="492"/>
      <c r="J6" s="492"/>
      <c r="K6" s="492"/>
      <c r="L6" s="1106"/>
      <c r="M6" s="1106"/>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492"/>
      <c r="B7" s="492"/>
      <c r="C7" s="345"/>
      <c r="D7" s="492"/>
      <c r="E7" s="492"/>
      <c r="F7" s="492"/>
      <c r="G7" s="492"/>
      <c r="H7" s="492"/>
      <c r="I7" s="492"/>
      <c r="J7" s="492"/>
      <c r="K7" s="492"/>
      <c r="L7" s="753"/>
      <c r="M7" s="753"/>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5">
      <c r="A8" s="492"/>
      <c r="B8" s="1711" t="s">
        <v>500</v>
      </c>
      <c r="C8" s="1712"/>
      <c r="D8" s="1713"/>
      <c r="E8" s="1713"/>
      <c r="F8" s="1713"/>
      <c r="G8" s="1713"/>
      <c r="H8" s="1713"/>
      <c r="I8" s="1713"/>
      <c r="J8" s="1713"/>
      <c r="K8" s="1714"/>
      <c r="L8" s="753"/>
      <c r="M8" s="753"/>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5">
      <c r="A9" s="345"/>
      <c r="C9" s="345"/>
      <c r="D9" s="437"/>
      <c r="E9" s="437"/>
      <c r="F9" s="437"/>
      <c r="G9" s="437"/>
      <c r="H9" s="437"/>
      <c r="I9" s="437"/>
      <c r="J9" s="437"/>
      <c r="K9" s="1107"/>
      <c r="L9" s="740"/>
      <c r="M9" s="740"/>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5">
      <c r="A10" s="345"/>
      <c r="B10" s="1556" t="s">
        <v>12</v>
      </c>
      <c r="C10" s="891"/>
      <c r="D10" s="1558" t="s">
        <v>165</v>
      </c>
      <c r="E10" s="1559"/>
      <c r="F10" s="744"/>
      <c r="G10" s="1558" t="s">
        <v>164</v>
      </c>
      <c r="H10" s="1559"/>
      <c r="I10" s="744"/>
      <c r="J10" s="1558" t="s">
        <v>166</v>
      </c>
      <c r="K10" s="1559"/>
      <c r="L10" s="1108"/>
      <c r="M10" s="1108"/>
      <c r="N10" s="320"/>
      <c r="O10" s="320"/>
      <c r="P10" s="320"/>
      <c r="Q10" s="320"/>
      <c r="R10" s="320"/>
      <c r="S10" s="320"/>
      <c r="T10" s="891"/>
      <c r="U10" s="891"/>
      <c r="V10" s="891"/>
      <c r="W10" s="891"/>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5">
      <c r="A11" s="322"/>
      <c r="B11" s="1613"/>
      <c r="C11" s="320"/>
      <c r="D11" s="791" t="s">
        <v>159</v>
      </c>
      <c r="E11" s="790" t="s">
        <v>158</v>
      </c>
      <c r="F11" s="744"/>
      <c r="G11" s="791" t="s">
        <v>160</v>
      </c>
      <c r="H11" s="790" t="s">
        <v>158</v>
      </c>
      <c r="I11" s="744"/>
      <c r="J11" s="791" t="s">
        <v>160</v>
      </c>
      <c r="K11" s="790" t="s">
        <v>158</v>
      </c>
      <c r="L11" s="1104"/>
      <c r="M11" s="1104"/>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5">
      <c r="A12" s="322"/>
      <c r="B12" s="322"/>
      <c r="C12" s="320"/>
      <c r="D12" s="327"/>
      <c r="E12" s="327"/>
      <c r="F12" s="322"/>
      <c r="G12" s="322"/>
      <c r="H12" s="322"/>
      <c r="I12" s="322"/>
      <c r="J12" s="322"/>
      <c r="K12" s="322"/>
      <c r="L12" s="548"/>
      <c r="M12" s="754"/>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5">
      <c r="A13" s="328"/>
      <c r="B13" s="755" t="s">
        <v>8</v>
      </c>
      <c r="C13" s="329"/>
      <c r="D13" s="757">
        <v>28744</v>
      </c>
      <c r="E13" s="1109">
        <v>463.54</v>
      </c>
      <c r="F13" s="756"/>
      <c r="G13" s="758">
        <v>38979</v>
      </c>
      <c r="H13" s="1109">
        <v>165.59</v>
      </c>
      <c r="I13" s="756"/>
      <c r="J13" s="758">
        <v>38979</v>
      </c>
      <c r="K13" s="1109">
        <v>586.52</v>
      </c>
      <c r="L13" s="329"/>
      <c r="M13" s="329">
        <f>_xlfn.RANK.EQ(K13,K$13:K$33,0)</f>
        <v>1</v>
      </c>
      <c r="N13" s="329">
        <v>1</v>
      </c>
      <c r="O13" s="329">
        <f>MATCH(N13,M$13:M$33,0)</f>
        <v>1</v>
      </c>
      <c r="P13" s="361" t="str">
        <f t="shared" ref="P13:P32" si="0">INDEX(B$13:B$33,O13,1)</f>
        <v>Andalucía</v>
      </c>
      <c r="Q13" s="1110">
        <f>INDEX(K$13:K$33,O13,1)</f>
        <v>586.52</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5">
      <c r="A14" s="331"/>
      <c r="B14" s="763" t="s">
        <v>7</v>
      </c>
      <c r="C14" s="329"/>
      <c r="D14" s="764">
        <v>10070</v>
      </c>
      <c r="E14" s="1109">
        <v>138.27000000000001</v>
      </c>
      <c r="F14" s="756"/>
      <c r="G14" s="765">
        <v>9887</v>
      </c>
      <c r="H14" s="1109">
        <v>35.61</v>
      </c>
      <c r="I14" s="756"/>
      <c r="J14" s="765">
        <v>9887</v>
      </c>
      <c r="K14" s="1109">
        <v>178.93</v>
      </c>
      <c r="L14" s="329"/>
      <c r="M14" s="329">
        <f t="shared" ref="M14:M33" si="1">_xlfn.RANK.EQ(K14,K$13:K$33,0)</f>
        <v>17</v>
      </c>
      <c r="N14" s="329">
        <v>2</v>
      </c>
      <c r="O14" s="329">
        <f t="shared" ref="O14:O32" si="2">MATCH(N14,M$13:M$33,0)</f>
        <v>5</v>
      </c>
      <c r="P14" s="361" t="str">
        <f t="shared" si="0"/>
        <v>Canarias</v>
      </c>
      <c r="Q14" s="1110">
        <f t="shared" ref="Q14:Q32" si="3">INDEX(K$13:K$33,O14,1)</f>
        <v>549.37</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37</v>
      </c>
      <c r="C15" s="329"/>
      <c r="D15" s="764">
        <v>8576</v>
      </c>
      <c r="E15" s="1109">
        <v>310.94</v>
      </c>
      <c r="F15" s="756"/>
      <c r="G15" s="765">
        <v>7498</v>
      </c>
      <c r="H15" s="1109">
        <v>8.48</v>
      </c>
      <c r="I15" s="756"/>
      <c r="J15" s="765">
        <v>7498</v>
      </c>
      <c r="K15" s="1109">
        <v>342.09</v>
      </c>
      <c r="L15" s="329"/>
      <c r="M15" s="329">
        <f t="shared" si="1"/>
        <v>5</v>
      </c>
      <c r="N15" s="329">
        <v>3</v>
      </c>
      <c r="O15" s="329">
        <f>MATCH(N15,M$13:M$33,0)</f>
        <v>14</v>
      </c>
      <c r="P15" s="361" t="str">
        <f t="shared" si="0"/>
        <v>Murcia, Región de</v>
      </c>
      <c r="Q15" s="1110">
        <f t="shared" si="3"/>
        <v>542.83000000000004</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38</v>
      </c>
      <c r="C16" s="329"/>
      <c r="D16" s="764">
        <v>7426</v>
      </c>
      <c r="E16" s="1109">
        <v>125.96</v>
      </c>
      <c r="F16" s="756"/>
      <c r="G16" s="765">
        <v>6390</v>
      </c>
      <c r="H16" s="1109">
        <v>124.58</v>
      </c>
      <c r="I16" s="756"/>
      <c r="J16" s="765">
        <v>6390</v>
      </c>
      <c r="K16" s="1109">
        <v>247.1</v>
      </c>
      <c r="L16" s="329"/>
      <c r="M16" s="329">
        <f t="shared" si="1"/>
        <v>12</v>
      </c>
      <c r="N16" s="329">
        <v>4</v>
      </c>
      <c r="O16" s="329">
        <f t="shared" si="2"/>
        <v>12</v>
      </c>
      <c r="P16" s="361" t="str">
        <f t="shared" si="0"/>
        <v>Galicia</v>
      </c>
      <c r="Q16" s="1110">
        <f t="shared" si="3"/>
        <v>392.96</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5">
      <c r="A17" s="331"/>
      <c r="B17" s="763" t="s">
        <v>6</v>
      </c>
      <c r="C17" s="329"/>
      <c r="D17" s="764">
        <v>17552</v>
      </c>
      <c r="E17" s="1109">
        <v>384.77</v>
      </c>
      <c r="F17" s="756"/>
      <c r="G17" s="765">
        <v>9315</v>
      </c>
      <c r="H17" s="1109">
        <v>157.35</v>
      </c>
      <c r="I17" s="756"/>
      <c r="J17" s="765">
        <v>9315</v>
      </c>
      <c r="K17" s="1109">
        <v>549.37</v>
      </c>
      <c r="L17" s="329"/>
      <c r="M17" s="329">
        <f t="shared" si="1"/>
        <v>2</v>
      </c>
      <c r="N17" s="329">
        <v>5</v>
      </c>
      <c r="O17" s="329">
        <f t="shared" si="2"/>
        <v>3</v>
      </c>
      <c r="P17" s="361" t="str">
        <f t="shared" si="0"/>
        <v>Asturias, Principado de</v>
      </c>
      <c r="Q17" s="1110">
        <f t="shared" si="3"/>
        <v>342.09</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5">
      <c r="A18" s="331"/>
      <c r="B18" s="763" t="s">
        <v>5</v>
      </c>
      <c r="C18" s="329"/>
      <c r="D18" s="768">
        <v>3585</v>
      </c>
      <c r="E18" s="1109">
        <v>162.11000000000001</v>
      </c>
      <c r="F18" s="756"/>
      <c r="G18" s="769">
        <v>2477</v>
      </c>
      <c r="H18" s="1109">
        <v>49.52</v>
      </c>
      <c r="I18" s="756"/>
      <c r="J18" s="769">
        <v>2477</v>
      </c>
      <c r="K18" s="1109">
        <v>207.17</v>
      </c>
      <c r="L18" s="329"/>
      <c r="M18" s="329">
        <f t="shared" si="1"/>
        <v>14</v>
      </c>
      <c r="N18" s="329">
        <v>6</v>
      </c>
      <c r="O18" s="329">
        <f t="shared" si="2"/>
        <v>21</v>
      </c>
      <c r="P18" s="361" t="str">
        <f t="shared" si="0"/>
        <v>TOTAL</v>
      </c>
      <c r="Q18" s="1111">
        <f t="shared" si="3"/>
        <v>337.72</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2" customFormat="1" ht="18" customHeight="1" x14ac:dyDescent="0.25">
      <c r="A19" s="450"/>
      <c r="B19" s="771" t="s">
        <v>161</v>
      </c>
      <c r="C19" s="329"/>
      <c r="D19" s="764">
        <v>22493</v>
      </c>
      <c r="E19" s="1109">
        <v>111.7</v>
      </c>
      <c r="F19" s="756"/>
      <c r="G19" s="772">
        <v>15770</v>
      </c>
      <c r="H19" s="1109">
        <v>0.06</v>
      </c>
      <c r="I19" s="756"/>
      <c r="J19" s="772">
        <v>15770</v>
      </c>
      <c r="K19" s="1109">
        <v>115.39</v>
      </c>
      <c r="L19" s="329"/>
      <c r="M19" s="329">
        <f t="shared" si="1"/>
        <v>19</v>
      </c>
      <c r="N19" s="329">
        <v>7</v>
      </c>
      <c r="O19" s="329">
        <f t="shared" si="2"/>
        <v>13</v>
      </c>
      <c r="P19" s="361" t="str">
        <f t="shared" si="0"/>
        <v>Madrid, Comunidad de*</v>
      </c>
      <c r="Q19" s="1110">
        <f t="shared" si="3"/>
        <v>320.26</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40</v>
      </c>
      <c r="C20" s="329"/>
      <c r="D20" s="764">
        <v>15635</v>
      </c>
      <c r="E20" s="1109">
        <v>115.77</v>
      </c>
      <c r="F20" s="756"/>
      <c r="G20" s="772">
        <v>14117</v>
      </c>
      <c r="H20" s="1109">
        <v>62.54</v>
      </c>
      <c r="I20" s="756"/>
      <c r="J20" s="772">
        <v>14117</v>
      </c>
      <c r="K20" s="1109">
        <v>181.43</v>
      </c>
      <c r="L20" s="329"/>
      <c r="M20" s="329">
        <f t="shared" si="1"/>
        <v>16</v>
      </c>
      <c r="N20" s="329">
        <v>8</v>
      </c>
      <c r="O20" s="329">
        <f t="shared" si="2"/>
        <v>10</v>
      </c>
      <c r="P20" s="361" t="str">
        <f t="shared" si="0"/>
        <v>Comunitat Valenciana</v>
      </c>
      <c r="Q20" s="1110">
        <f t="shared" si="3"/>
        <v>311.77999999999997</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2" customFormat="1" ht="18" customHeight="1" x14ac:dyDescent="0.25">
      <c r="A21" s="450"/>
      <c r="B21" s="771" t="s">
        <v>41</v>
      </c>
      <c r="C21" s="329"/>
      <c r="D21" s="764">
        <v>60742</v>
      </c>
      <c r="E21" s="1109">
        <v>187.17</v>
      </c>
      <c r="F21" s="756"/>
      <c r="G21" s="772">
        <v>20454</v>
      </c>
      <c r="H21" s="1109">
        <v>87.92</v>
      </c>
      <c r="I21" s="756"/>
      <c r="J21" s="772">
        <v>20454</v>
      </c>
      <c r="K21" s="1109">
        <v>264.39999999999998</v>
      </c>
      <c r="L21" s="329"/>
      <c r="M21" s="329">
        <f t="shared" si="1"/>
        <v>10</v>
      </c>
      <c r="N21" s="329">
        <v>9</v>
      </c>
      <c r="O21" s="329">
        <f>MATCH(N21,M$13:M$33,0)</f>
        <v>11</v>
      </c>
      <c r="P21" s="361" t="str">
        <f t="shared" si="0"/>
        <v>Extremadura</v>
      </c>
      <c r="Q21" s="1110">
        <f t="shared" si="3"/>
        <v>272.64</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2" customFormat="1" ht="18" customHeight="1" x14ac:dyDescent="0.25">
      <c r="A22" s="450"/>
      <c r="B22" s="771" t="s">
        <v>3</v>
      </c>
      <c r="C22" s="329"/>
      <c r="D22" s="764">
        <v>35439</v>
      </c>
      <c r="E22" s="1109">
        <v>254.59</v>
      </c>
      <c r="F22" s="756"/>
      <c r="G22" s="772">
        <v>31545</v>
      </c>
      <c r="H22" s="1109">
        <v>65.88</v>
      </c>
      <c r="I22" s="756"/>
      <c r="J22" s="772">
        <v>31545</v>
      </c>
      <c r="K22" s="1109">
        <v>311.77999999999997</v>
      </c>
      <c r="L22" s="329"/>
      <c r="M22" s="329">
        <f t="shared" si="1"/>
        <v>8</v>
      </c>
      <c r="N22" s="329">
        <v>10</v>
      </c>
      <c r="O22" s="329">
        <f t="shared" si="2"/>
        <v>9</v>
      </c>
      <c r="P22" s="361" t="str">
        <f t="shared" si="0"/>
        <v>Cataluña</v>
      </c>
      <c r="Q22" s="1110">
        <f t="shared" si="3"/>
        <v>264.39999999999998</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5">
      <c r="A23" s="331"/>
      <c r="B23" s="763" t="s">
        <v>2</v>
      </c>
      <c r="C23" s="329"/>
      <c r="D23" s="764">
        <v>8086</v>
      </c>
      <c r="E23" s="1109">
        <v>129.5</v>
      </c>
      <c r="F23" s="756"/>
      <c r="G23" s="765">
        <v>4325</v>
      </c>
      <c r="H23" s="1109">
        <v>142.24</v>
      </c>
      <c r="I23" s="756"/>
      <c r="J23" s="765">
        <v>4325</v>
      </c>
      <c r="K23" s="1109">
        <v>272.64</v>
      </c>
      <c r="L23" s="329"/>
      <c r="M23" s="329">
        <f t="shared" si="1"/>
        <v>9</v>
      </c>
      <c r="N23" s="329">
        <v>11</v>
      </c>
      <c r="O23" s="329">
        <f t="shared" si="2"/>
        <v>19</v>
      </c>
      <c r="P23" s="361" t="str">
        <f t="shared" si="0"/>
        <v>Melilla</v>
      </c>
      <c r="Q23" s="1110">
        <f t="shared" si="3"/>
        <v>251.85</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35</v>
      </c>
      <c r="C24" s="329"/>
      <c r="D24" s="764">
        <v>6588</v>
      </c>
      <c r="E24" s="1109">
        <v>248.64</v>
      </c>
      <c r="F24" s="756"/>
      <c r="G24" s="765">
        <v>10768</v>
      </c>
      <c r="H24" s="1109">
        <v>136.69</v>
      </c>
      <c r="I24" s="756"/>
      <c r="J24" s="765">
        <v>10768</v>
      </c>
      <c r="K24" s="1109">
        <v>392.96</v>
      </c>
      <c r="L24" s="329"/>
      <c r="M24" s="329">
        <f t="shared" si="1"/>
        <v>4</v>
      </c>
      <c r="N24" s="329">
        <v>12</v>
      </c>
      <c r="O24" s="329">
        <f t="shared" si="2"/>
        <v>4</v>
      </c>
      <c r="P24" s="361" t="str">
        <f t="shared" si="0"/>
        <v>Balears, Illes</v>
      </c>
      <c r="Q24" s="1110">
        <f t="shared" si="3"/>
        <v>247.1</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162</v>
      </c>
      <c r="C25" s="329"/>
      <c r="D25" s="764">
        <v>44116</v>
      </c>
      <c r="E25" s="1109">
        <v>205.45</v>
      </c>
      <c r="F25" s="756"/>
      <c r="G25" s="765">
        <v>30655</v>
      </c>
      <c r="H25" s="1109">
        <v>67.36</v>
      </c>
      <c r="I25" s="756"/>
      <c r="J25" s="765">
        <v>30655</v>
      </c>
      <c r="K25" s="1109">
        <v>320.26</v>
      </c>
      <c r="L25" s="329"/>
      <c r="M25" s="329">
        <f t="shared" si="1"/>
        <v>7</v>
      </c>
      <c r="N25" s="329">
        <v>13</v>
      </c>
      <c r="O25" s="329">
        <f t="shared" si="2"/>
        <v>17</v>
      </c>
      <c r="P25" s="361" t="str">
        <f t="shared" si="0"/>
        <v>Rioja, La</v>
      </c>
      <c r="Q25" s="1110">
        <f t="shared" si="3"/>
        <v>224.42</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43</v>
      </c>
      <c r="C26" s="329"/>
      <c r="D26" s="764">
        <v>10809</v>
      </c>
      <c r="E26" s="1109">
        <v>326.52999999999997</v>
      </c>
      <c r="F26" s="756"/>
      <c r="G26" s="765">
        <v>5465</v>
      </c>
      <c r="H26" s="1109">
        <v>247.8</v>
      </c>
      <c r="I26" s="756"/>
      <c r="J26" s="765">
        <v>5465</v>
      </c>
      <c r="K26" s="1109">
        <v>542.83000000000004</v>
      </c>
      <c r="L26" s="329"/>
      <c r="M26" s="329">
        <f t="shared" si="1"/>
        <v>3</v>
      </c>
      <c r="N26" s="329">
        <v>14</v>
      </c>
      <c r="O26" s="329">
        <f t="shared" si="2"/>
        <v>6</v>
      </c>
      <c r="P26" s="361" t="str">
        <f t="shared" si="0"/>
        <v>Cantabria</v>
      </c>
      <c r="Q26" s="1110">
        <f t="shared" si="3"/>
        <v>207.17</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44</v>
      </c>
      <c r="C27" s="329"/>
      <c r="D27" s="768">
        <v>903</v>
      </c>
      <c r="E27" s="1109">
        <v>135.58000000000001</v>
      </c>
      <c r="F27" s="756"/>
      <c r="G27" s="769">
        <v>1157</v>
      </c>
      <c r="H27" s="1109">
        <v>69.7</v>
      </c>
      <c r="I27" s="756"/>
      <c r="J27" s="769">
        <v>1157</v>
      </c>
      <c r="K27" s="1109">
        <v>204.03</v>
      </c>
      <c r="L27" s="329"/>
      <c r="M27" s="329">
        <f t="shared" si="1"/>
        <v>15</v>
      </c>
      <c r="N27" s="329">
        <v>15</v>
      </c>
      <c r="O27" s="329">
        <f t="shared" si="2"/>
        <v>15</v>
      </c>
      <c r="P27" s="361" t="str">
        <f t="shared" si="0"/>
        <v>Navarra, Comunidad Foral de</v>
      </c>
      <c r="Q27" s="1111">
        <f t="shared" si="3"/>
        <v>204.03</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163</v>
      </c>
      <c r="C28" s="329"/>
      <c r="D28" s="768">
        <v>15960</v>
      </c>
      <c r="E28" s="1109">
        <v>71.28</v>
      </c>
      <c r="F28" s="756"/>
      <c r="G28" s="769">
        <v>8184</v>
      </c>
      <c r="H28" s="1109">
        <v>54.96</v>
      </c>
      <c r="I28" s="756"/>
      <c r="J28" s="769">
        <v>8184</v>
      </c>
      <c r="K28" s="1109">
        <v>127.75</v>
      </c>
      <c r="L28" s="329"/>
      <c r="M28" s="329">
        <f t="shared" si="1"/>
        <v>18</v>
      </c>
      <c r="N28" s="329">
        <v>16</v>
      </c>
      <c r="O28" s="329">
        <f t="shared" si="2"/>
        <v>8</v>
      </c>
      <c r="P28" s="361" t="str">
        <f t="shared" si="0"/>
        <v>Castilla - La Mancha</v>
      </c>
      <c r="Q28" s="1110">
        <f t="shared" si="3"/>
        <v>181.43</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5">
      <c r="A29" s="331"/>
      <c r="B29" s="763" t="s">
        <v>46</v>
      </c>
      <c r="C29" s="329"/>
      <c r="D29" s="768">
        <v>2392</v>
      </c>
      <c r="E29" s="1109">
        <v>58.9</v>
      </c>
      <c r="F29" s="756"/>
      <c r="G29" s="769">
        <v>1207</v>
      </c>
      <c r="H29" s="1109">
        <v>176.63</v>
      </c>
      <c r="I29" s="756"/>
      <c r="J29" s="769">
        <v>1207</v>
      </c>
      <c r="K29" s="1109">
        <v>224.42</v>
      </c>
      <c r="L29" s="329"/>
      <c r="M29" s="329">
        <f t="shared" si="1"/>
        <v>13</v>
      </c>
      <c r="N29" s="329">
        <v>17</v>
      </c>
      <c r="O29" s="329">
        <f t="shared" si="2"/>
        <v>2</v>
      </c>
      <c r="P29" s="361" t="str">
        <f t="shared" si="0"/>
        <v>Aragón</v>
      </c>
      <c r="Q29" s="1110">
        <f t="shared" si="3"/>
        <v>178.93</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5">
      <c r="A30" s="331"/>
      <c r="B30" s="763" t="s">
        <v>39</v>
      </c>
      <c r="C30" s="329"/>
      <c r="D30" s="769">
        <v>381</v>
      </c>
      <c r="E30" s="1109">
        <v>28.4</v>
      </c>
      <c r="F30" s="756"/>
      <c r="G30" s="769">
        <v>222</v>
      </c>
      <c r="H30" s="1109">
        <v>27.21</v>
      </c>
      <c r="I30" s="756"/>
      <c r="J30" s="769">
        <v>222</v>
      </c>
      <c r="K30" s="1109">
        <v>53.85</v>
      </c>
      <c r="L30" s="329"/>
      <c r="M30" s="329">
        <f t="shared" si="1"/>
        <v>20</v>
      </c>
      <c r="N30" s="329">
        <v>18</v>
      </c>
      <c r="O30" s="329">
        <f t="shared" si="2"/>
        <v>16</v>
      </c>
      <c r="P30" s="361" t="str">
        <f t="shared" si="0"/>
        <v>País Vasco*</v>
      </c>
      <c r="Q30" s="1110">
        <f t="shared" si="3"/>
        <v>127.75</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5">
      <c r="A31" s="331"/>
      <c r="B31" s="1112" t="s">
        <v>47</v>
      </c>
      <c r="C31" s="329"/>
      <c r="D31" s="1113">
        <v>430</v>
      </c>
      <c r="E31" s="1109">
        <v>131.96</v>
      </c>
      <c r="F31" s="331"/>
      <c r="G31" s="1113">
        <v>290</v>
      </c>
      <c r="H31" s="1109">
        <v>121.34</v>
      </c>
      <c r="I31" s="331"/>
      <c r="J31" s="1113">
        <v>290</v>
      </c>
      <c r="K31" s="1109">
        <v>251.85</v>
      </c>
      <c r="L31" s="329"/>
      <c r="M31" s="329">
        <f t="shared" si="1"/>
        <v>11</v>
      </c>
      <c r="N31" s="329">
        <v>19</v>
      </c>
      <c r="O31" s="329">
        <f t="shared" si="2"/>
        <v>7</v>
      </c>
      <c r="P31" s="361" t="str">
        <f t="shared" si="0"/>
        <v>Castilla y León*</v>
      </c>
      <c r="Q31" s="1110">
        <f t="shared" si="3"/>
        <v>115.39</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5">
      <c r="A32" s="331"/>
      <c r="B32" s="779"/>
      <c r="C32" s="329"/>
      <c r="D32" s="327"/>
      <c r="E32" s="1114"/>
      <c r="F32" s="779"/>
      <c r="G32" s="779"/>
      <c r="H32" s="780"/>
      <c r="I32" s="779"/>
      <c r="J32" s="328"/>
      <c r="K32" s="780"/>
      <c r="L32" s="1104"/>
      <c r="M32" s="329"/>
      <c r="N32" s="329">
        <v>20</v>
      </c>
      <c r="O32" s="329">
        <f t="shared" si="2"/>
        <v>18</v>
      </c>
      <c r="P32" s="361" t="str">
        <f t="shared" si="0"/>
        <v>Ceuta</v>
      </c>
      <c r="Q32" s="1110">
        <f t="shared" si="3"/>
        <v>53.85</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8" customFormat="1" ht="15.75" customHeight="1" x14ac:dyDescent="0.25">
      <c r="A33" s="329"/>
      <c r="B33" s="1256" t="s">
        <v>0</v>
      </c>
      <c r="C33" s="329"/>
      <c r="D33" s="1257">
        <f>SUM(D13:D31)</f>
        <v>299927</v>
      </c>
      <c r="E33" s="1308">
        <v>223.77</v>
      </c>
      <c r="F33" s="320"/>
      <c r="G33" s="1257">
        <f>SUM(G13:G31)</f>
        <v>218705</v>
      </c>
      <c r="H33" s="1308">
        <v>92.84</v>
      </c>
      <c r="I33" s="320"/>
      <c r="J33" s="1257">
        <f>SUM(J13:J31)</f>
        <v>218705</v>
      </c>
      <c r="K33" s="1308">
        <v>337.72</v>
      </c>
      <c r="L33" s="329"/>
      <c r="M33" s="329">
        <f t="shared" si="1"/>
        <v>6</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5">
      <c r="A34" s="328"/>
      <c r="B34" s="783"/>
      <c r="C34" s="328"/>
      <c r="D34" s="783"/>
      <c r="E34" s="783"/>
      <c r="F34" s="322"/>
      <c r="G34" s="746"/>
      <c r="H34" s="747"/>
      <c r="I34" s="322"/>
      <c r="J34" s="746"/>
      <c r="K34" s="747"/>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35">
      <c r="A35" s="394"/>
      <c r="B35" s="1475" t="s">
        <v>182</v>
      </c>
      <c r="C35" s="1475"/>
      <c r="D35" s="1475"/>
      <c r="E35" s="1475"/>
      <c r="F35" s="1475"/>
      <c r="G35" s="1475"/>
      <c r="H35" s="1475"/>
      <c r="I35" s="1475"/>
      <c r="J35" s="1475"/>
      <c r="K35" s="1475"/>
      <c r="L35" s="1241"/>
      <c r="M35" s="1241"/>
      <c r="N35" s="1241"/>
      <c r="O35" s="1241"/>
      <c r="P35" s="496"/>
      <c r="Q35" s="496"/>
      <c r="R35" s="748"/>
      <c r="S35" s="748"/>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5" customHeight="1" x14ac:dyDescent="0.25">
      <c r="B36" s="1476" t="s">
        <v>183</v>
      </c>
      <c r="C36" s="1476"/>
      <c r="D36" s="1476"/>
      <c r="E36" s="1476"/>
      <c r="F36" s="1476"/>
      <c r="G36" s="1476"/>
      <c r="H36" s="1476"/>
      <c r="I36" s="1476"/>
      <c r="J36" s="1476"/>
      <c r="K36" s="1476"/>
      <c r="L36" s="785"/>
      <c r="M36" s="785"/>
      <c r="N36" s="785"/>
      <c r="O36" s="785"/>
      <c r="P36" s="785"/>
      <c r="Q36" s="1223"/>
    </row>
    <row r="37" spans="1:259" ht="42" customHeight="1" x14ac:dyDescent="0.25">
      <c r="B37" s="1709" t="s">
        <v>498</v>
      </c>
      <c r="C37" s="1709"/>
      <c r="D37" s="1709"/>
      <c r="E37" s="1709"/>
      <c r="F37" s="1709"/>
      <c r="G37" s="1709"/>
      <c r="H37" s="1709"/>
      <c r="I37" s="1709"/>
      <c r="J37" s="1709"/>
      <c r="K37" s="1709"/>
      <c r="L37" s="496"/>
      <c r="M37" s="496"/>
      <c r="N37" s="496"/>
      <c r="O37" s="496"/>
      <c r="P37" s="496"/>
      <c r="Q37" s="622"/>
      <c r="R37" s="329"/>
    </row>
    <row r="38" spans="1:259" x14ac:dyDescent="0.35">
      <c r="L38" s="447"/>
      <c r="M38" s="360"/>
      <c r="N38" s="360"/>
      <c r="O38" s="360"/>
      <c r="P38" s="361"/>
      <c r="Q38" s="786"/>
      <c r="R38" s="329"/>
    </row>
    <row r="39" spans="1:259" x14ac:dyDescent="0.35">
      <c r="L39" s="447"/>
      <c r="M39" s="360"/>
      <c r="N39" s="360"/>
      <c r="O39" s="360"/>
      <c r="P39" s="361"/>
      <c r="Q39" s="787"/>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6"/>
      <c r="R44" s="329"/>
    </row>
    <row r="45" spans="1:259" x14ac:dyDescent="0.35">
      <c r="L45" s="447"/>
      <c r="M45" s="360"/>
      <c r="N45" s="360"/>
      <c r="O45" s="360"/>
      <c r="P45" s="361"/>
      <c r="Q45" s="786"/>
      <c r="R45" s="329"/>
    </row>
    <row r="46" spans="1:259" x14ac:dyDescent="0.35">
      <c r="L46" s="447"/>
      <c r="M46" s="360"/>
      <c r="N46" s="360"/>
      <c r="O46" s="360"/>
      <c r="P46" s="361"/>
      <c r="Q46" s="787"/>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6"/>
      <c r="R50" s="329"/>
    </row>
    <row r="51" spans="12:18" x14ac:dyDescent="0.35">
      <c r="L51" s="447"/>
      <c r="M51" s="360"/>
      <c r="N51" s="360"/>
      <c r="O51" s="360"/>
      <c r="P51" s="361"/>
      <c r="Q51" s="786"/>
      <c r="R51" s="329"/>
    </row>
    <row r="52" spans="12:18" x14ac:dyDescent="0.35">
      <c r="L52" s="447"/>
      <c r="M52" s="360"/>
      <c r="N52" s="360"/>
      <c r="O52" s="360"/>
      <c r="P52" s="361"/>
      <c r="Q52" s="787"/>
      <c r="R52" s="329"/>
    </row>
    <row r="53" spans="12:18" x14ac:dyDescent="0.35">
      <c r="L53" s="447"/>
      <c r="M53" s="360"/>
      <c r="N53" s="360"/>
      <c r="O53" s="360"/>
      <c r="P53" s="361"/>
      <c r="Q53" s="786"/>
      <c r="R53" s="329"/>
    </row>
    <row r="54" spans="12:18" x14ac:dyDescent="0.35">
      <c r="L54" s="447"/>
      <c r="M54" s="360"/>
      <c r="N54" s="360"/>
      <c r="O54" s="360"/>
      <c r="P54" s="361"/>
      <c r="Q54" s="786"/>
      <c r="R54" s="329"/>
    </row>
    <row r="55" spans="12:18" x14ac:dyDescent="0.35">
      <c r="L55" s="447"/>
      <c r="M55" s="329"/>
      <c r="N55" s="329"/>
      <c r="O55" s="360"/>
      <c r="P55" s="361"/>
      <c r="Q55" s="786"/>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1"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H1" s="1116" t="s">
        <v>96</v>
      </c>
      <c r="I1" s="1116" t="s">
        <v>67</v>
      </c>
      <c r="P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16" t="s">
        <v>458</v>
      </c>
      <c r="C6" s="1716"/>
      <c r="D6" s="1716"/>
      <c r="E6" s="1716"/>
      <c r="F6" s="1716"/>
      <c r="G6" s="1716"/>
      <c r="H6" s="1716"/>
      <c r="I6" s="1716"/>
      <c r="J6" s="1118"/>
      <c r="K6" s="1118"/>
      <c r="L6" s="1119"/>
      <c r="M6" s="1119"/>
      <c r="N6" s="1119"/>
      <c r="O6" s="1119"/>
      <c r="P6" s="1119"/>
      <c r="Q6" s="1119"/>
    </row>
    <row r="7" spans="1:17" s="1120" customFormat="1" ht="15.75" customHeight="1" x14ac:dyDescent="0.25">
      <c r="A7" s="1117"/>
      <c r="B7" s="1717" t="str">
        <f>porsaad!$B$6</f>
        <v>Situación a 31 de marzo de 2025</v>
      </c>
      <c r="C7" s="1717"/>
      <c r="D7" s="1717"/>
      <c r="E7" s="1717"/>
      <c r="F7" s="1717"/>
      <c r="G7" s="1717"/>
      <c r="H7" s="1717"/>
      <c r="I7" s="1717"/>
      <c r="J7" s="1121"/>
      <c r="K7" s="1121"/>
      <c r="L7" s="1122"/>
      <c r="M7" s="1122"/>
      <c r="N7" s="1122"/>
      <c r="O7" s="1122"/>
      <c r="P7" s="1122"/>
      <c r="Q7" s="1122"/>
    </row>
    <row r="8" spans="1:17" ht="8.25" customHeight="1" x14ac:dyDescent="0.35">
      <c r="H8" s="1124"/>
    </row>
    <row r="9" spans="1:17" ht="15" customHeight="1" x14ac:dyDescent="0.35">
      <c r="B9" s="1718" t="s">
        <v>12</v>
      </c>
      <c r="C9" s="1721" t="s">
        <v>184</v>
      </c>
      <c r="D9" s="1133"/>
      <c r="E9" s="1133"/>
      <c r="F9" s="1133"/>
      <c r="G9" s="1133"/>
      <c r="H9" s="1133"/>
      <c r="I9" s="1134"/>
    </row>
    <row r="10" spans="1:17" ht="15.75" customHeight="1" x14ac:dyDescent="0.35">
      <c r="B10" s="1719"/>
      <c r="C10" s="1722"/>
      <c r="D10" s="1724" t="s">
        <v>133</v>
      </c>
      <c r="E10" s="1725"/>
      <c r="F10" s="1728" t="s">
        <v>134</v>
      </c>
      <c r="G10" s="1729"/>
      <c r="H10" s="1729"/>
      <c r="I10" s="1729"/>
    </row>
    <row r="11" spans="1:17" ht="40.5" customHeight="1" x14ac:dyDescent="0.35">
      <c r="B11" s="1719"/>
      <c r="C11" s="1722"/>
      <c r="D11" s="1726"/>
      <c r="E11" s="1727"/>
      <c r="F11" s="1730" t="s">
        <v>187</v>
      </c>
      <c r="G11" s="1731"/>
      <c r="H11" s="1728" t="s">
        <v>483</v>
      </c>
      <c r="I11" s="1729"/>
    </row>
    <row r="12" spans="1:17" ht="52.5" customHeight="1" x14ac:dyDescent="0.35">
      <c r="B12" s="1720"/>
      <c r="C12" s="1723"/>
      <c r="D12" s="1136" t="s">
        <v>9</v>
      </c>
      <c r="E12" s="1138" t="s">
        <v>185</v>
      </c>
      <c r="F12" s="1138" t="s">
        <v>9</v>
      </c>
      <c r="G12" s="1135" t="s">
        <v>185</v>
      </c>
      <c r="H12" s="1136" t="s">
        <v>9</v>
      </c>
      <c r="I12" s="1137" t="s">
        <v>185</v>
      </c>
    </row>
    <row r="13" spans="1:17" ht="12.75" customHeight="1" x14ac:dyDescent="0.35">
      <c r="B13" s="1125" t="s">
        <v>8</v>
      </c>
      <c r="C13" s="929">
        <f>'31dictsaad'!D10-'31dictsaad'!H10</f>
        <v>29158</v>
      </c>
      <c r="D13" s="927">
        <v>0</v>
      </c>
      <c r="E13" s="1126">
        <v>0</v>
      </c>
      <c r="F13" s="927">
        <v>198</v>
      </c>
      <c r="G13" s="1126">
        <v>0.67905892036490845</v>
      </c>
      <c r="H13" s="927">
        <v>28960</v>
      </c>
      <c r="I13" s="1126">
        <f>H13/C13*100</f>
        <v>99.320941079635091</v>
      </c>
    </row>
    <row r="14" spans="1:17" x14ac:dyDescent="0.35">
      <c r="B14" s="1125" t="s">
        <v>7</v>
      </c>
      <c r="C14" s="934">
        <f>'31dictsaad'!D11-'31dictsaad'!H11</f>
        <v>4710</v>
      </c>
      <c r="D14" s="932">
        <v>0</v>
      </c>
      <c r="E14" s="1127">
        <v>0</v>
      </c>
      <c r="F14" s="932">
        <v>4136</v>
      </c>
      <c r="G14" s="1127">
        <v>87.813163481953296</v>
      </c>
      <c r="H14" s="932">
        <v>574</v>
      </c>
      <c r="I14" s="1127">
        <f t="shared" ref="I14:I31" si="0">H14/C14*100</f>
        <v>12.186836518046709</v>
      </c>
    </row>
    <row r="15" spans="1:17" x14ac:dyDescent="0.35">
      <c r="B15" s="1125" t="s">
        <v>37</v>
      </c>
      <c r="C15" s="934">
        <f>'31dictsaad'!D12-'31dictsaad'!H12</f>
        <v>7865</v>
      </c>
      <c r="D15" s="932">
        <v>0</v>
      </c>
      <c r="E15" s="1127">
        <v>0</v>
      </c>
      <c r="F15" s="932">
        <v>4923</v>
      </c>
      <c r="G15" s="1127">
        <v>62.593769866497141</v>
      </c>
      <c r="H15" s="932">
        <v>2942</v>
      </c>
      <c r="I15" s="1127">
        <f t="shared" si="0"/>
        <v>37.406230133502859</v>
      </c>
    </row>
    <row r="16" spans="1:17" x14ac:dyDescent="0.35">
      <c r="B16" s="1125" t="s">
        <v>38</v>
      </c>
      <c r="C16" s="934">
        <f>'31dictsaad'!D13-'31dictsaad'!H13</f>
        <v>2824</v>
      </c>
      <c r="D16" s="932">
        <v>0</v>
      </c>
      <c r="E16" s="1127">
        <v>0</v>
      </c>
      <c r="F16" s="932">
        <v>1544</v>
      </c>
      <c r="G16" s="1127">
        <v>54.6742209631728</v>
      </c>
      <c r="H16" s="932">
        <v>1280</v>
      </c>
      <c r="I16" s="1127">
        <f t="shared" si="0"/>
        <v>45.3257790368272</v>
      </c>
    </row>
    <row r="17" spans="2:9" x14ac:dyDescent="0.35">
      <c r="B17" s="1125" t="s">
        <v>6</v>
      </c>
      <c r="C17" s="934">
        <f>'31dictsaad'!D14-'31dictsaad'!H14</f>
        <v>10991</v>
      </c>
      <c r="D17" s="932">
        <v>0</v>
      </c>
      <c r="E17" s="1127">
        <v>0</v>
      </c>
      <c r="F17" s="932">
        <v>4574</v>
      </c>
      <c r="G17" s="1127">
        <v>41.615867527977436</v>
      </c>
      <c r="H17" s="932">
        <v>6417</v>
      </c>
      <c r="I17" s="1127">
        <f t="shared" si="0"/>
        <v>58.384132472022564</v>
      </c>
    </row>
    <row r="18" spans="2:9" x14ac:dyDescent="0.35">
      <c r="B18" s="1125" t="s">
        <v>5</v>
      </c>
      <c r="C18" s="934">
        <f>'31dictsaad'!D15-'31dictsaad'!H15</f>
        <v>312</v>
      </c>
      <c r="D18" s="932">
        <v>0</v>
      </c>
      <c r="E18" s="1127">
        <v>0</v>
      </c>
      <c r="F18" s="932">
        <v>199</v>
      </c>
      <c r="G18" s="1127">
        <v>63.782051282051277</v>
      </c>
      <c r="H18" s="932">
        <v>113</v>
      </c>
      <c r="I18" s="1127">
        <f t="shared" si="0"/>
        <v>36.217948717948715</v>
      </c>
    </row>
    <row r="19" spans="2:9" x14ac:dyDescent="0.35">
      <c r="B19" s="1125" t="s">
        <v>4</v>
      </c>
      <c r="C19" s="934">
        <f>'31dictsaad'!D16-'31dictsaad'!H16</f>
        <v>2980</v>
      </c>
      <c r="D19" s="932">
        <v>1991</v>
      </c>
      <c r="E19" s="1127">
        <v>66.812080536912759</v>
      </c>
      <c r="F19" s="932">
        <v>987</v>
      </c>
      <c r="G19" s="1127">
        <v>33.120805369127517</v>
      </c>
      <c r="H19" s="932">
        <v>2</v>
      </c>
      <c r="I19" s="1127">
        <f t="shared" si="0"/>
        <v>6.7114093959731544E-2</v>
      </c>
    </row>
    <row r="20" spans="2:9" x14ac:dyDescent="0.35">
      <c r="B20" s="1125" t="s">
        <v>40</v>
      </c>
      <c r="C20" s="934">
        <f>'31dictsaad'!D17-'31dictsaad'!H17</f>
        <v>3545</v>
      </c>
      <c r="D20" s="932">
        <v>0</v>
      </c>
      <c r="E20" s="1127">
        <v>0</v>
      </c>
      <c r="F20" s="932">
        <v>3005</v>
      </c>
      <c r="G20" s="1127">
        <v>84.767277856135408</v>
      </c>
      <c r="H20" s="932">
        <v>540</v>
      </c>
      <c r="I20" s="1127">
        <f t="shared" si="0"/>
        <v>15.232722143864599</v>
      </c>
    </row>
    <row r="21" spans="2:9" x14ac:dyDescent="0.35">
      <c r="B21" s="1125" t="s">
        <v>41</v>
      </c>
      <c r="C21" s="934">
        <f>'31dictsaad'!D18-'31dictsaad'!H18</f>
        <v>34496</v>
      </c>
      <c r="D21" s="932">
        <v>0</v>
      </c>
      <c r="E21" s="1127">
        <v>0</v>
      </c>
      <c r="F21" s="932">
        <v>27290</v>
      </c>
      <c r="G21" s="1127">
        <v>79.110621521335815</v>
      </c>
      <c r="H21" s="932">
        <v>7206</v>
      </c>
      <c r="I21" s="1127">
        <f t="shared" si="0"/>
        <v>20.889378478664192</v>
      </c>
    </row>
    <row r="22" spans="2:9" x14ac:dyDescent="0.35">
      <c r="B22" s="1125" t="s">
        <v>3</v>
      </c>
      <c r="C22" s="934">
        <f>'31dictsaad'!D19-'31dictsaad'!H19</f>
        <v>14874</v>
      </c>
      <c r="D22" s="932">
        <v>203</v>
      </c>
      <c r="E22" s="1127">
        <v>1.3647976334543499</v>
      </c>
      <c r="F22" s="932">
        <v>4964</v>
      </c>
      <c r="G22" s="1127">
        <v>33.373672179642327</v>
      </c>
      <c r="H22" s="932">
        <v>9707</v>
      </c>
      <c r="I22" s="1127">
        <f t="shared" si="0"/>
        <v>65.261530186903315</v>
      </c>
    </row>
    <row r="23" spans="2:9" x14ac:dyDescent="0.35">
      <c r="B23" s="1125" t="s">
        <v>2</v>
      </c>
      <c r="C23" s="934">
        <f>'31dictsaad'!D20-'31dictsaad'!H20</f>
        <v>2682</v>
      </c>
      <c r="D23" s="932">
        <v>0</v>
      </c>
      <c r="E23" s="1127">
        <v>0</v>
      </c>
      <c r="F23" s="932">
        <v>2402</v>
      </c>
      <c r="G23" s="1127">
        <v>89.560029828486208</v>
      </c>
      <c r="H23" s="932">
        <v>280</v>
      </c>
      <c r="I23" s="1127">
        <f t="shared" si="0"/>
        <v>10.439970171513796</v>
      </c>
    </row>
    <row r="24" spans="2:9" x14ac:dyDescent="0.35">
      <c r="B24" s="1125" t="s">
        <v>35</v>
      </c>
      <c r="C24" s="934">
        <f>'31dictsaad'!D21-'31dictsaad'!H21</f>
        <v>55</v>
      </c>
      <c r="D24" s="932">
        <v>0</v>
      </c>
      <c r="E24" s="1127">
        <v>0</v>
      </c>
      <c r="F24" s="932">
        <v>0</v>
      </c>
      <c r="G24" s="1127">
        <v>0</v>
      </c>
      <c r="H24" s="932">
        <v>55</v>
      </c>
      <c r="I24" s="1127">
        <f t="shared" si="0"/>
        <v>100</v>
      </c>
    </row>
    <row r="25" spans="2:9" x14ac:dyDescent="0.35">
      <c r="B25" s="1125" t="s">
        <v>42</v>
      </c>
      <c r="C25" s="934">
        <f>'31dictsaad'!D22-'31dictsaad'!H22</f>
        <v>127</v>
      </c>
      <c r="D25" s="932">
        <v>1</v>
      </c>
      <c r="E25" s="1127">
        <v>0.78740157480314954</v>
      </c>
      <c r="F25" s="932">
        <v>28</v>
      </c>
      <c r="G25" s="1127">
        <v>22.047244094488189</v>
      </c>
      <c r="H25" s="932">
        <v>98</v>
      </c>
      <c r="I25" s="1127">
        <f t="shared" si="0"/>
        <v>77.165354330708652</v>
      </c>
    </row>
    <row r="26" spans="2:9" x14ac:dyDescent="0.35">
      <c r="B26" s="1125" t="s">
        <v>43</v>
      </c>
      <c r="C26" s="934">
        <f>'31dictsaad'!D23-'31dictsaad'!H23</f>
        <v>7975</v>
      </c>
      <c r="D26" s="932">
        <v>0</v>
      </c>
      <c r="E26" s="1127">
        <v>0</v>
      </c>
      <c r="F26" s="932">
        <v>2340</v>
      </c>
      <c r="G26" s="1127">
        <v>29.341692789968654</v>
      </c>
      <c r="H26" s="932">
        <v>5635</v>
      </c>
      <c r="I26" s="1127">
        <f t="shared" si="0"/>
        <v>70.658307210031353</v>
      </c>
    </row>
    <row r="27" spans="2:9" x14ac:dyDescent="0.35">
      <c r="B27" s="1125" t="s">
        <v>44</v>
      </c>
      <c r="C27" s="934">
        <f>'31dictsaad'!D24-'31dictsaad'!H24</f>
        <v>69</v>
      </c>
      <c r="D27" s="932">
        <v>0</v>
      </c>
      <c r="E27" s="1127">
        <v>0</v>
      </c>
      <c r="F27" s="932">
        <v>3</v>
      </c>
      <c r="G27" s="1127">
        <v>4.3478260869565215</v>
      </c>
      <c r="H27" s="932">
        <v>66</v>
      </c>
      <c r="I27" s="1127">
        <f t="shared" si="0"/>
        <v>95.652173913043484</v>
      </c>
    </row>
    <row r="28" spans="2:9" x14ac:dyDescent="0.35">
      <c r="B28" s="1125" t="s">
        <v>45</v>
      </c>
      <c r="C28" s="934">
        <f>'31dictsaad'!D25-'31dictsaad'!H25</f>
        <v>148</v>
      </c>
      <c r="D28" s="932">
        <v>0</v>
      </c>
      <c r="E28" s="1127">
        <v>0</v>
      </c>
      <c r="F28" s="932">
        <v>3</v>
      </c>
      <c r="G28" s="1127">
        <v>2.0270270270270272</v>
      </c>
      <c r="H28" s="932">
        <v>145</v>
      </c>
      <c r="I28" s="1127">
        <f t="shared" si="0"/>
        <v>97.972972972972968</v>
      </c>
    </row>
    <row r="29" spans="2:9" x14ac:dyDescent="0.35">
      <c r="B29" s="1125" t="s">
        <v>46</v>
      </c>
      <c r="C29" s="934">
        <f>'31dictsaad'!D26-'31dictsaad'!H26</f>
        <v>6</v>
      </c>
      <c r="D29" s="932">
        <v>0</v>
      </c>
      <c r="E29" s="1127">
        <v>0</v>
      </c>
      <c r="F29" s="932">
        <v>2</v>
      </c>
      <c r="G29" s="1127">
        <v>33.333333333333329</v>
      </c>
      <c r="H29" s="932">
        <v>4</v>
      </c>
      <c r="I29" s="1127">
        <f t="shared" si="0"/>
        <v>66.666666666666657</v>
      </c>
    </row>
    <row r="30" spans="2:9" x14ac:dyDescent="0.35">
      <c r="B30" s="1125" t="s">
        <v>1</v>
      </c>
      <c r="C30" s="1128">
        <f>'31dictsaad'!D27-'31dictsaad'!H27</f>
        <v>202</v>
      </c>
      <c r="D30" s="954">
        <v>0</v>
      </c>
      <c r="E30" s="1129">
        <v>0</v>
      </c>
      <c r="F30" s="954">
        <v>155</v>
      </c>
      <c r="G30" s="1129">
        <v>76.732673267326732</v>
      </c>
      <c r="H30" s="954">
        <v>47</v>
      </c>
      <c r="I30" s="1129">
        <f t="shared" si="0"/>
        <v>23.267326732673268</v>
      </c>
    </row>
    <row r="31" spans="2:9" x14ac:dyDescent="0.35">
      <c r="B31" s="1309" t="s">
        <v>0</v>
      </c>
      <c r="C31" s="1310">
        <f>SUM(C13:C30)</f>
        <v>123019</v>
      </c>
      <c r="D31" s="1285">
        <f>SUM(D13:D30)</f>
        <v>2195</v>
      </c>
      <c r="E31" s="1311">
        <f t="shared" ref="E31" si="1">D31/C31*100</f>
        <v>1.7842772254692365</v>
      </c>
      <c r="F31" s="1285">
        <f>SUM(F13:F30)</f>
        <v>56753</v>
      </c>
      <c r="G31" s="1311">
        <f t="shared" ref="G31" si="2">F31/C31*100</f>
        <v>46.133524089774752</v>
      </c>
      <c r="H31" s="1285">
        <f>SUM(H13:H30)</f>
        <v>64071</v>
      </c>
      <c r="I31" s="1311">
        <f t="shared" si="0"/>
        <v>52.082198684756008</v>
      </c>
    </row>
    <row r="32" spans="2:9" ht="5.15" customHeight="1"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t="s">
        <v>466</v>
      </c>
      <c r="C34" s="1130"/>
      <c r="D34" s="1130"/>
      <c r="E34" s="1130"/>
      <c r="F34" s="1130"/>
      <c r="G34" s="1130"/>
      <c r="H34" s="1130"/>
      <c r="I34" s="1130"/>
    </row>
    <row r="35" spans="2:9" x14ac:dyDescent="0.35">
      <c r="B35" s="1715" t="s">
        <v>467</v>
      </c>
      <c r="C35" s="1715"/>
      <c r="D35" s="1715"/>
      <c r="E35" s="1715"/>
      <c r="F35" s="1715"/>
      <c r="G35" s="1715"/>
      <c r="H35" s="1715"/>
      <c r="I35" s="1715"/>
    </row>
    <row r="36" spans="2:9" ht="16.5" x14ac:dyDescent="0.35">
      <c r="B36" s="1131" t="s">
        <v>482</v>
      </c>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I1" s="1116" t="s">
        <v>96</v>
      </c>
      <c r="J1" s="1116" t="s">
        <v>67</v>
      </c>
      <c r="Q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16" t="s">
        <v>459</v>
      </c>
      <c r="C6" s="1716"/>
      <c r="D6" s="1716"/>
      <c r="E6" s="1716"/>
      <c r="F6" s="1716"/>
      <c r="G6" s="1716"/>
      <c r="H6" s="1716"/>
      <c r="I6" s="1716"/>
      <c r="J6" s="1118"/>
      <c r="K6" s="1118"/>
      <c r="L6" s="1119"/>
      <c r="M6" s="1119"/>
      <c r="N6" s="1119"/>
      <c r="O6" s="1119"/>
      <c r="P6" s="1119"/>
      <c r="Q6" s="1119"/>
    </row>
    <row r="7" spans="1:17" s="1120" customFormat="1" ht="15.75" customHeight="1" x14ac:dyDescent="0.25">
      <c r="A7" s="1117"/>
      <c r="B7" s="1717" t="str">
        <f>porsaad!$B$6</f>
        <v>Situación a 31 de marzo de 2025</v>
      </c>
      <c r="C7" s="1717"/>
      <c r="D7" s="1717"/>
      <c r="E7" s="1717"/>
      <c r="F7" s="1717"/>
      <c r="G7" s="1717"/>
      <c r="H7" s="1717"/>
      <c r="I7" s="1717"/>
      <c r="J7" s="1121"/>
      <c r="K7" s="1121"/>
      <c r="L7" s="1122"/>
      <c r="M7" s="1122"/>
      <c r="N7" s="1122"/>
      <c r="O7" s="1122"/>
      <c r="P7" s="1122"/>
      <c r="Q7" s="1122"/>
    </row>
    <row r="8" spans="1:17" ht="8.25" customHeight="1" x14ac:dyDescent="0.35">
      <c r="H8" s="1124"/>
    </row>
    <row r="9" spans="1:17" ht="15" customHeight="1" x14ac:dyDescent="0.35">
      <c r="B9" s="1718" t="s">
        <v>12</v>
      </c>
      <c r="C9" s="1721" t="s">
        <v>277</v>
      </c>
      <c r="D9" s="1133"/>
      <c r="E9" s="1133"/>
      <c r="F9" s="1133"/>
      <c r="G9" s="1133"/>
      <c r="H9" s="1133"/>
      <c r="I9" s="1134"/>
    </row>
    <row r="10" spans="1:17" ht="15.75" customHeight="1" x14ac:dyDescent="0.35">
      <c r="B10" s="1719"/>
      <c r="C10" s="1722"/>
      <c r="D10" s="1724" t="s">
        <v>133</v>
      </c>
      <c r="E10" s="1725"/>
      <c r="F10" s="1728" t="s">
        <v>134</v>
      </c>
      <c r="G10" s="1729"/>
      <c r="H10" s="1729"/>
      <c r="I10" s="1729"/>
    </row>
    <row r="11" spans="1:17" ht="40.5" customHeight="1" x14ac:dyDescent="0.35">
      <c r="B11" s="1719"/>
      <c r="C11" s="1722"/>
      <c r="D11" s="1726"/>
      <c r="E11" s="1727"/>
      <c r="F11" s="1730" t="s">
        <v>278</v>
      </c>
      <c r="G11" s="1731"/>
      <c r="H11" s="1728" t="s">
        <v>279</v>
      </c>
      <c r="I11" s="1729"/>
    </row>
    <row r="12" spans="1:17" ht="52.5" customHeight="1" x14ac:dyDescent="0.35">
      <c r="B12" s="1720"/>
      <c r="C12" s="1723"/>
      <c r="D12" s="1136" t="s">
        <v>9</v>
      </c>
      <c r="E12" s="1138" t="s">
        <v>280</v>
      </c>
      <c r="F12" s="1138" t="s">
        <v>9</v>
      </c>
      <c r="G12" s="1135" t="s">
        <v>280</v>
      </c>
      <c r="H12" s="1136" t="s">
        <v>9</v>
      </c>
      <c r="I12" s="1137" t="s">
        <v>280</v>
      </c>
    </row>
    <row r="13" spans="1:17" ht="12.75" customHeight="1" x14ac:dyDescent="0.35">
      <c r="B13" s="1125" t="s">
        <v>8</v>
      </c>
      <c r="C13" s="929">
        <f>D13+F13+H13</f>
        <v>15856</v>
      </c>
      <c r="D13" s="927">
        <v>43</v>
      </c>
      <c r="E13" s="1126">
        <v>0.27119071644803228</v>
      </c>
      <c r="F13" s="927">
        <v>404</v>
      </c>
      <c r="G13" s="1126">
        <v>2.5479313824419778</v>
      </c>
      <c r="H13" s="927">
        <v>15409</v>
      </c>
      <c r="I13" s="1126">
        <f>H13/C13*100</f>
        <v>97.18087790110998</v>
      </c>
    </row>
    <row r="14" spans="1:17" x14ac:dyDescent="0.35">
      <c r="B14" s="1125" t="s">
        <v>7</v>
      </c>
      <c r="C14" s="934">
        <f t="shared" ref="C14:C30" si="0">D14+F14+H14</f>
        <v>102</v>
      </c>
      <c r="D14" s="932">
        <v>3</v>
      </c>
      <c r="E14" s="1127">
        <v>2.9411764705882351</v>
      </c>
      <c r="F14" s="932">
        <v>62</v>
      </c>
      <c r="G14" s="1127">
        <v>60.784313725490193</v>
      </c>
      <c r="H14" s="932">
        <v>37</v>
      </c>
      <c r="I14" s="1127">
        <f t="shared" ref="I14:I31" si="1">H14/C14*100</f>
        <v>36.274509803921568</v>
      </c>
    </row>
    <row r="15" spans="1:17" x14ac:dyDescent="0.35">
      <c r="B15" s="1125" t="s">
        <v>37</v>
      </c>
      <c r="C15" s="934">
        <f t="shared" si="0"/>
        <v>437</v>
      </c>
      <c r="D15" s="932">
        <v>6</v>
      </c>
      <c r="E15" s="1127">
        <v>1.3729977116704806</v>
      </c>
      <c r="F15" s="932">
        <v>214</v>
      </c>
      <c r="G15" s="1127">
        <v>48.970251716247134</v>
      </c>
      <c r="H15" s="932">
        <v>217</v>
      </c>
      <c r="I15" s="1127">
        <f t="shared" si="1"/>
        <v>49.65675057208238</v>
      </c>
    </row>
    <row r="16" spans="1:17" x14ac:dyDescent="0.35">
      <c r="B16" s="1125" t="s">
        <v>38</v>
      </c>
      <c r="C16" s="934">
        <f t="shared" si="0"/>
        <v>3686</v>
      </c>
      <c r="D16" s="932">
        <v>2</v>
      </c>
      <c r="E16" s="1127">
        <v>5.4259359739555077E-2</v>
      </c>
      <c r="F16" s="932">
        <v>800</v>
      </c>
      <c r="G16" s="1127">
        <v>21.703743895822029</v>
      </c>
      <c r="H16" s="932">
        <v>2884</v>
      </c>
      <c r="I16" s="1127">
        <f t="shared" si="1"/>
        <v>78.24199674443841</v>
      </c>
    </row>
    <row r="17" spans="2:9" x14ac:dyDescent="0.35">
      <c r="B17" s="1125" t="s">
        <v>6</v>
      </c>
      <c r="C17" s="934">
        <f t="shared" si="0"/>
        <v>11799</v>
      </c>
      <c r="D17" s="932">
        <v>4</v>
      </c>
      <c r="E17" s="1127">
        <v>3.3901178065937794E-2</v>
      </c>
      <c r="F17" s="932">
        <v>654</v>
      </c>
      <c r="G17" s="1127">
        <v>5.5428426137808291</v>
      </c>
      <c r="H17" s="932">
        <v>11141</v>
      </c>
      <c r="I17" s="1127">
        <f t="shared" si="1"/>
        <v>94.423256208153234</v>
      </c>
    </row>
    <row r="18" spans="2:9" x14ac:dyDescent="0.35">
      <c r="B18" s="1125" t="s">
        <v>5</v>
      </c>
      <c r="C18" s="934">
        <f t="shared" si="0"/>
        <v>205</v>
      </c>
      <c r="D18" s="932">
        <v>5</v>
      </c>
      <c r="E18" s="1127">
        <v>2.4390243902439024</v>
      </c>
      <c r="F18" s="932">
        <v>89</v>
      </c>
      <c r="G18" s="1127">
        <v>43.414634146341463</v>
      </c>
      <c r="H18" s="932">
        <v>111</v>
      </c>
      <c r="I18" s="1127">
        <f t="shared" si="1"/>
        <v>54.146341463414636</v>
      </c>
    </row>
    <row r="19" spans="2:9" x14ac:dyDescent="0.35">
      <c r="B19" s="1125" t="s">
        <v>4</v>
      </c>
      <c r="C19" s="934">
        <f t="shared" si="0"/>
        <v>158</v>
      </c>
      <c r="D19" s="932">
        <v>17</v>
      </c>
      <c r="E19" s="1127">
        <v>10.759493670886076</v>
      </c>
      <c r="F19" s="932">
        <v>117</v>
      </c>
      <c r="G19" s="1127">
        <v>74.050632911392398</v>
      </c>
      <c r="H19" s="932">
        <v>24</v>
      </c>
      <c r="I19" s="1127">
        <f t="shared" si="1"/>
        <v>15.18987341772152</v>
      </c>
    </row>
    <row r="20" spans="2:9" x14ac:dyDescent="0.35">
      <c r="B20" s="1125" t="s">
        <v>40</v>
      </c>
      <c r="C20" s="934">
        <f t="shared" si="0"/>
        <v>3360</v>
      </c>
      <c r="D20" s="932">
        <v>8</v>
      </c>
      <c r="E20" s="1127">
        <v>0.23809523809523811</v>
      </c>
      <c r="F20" s="932">
        <v>1881</v>
      </c>
      <c r="G20" s="1127">
        <v>55.982142857142861</v>
      </c>
      <c r="H20" s="932">
        <v>1471</v>
      </c>
      <c r="I20" s="1127">
        <f t="shared" si="1"/>
        <v>43.779761904761905</v>
      </c>
    </row>
    <row r="21" spans="2:9" x14ac:dyDescent="0.35">
      <c r="B21" s="1125" t="s">
        <v>41</v>
      </c>
      <c r="C21" s="934">
        <f t="shared" si="0"/>
        <v>40652</v>
      </c>
      <c r="D21" s="932">
        <v>25</v>
      </c>
      <c r="E21" s="1127">
        <v>6.1497589294499652E-2</v>
      </c>
      <c r="F21" s="932">
        <v>4863</v>
      </c>
      <c r="G21" s="1127">
        <v>11.962511069566073</v>
      </c>
      <c r="H21" s="932">
        <v>35764</v>
      </c>
      <c r="I21" s="1127">
        <f t="shared" si="1"/>
        <v>87.975991341139419</v>
      </c>
    </row>
    <row r="22" spans="2:9" x14ac:dyDescent="0.35">
      <c r="B22" s="1125" t="s">
        <v>3</v>
      </c>
      <c r="C22" s="934">
        <f t="shared" si="0"/>
        <v>8781</v>
      </c>
      <c r="D22" s="932">
        <v>1149</v>
      </c>
      <c r="E22" s="1127">
        <v>13.085070037581142</v>
      </c>
      <c r="F22" s="932">
        <v>1401</v>
      </c>
      <c r="G22" s="1127">
        <v>15.954902630679877</v>
      </c>
      <c r="H22" s="932">
        <v>6231</v>
      </c>
      <c r="I22" s="1127">
        <f t="shared" si="1"/>
        <v>70.960027331738985</v>
      </c>
    </row>
    <row r="23" spans="2:9" x14ac:dyDescent="0.35">
      <c r="B23" s="1125" t="s">
        <v>2</v>
      </c>
      <c r="C23" s="934">
        <f t="shared" si="0"/>
        <v>5222</v>
      </c>
      <c r="D23" s="932">
        <v>11</v>
      </c>
      <c r="E23" s="1127">
        <v>0.21064726158559938</v>
      </c>
      <c r="F23" s="932">
        <v>1739</v>
      </c>
      <c r="G23" s="1127">
        <v>33.301417081577938</v>
      </c>
      <c r="H23" s="932">
        <v>3472</v>
      </c>
      <c r="I23" s="1127">
        <f t="shared" si="1"/>
        <v>66.487935656836456</v>
      </c>
    </row>
    <row r="24" spans="2:9" x14ac:dyDescent="0.35">
      <c r="B24" s="1125" t="s">
        <v>35</v>
      </c>
      <c r="C24" s="934">
        <f t="shared" si="0"/>
        <v>1190</v>
      </c>
      <c r="D24" s="932">
        <v>16</v>
      </c>
      <c r="E24" s="1127">
        <v>1.3445378151260505</v>
      </c>
      <c r="F24" s="932">
        <v>4</v>
      </c>
      <c r="G24" s="1127">
        <v>0.33613445378151263</v>
      </c>
      <c r="H24" s="932">
        <v>1170</v>
      </c>
      <c r="I24" s="1127">
        <f t="shared" si="1"/>
        <v>98.319327731092429</v>
      </c>
    </row>
    <row r="25" spans="2:9" x14ac:dyDescent="0.35">
      <c r="B25" s="1125" t="s">
        <v>42</v>
      </c>
      <c r="C25" s="934">
        <f t="shared" si="0"/>
        <v>14897</v>
      </c>
      <c r="D25" s="932">
        <v>618</v>
      </c>
      <c r="E25" s="1127">
        <v>4.14848627240384</v>
      </c>
      <c r="F25" s="932">
        <v>1073</v>
      </c>
      <c r="G25" s="1127">
        <v>7.2027925085587698</v>
      </c>
      <c r="H25" s="932">
        <v>13206</v>
      </c>
      <c r="I25" s="1127">
        <f t="shared" si="1"/>
        <v>88.648721219037384</v>
      </c>
    </row>
    <row r="26" spans="2:9" x14ac:dyDescent="0.35">
      <c r="B26" s="1125" t="s">
        <v>43</v>
      </c>
      <c r="C26" s="934">
        <f t="shared" si="0"/>
        <v>6634</v>
      </c>
      <c r="D26" s="932">
        <v>4</v>
      </c>
      <c r="E26" s="1127">
        <v>6.0295447693699128E-2</v>
      </c>
      <c r="F26" s="932">
        <v>84</v>
      </c>
      <c r="G26" s="1127">
        <v>1.2662044015676817</v>
      </c>
      <c r="H26" s="932">
        <v>6546</v>
      </c>
      <c r="I26" s="1127">
        <f t="shared" si="1"/>
        <v>98.673500150738619</v>
      </c>
    </row>
    <row r="27" spans="2:9" x14ac:dyDescent="0.35">
      <c r="B27" s="1125" t="s">
        <v>44</v>
      </c>
      <c r="C27" s="934">
        <f t="shared" si="0"/>
        <v>430</v>
      </c>
      <c r="D27" s="932">
        <v>122</v>
      </c>
      <c r="E27" s="1127">
        <v>28.372093023255811</v>
      </c>
      <c r="F27" s="932">
        <v>16</v>
      </c>
      <c r="G27" s="1127">
        <v>3.7209302325581395</v>
      </c>
      <c r="H27" s="932">
        <v>292</v>
      </c>
      <c r="I27" s="1127">
        <f t="shared" si="1"/>
        <v>67.906976744186039</v>
      </c>
    </row>
    <row r="28" spans="2:9" x14ac:dyDescent="0.35">
      <c r="B28" s="1125" t="s">
        <v>45</v>
      </c>
      <c r="C28" s="934">
        <f t="shared" si="0"/>
        <v>14630</v>
      </c>
      <c r="D28" s="932">
        <v>1316</v>
      </c>
      <c r="E28" s="1127">
        <v>8.9952153110047846</v>
      </c>
      <c r="F28" s="932">
        <v>3630</v>
      </c>
      <c r="G28" s="1127">
        <v>24.81203007518797</v>
      </c>
      <c r="H28" s="932">
        <v>9684</v>
      </c>
      <c r="I28" s="1127">
        <f t="shared" si="1"/>
        <v>66.192754613807253</v>
      </c>
    </row>
    <row r="29" spans="2:9" x14ac:dyDescent="0.35">
      <c r="B29" s="1125" t="s">
        <v>46</v>
      </c>
      <c r="C29" s="934">
        <f t="shared" si="0"/>
        <v>1163</v>
      </c>
      <c r="D29" s="932">
        <v>327</v>
      </c>
      <c r="E29" s="1127">
        <v>28.116938950988825</v>
      </c>
      <c r="F29" s="932">
        <v>577</v>
      </c>
      <c r="G29" s="1127">
        <v>49.613069647463462</v>
      </c>
      <c r="H29" s="932">
        <v>259</v>
      </c>
      <c r="I29" s="1127">
        <f t="shared" si="1"/>
        <v>22.26999140154772</v>
      </c>
    </row>
    <row r="30" spans="2:9" x14ac:dyDescent="0.35">
      <c r="B30" s="1125" t="s">
        <v>1</v>
      </c>
      <c r="C30" s="1128">
        <f t="shared" si="0"/>
        <v>343</v>
      </c>
      <c r="D30" s="954">
        <v>0</v>
      </c>
      <c r="E30" s="1129">
        <v>0</v>
      </c>
      <c r="F30" s="954">
        <v>137</v>
      </c>
      <c r="G30" s="1129">
        <v>39.941690962099123</v>
      </c>
      <c r="H30" s="954">
        <v>206</v>
      </c>
      <c r="I30" s="1129">
        <f t="shared" si="1"/>
        <v>60.058309037900869</v>
      </c>
    </row>
    <row r="31" spans="2:9" x14ac:dyDescent="0.35">
      <c r="B31" s="1309" t="s">
        <v>0</v>
      </c>
      <c r="C31" s="1310">
        <f>SUM(C13:C30)</f>
        <v>129545</v>
      </c>
      <c r="D31" s="1285">
        <f>SUM(D13:D30)</f>
        <v>3676</v>
      </c>
      <c r="E31" s="1311">
        <f t="shared" ref="E31" si="2">D31/C31*100</f>
        <v>2.8376239916631287</v>
      </c>
      <c r="F31" s="1285">
        <f>SUM(F13:F30)</f>
        <v>17745</v>
      </c>
      <c r="G31" s="1311">
        <f t="shared" ref="G31" si="3">F31/C31*100</f>
        <v>13.697942799799298</v>
      </c>
      <c r="H31" s="1285">
        <f>SUM(H13:H30)</f>
        <v>108124</v>
      </c>
      <c r="I31" s="1311">
        <f t="shared" si="1"/>
        <v>83.464433208537571</v>
      </c>
    </row>
    <row r="32" spans="2:9"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c r="C34" s="1130"/>
      <c r="D34" s="1130"/>
      <c r="E34" s="1130"/>
      <c r="F34" s="1130"/>
      <c r="G34" s="1130"/>
      <c r="H34" s="1130"/>
      <c r="I34" s="1130"/>
    </row>
    <row r="35" spans="2:9" x14ac:dyDescent="0.35">
      <c r="B35" s="1715"/>
      <c r="C35" s="1715"/>
      <c r="D35" s="1715"/>
      <c r="E35" s="1715"/>
      <c r="F35" s="1715"/>
      <c r="G35" s="1715"/>
      <c r="H35" s="1715"/>
      <c r="I35" s="1715"/>
    </row>
    <row r="36" spans="2:9" x14ac:dyDescent="0.35">
      <c r="B36" s="1131"/>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3"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1796875" style="1123" customWidth="1"/>
    <col min="4" max="4" width="12.26953125" style="1123" bestFit="1" customWidth="1"/>
    <col min="5" max="5" width="15.1796875" style="1123" customWidth="1"/>
    <col min="6" max="6" width="13.54296875" style="1123" customWidth="1"/>
    <col min="7" max="7" width="1.1796875" style="1123" customWidth="1"/>
    <col min="8" max="8" width="12.453125" style="1123" customWidth="1"/>
    <col min="9" max="9" width="14.81640625" style="1123" customWidth="1"/>
    <col min="10" max="10" width="1.1796875" style="1123" customWidth="1"/>
    <col min="11" max="11" width="12.453125" style="1123" customWidth="1"/>
    <col min="12" max="12" width="14.7265625" style="1123" customWidth="1"/>
    <col min="13" max="16384" width="11.453125" style="1123"/>
  </cols>
  <sheetData>
    <row r="1" spans="1:15" s="1116" customFormat="1" x14ac:dyDescent="0.35">
      <c r="A1" s="1116" t="s">
        <v>96</v>
      </c>
      <c r="B1" s="1116" t="s">
        <v>56</v>
      </c>
      <c r="N1" s="1116" t="s">
        <v>81</v>
      </c>
    </row>
    <row r="2" spans="1:15" s="1116" customFormat="1" x14ac:dyDescent="0.35"/>
    <row r="3" spans="1:15" s="1116" customFormat="1" x14ac:dyDescent="0.35"/>
    <row r="4" spans="1:15" s="1116" customFormat="1" x14ac:dyDescent="0.35"/>
    <row r="5" spans="1:15" s="1116" customFormat="1" ht="16.5" customHeight="1" x14ac:dyDescent="0.35"/>
    <row r="6" spans="1:15" s="1120" customFormat="1" ht="38.25" customHeight="1" x14ac:dyDescent="0.25">
      <c r="A6" s="1117"/>
      <c r="B6" s="1716" t="s">
        <v>460</v>
      </c>
      <c r="C6" s="1716"/>
      <c r="D6" s="1716"/>
      <c r="E6" s="1716"/>
      <c r="F6" s="1716"/>
      <c r="G6" s="1716"/>
      <c r="H6" s="1716"/>
      <c r="I6" s="1716"/>
      <c r="J6" s="1716"/>
      <c r="K6" s="1716"/>
      <c r="L6" s="1716"/>
      <c r="M6" s="1119"/>
      <c r="N6" s="1119"/>
      <c r="O6" s="1119"/>
    </row>
    <row r="7" spans="1:15" s="1120" customFormat="1" ht="15.75" customHeight="1" x14ac:dyDescent="0.25">
      <c r="A7" s="1117"/>
      <c r="B7" s="1717" t="str">
        <f>porsaad!$B$6</f>
        <v>Situación a 31 de marzo de 2025</v>
      </c>
      <c r="C7" s="1717"/>
      <c r="D7" s="1717"/>
      <c r="E7" s="1717"/>
      <c r="F7" s="1717"/>
      <c r="G7" s="1717"/>
      <c r="H7" s="1717"/>
      <c r="I7" s="1717"/>
      <c r="J7" s="1717"/>
      <c r="K7" s="1717"/>
      <c r="L7" s="1717"/>
      <c r="M7" s="1122"/>
      <c r="N7" s="1122"/>
      <c r="O7" s="1122"/>
    </row>
    <row r="8" spans="1:15" ht="8.25" customHeight="1" x14ac:dyDescent="0.35"/>
    <row r="9" spans="1:15" ht="15" customHeight="1" x14ac:dyDescent="0.35">
      <c r="B9" s="1735" t="s">
        <v>12</v>
      </c>
      <c r="D9" s="1732" t="s">
        <v>29</v>
      </c>
      <c r="E9" s="1741" t="s">
        <v>210</v>
      </c>
      <c r="F9" s="1737"/>
      <c r="G9" s="1139"/>
      <c r="H9" s="1718" t="s">
        <v>283</v>
      </c>
      <c r="I9" s="1737"/>
      <c r="J9" s="1139"/>
      <c r="K9" s="1718" t="s">
        <v>282</v>
      </c>
      <c r="L9" s="1737"/>
    </row>
    <row r="10" spans="1:15" ht="15.75" customHeight="1" x14ac:dyDescent="0.35">
      <c r="B10" s="1736"/>
      <c r="D10" s="1733"/>
      <c r="E10" s="1742"/>
      <c r="F10" s="1738"/>
      <c r="G10" s="1139"/>
      <c r="H10" s="1719"/>
      <c r="I10" s="1738"/>
      <c r="J10" s="1139"/>
      <c r="K10" s="1719"/>
      <c r="L10" s="1738"/>
    </row>
    <row r="11" spans="1:15" x14ac:dyDescent="0.35">
      <c r="B11" s="1736"/>
      <c r="D11" s="1733"/>
      <c r="E11" s="1742"/>
      <c r="F11" s="1738"/>
      <c r="G11" s="1139"/>
      <c r="H11" s="1719"/>
      <c r="I11" s="1738"/>
      <c r="J11" s="1139"/>
      <c r="K11" s="1719"/>
      <c r="L11" s="1738"/>
    </row>
    <row r="12" spans="1:15" ht="33" customHeight="1" x14ac:dyDescent="0.35">
      <c r="B12" s="1736"/>
      <c r="D12" s="1734"/>
      <c r="E12" s="1742"/>
      <c r="F12" s="1738"/>
      <c r="G12" s="1139"/>
      <c r="H12" s="1739"/>
      <c r="I12" s="1740"/>
      <c r="J12" s="1139"/>
      <c r="K12" s="1739"/>
      <c r="L12" s="1740"/>
    </row>
    <row r="13" spans="1:15" ht="29" x14ac:dyDescent="0.35">
      <c r="B13" s="1719"/>
      <c r="D13" s="1143" t="s">
        <v>9</v>
      </c>
      <c r="E13" s="1145" t="s">
        <v>9</v>
      </c>
      <c r="F13" s="1144" t="s">
        <v>186</v>
      </c>
      <c r="G13" s="1139"/>
      <c r="H13" s="1132" t="s">
        <v>9</v>
      </c>
      <c r="I13" s="1144" t="s">
        <v>284</v>
      </c>
      <c r="J13" s="1139"/>
      <c r="K13" s="1132" t="s">
        <v>9</v>
      </c>
      <c r="L13" s="1144" t="s">
        <v>186</v>
      </c>
    </row>
    <row r="14" spans="1:15" ht="12.75" customHeight="1" x14ac:dyDescent="0.35">
      <c r="B14" s="1140" t="s">
        <v>8</v>
      </c>
      <c r="D14" s="929">
        <f>'21solsaad'!D10</f>
        <v>424082</v>
      </c>
      <c r="E14" s="929">
        <f>'10pendResol'!H13</f>
        <v>28960</v>
      </c>
      <c r="F14" s="1044">
        <f>E14/$D14*100</f>
        <v>6.8288680019430199</v>
      </c>
      <c r="G14" s="930"/>
      <c r="H14" s="929">
        <f>'10pendPrest'!H13</f>
        <v>15409</v>
      </c>
      <c r="I14" s="1044">
        <f t="shared" ref="I14:I32" si="0">H14/$K14*100</f>
        <v>34.72920282178999</v>
      </c>
      <c r="J14" s="930"/>
      <c r="K14" s="929">
        <f t="shared" ref="K14:K31" si="1">E14+H14</f>
        <v>44369</v>
      </c>
      <c r="L14" s="1044">
        <f t="shared" ref="L14:L32" si="2">K14/D14*100</f>
        <v>10.462363410849788</v>
      </c>
    </row>
    <row r="15" spans="1:15" x14ac:dyDescent="0.35">
      <c r="B15" s="1141" t="s">
        <v>7</v>
      </c>
      <c r="D15" s="934">
        <f>'21solsaad'!D11</f>
        <v>58385</v>
      </c>
      <c r="E15" s="934">
        <f>'10pendResol'!H14</f>
        <v>574</v>
      </c>
      <c r="F15" s="1045">
        <f t="shared" ref="F15:F31" si="3">E15/$D15*100</f>
        <v>0.98312922839770489</v>
      </c>
      <c r="G15" s="930"/>
      <c r="H15" s="934">
        <f>'10pendPrest'!H14</f>
        <v>37</v>
      </c>
      <c r="I15" s="1045">
        <f t="shared" si="0"/>
        <v>6.0556464811783961</v>
      </c>
      <c r="J15" s="930"/>
      <c r="K15" s="934">
        <f t="shared" si="1"/>
        <v>611</v>
      </c>
      <c r="L15" s="1045">
        <f t="shared" si="2"/>
        <v>1.0465016699494734</v>
      </c>
    </row>
    <row r="16" spans="1:15" x14ac:dyDescent="0.35">
      <c r="B16" s="1141" t="s">
        <v>37</v>
      </c>
      <c r="D16" s="934">
        <f>'21solsaad'!D12</f>
        <v>51790</v>
      </c>
      <c r="E16" s="934">
        <f>'10pendResol'!H15</f>
        <v>2942</v>
      </c>
      <c r="F16" s="1045">
        <f t="shared" si="3"/>
        <v>5.6806333268970848</v>
      </c>
      <c r="G16" s="930"/>
      <c r="H16" s="934">
        <f>'10pendPrest'!H15</f>
        <v>217</v>
      </c>
      <c r="I16" s="1045">
        <f t="shared" si="0"/>
        <v>6.8692624248179808</v>
      </c>
      <c r="J16" s="930"/>
      <c r="K16" s="934">
        <f t="shared" si="1"/>
        <v>3159</v>
      </c>
      <c r="L16" s="1045">
        <f t="shared" si="2"/>
        <v>6.0996331338096157</v>
      </c>
    </row>
    <row r="17" spans="2:12" x14ac:dyDescent="0.35">
      <c r="B17" s="1141" t="s">
        <v>38</v>
      </c>
      <c r="D17" s="934">
        <f>'21solsaad'!D13</f>
        <v>46932</v>
      </c>
      <c r="E17" s="934">
        <f>'10pendResol'!H16</f>
        <v>1280</v>
      </c>
      <c r="F17" s="1045">
        <f t="shared" si="3"/>
        <v>2.7273502088127501</v>
      </c>
      <c r="G17" s="930"/>
      <c r="H17" s="934">
        <f>'10pendPrest'!H16</f>
        <v>2884</v>
      </c>
      <c r="I17" s="1045">
        <f t="shared" si="0"/>
        <v>69.260326609029775</v>
      </c>
      <c r="J17" s="930"/>
      <c r="K17" s="934">
        <f t="shared" si="1"/>
        <v>4164</v>
      </c>
      <c r="L17" s="1045">
        <f t="shared" si="2"/>
        <v>8.8724111480439785</v>
      </c>
    </row>
    <row r="18" spans="2:12" x14ac:dyDescent="0.35">
      <c r="B18" s="1141" t="s">
        <v>6</v>
      </c>
      <c r="D18" s="934">
        <f>'21solsaad'!D14</f>
        <v>76190</v>
      </c>
      <c r="E18" s="934">
        <f>'10pendResol'!H17</f>
        <v>6417</v>
      </c>
      <c r="F18" s="1045">
        <f>E18/$D18*100</f>
        <v>8.4223651397821229</v>
      </c>
      <c r="G18" s="930"/>
      <c r="H18" s="934">
        <f>'10pendPrest'!H17</f>
        <v>11141</v>
      </c>
      <c r="I18" s="1045">
        <f t="shared" si="0"/>
        <v>63.452557238865467</v>
      </c>
      <c r="J18" s="930"/>
      <c r="K18" s="934">
        <f t="shared" si="1"/>
        <v>17558</v>
      </c>
      <c r="L18" s="1045">
        <f t="shared" si="2"/>
        <v>23.045019031368945</v>
      </c>
    </row>
    <row r="19" spans="2:12" x14ac:dyDescent="0.35">
      <c r="B19" s="1141" t="s">
        <v>5</v>
      </c>
      <c r="D19" s="934">
        <f>'21solsaad'!D15</f>
        <v>23289</v>
      </c>
      <c r="E19" s="934">
        <f>'10pendResol'!H18</f>
        <v>113</v>
      </c>
      <c r="F19" s="1045">
        <f t="shared" si="3"/>
        <v>0.48520760874232471</v>
      </c>
      <c r="G19" s="930"/>
      <c r="H19" s="934">
        <f>'10pendPrest'!H18</f>
        <v>111</v>
      </c>
      <c r="I19" s="1045">
        <f t="shared" si="0"/>
        <v>49.553571428571431</v>
      </c>
      <c r="J19" s="930"/>
      <c r="K19" s="934">
        <f t="shared" si="1"/>
        <v>224</v>
      </c>
      <c r="L19" s="1045">
        <f t="shared" si="2"/>
        <v>0.96182747219717457</v>
      </c>
    </row>
    <row r="20" spans="2:12" x14ac:dyDescent="0.35">
      <c r="B20" s="1141" t="s">
        <v>4</v>
      </c>
      <c r="D20" s="934">
        <f>'21solsaad'!D16</f>
        <v>160539</v>
      </c>
      <c r="E20" s="934">
        <f>'10pendResol'!H19</f>
        <v>2</v>
      </c>
      <c r="F20" s="1045">
        <f t="shared" si="3"/>
        <v>1.245803200468422E-3</v>
      </c>
      <c r="G20" s="930"/>
      <c r="H20" s="934">
        <f>'10pendPrest'!H19</f>
        <v>24</v>
      </c>
      <c r="I20" s="1045">
        <f t="shared" si="0"/>
        <v>92.307692307692307</v>
      </c>
      <c r="J20" s="930"/>
      <c r="K20" s="934">
        <f t="shared" si="1"/>
        <v>26</v>
      </c>
      <c r="L20" s="1045">
        <f t="shared" si="2"/>
        <v>1.6195441606089486E-2</v>
      </c>
    </row>
    <row r="21" spans="2:12" x14ac:dyDescent="0.35">
      <c r="B21" s="1141" t="s">
        <v>40</v>
      </c>
      <c r="D21" s="934">
        <f>'21solsaad'!D17</f>
        <v>101607</v>
      </c>
      <c r="E21" s="934">
        <f>'10pendResol'!H20</f>
        <v>540</v>
      </c>
      <c r="F21" s="1045">
        <f t="shared" si="3"/>
        <v>0.53145944669166489</v>
      </c>
      <c r="G21" s="930"/>
      <c r="H21" s="934">
        <f>'10pendPrest'!H20</f>
        <v>1471</v>
      </c>
      <c r="I21" s="1045">
        <f t="shared" si="0"/>
        <v>73.147687717553453</v>
      </c>
      <c r="J21" s="930"/>
      <c r="K21" s="934">
        <f t="shared" si="1"/>
        <v>2011</v>
      </c>
      <c r="L21" s="1045">
        <f t="shared" si="2"/>
        <v>1.9791943468461817</v>
      </c>
    </row>
    <row r="22" spans="2:12" x14ac:dyDescent="0.35">
      <c r="B22" s="1141" t="s">
        <v>41</v>
      </c>
      <c r="D22" s="934">
        <f>'21solsaad'!D18</f>
        <v>392480</v>
      </c>
      <c r="E22" s="934">
        <f>'10pendResol'!H21</f>
        <v>7206</v>
      </c>
      <c r="F22" s="1045">
        <f t="shared" si="3"/>
        <v>1.8360171218915613</v>
      </c>
      <c r="G22" s="930"/>
      <c r="H22" s="934">
        <f>'10pendPrest'!H21</f>
        <v>35764</v>
      </c>
      <c r="I22" s="1045">
        <f t="shared" si="0"/>
        <v>83.230160577146847</v>
      </c>
      <c r="J22" s="930"/>
      <c r="K22" s="934">
        <f t="shared" si="1"/>
        <v>42970</v>
      </c>
      <c r="L22" s="1045">
        <f t="shared" si="2"/>
        <v>10.948328577252346</v>
      </c>
    </row>
    <row r="23" spans="2:12" x14ac:dyDescent="0.35">
      <c r="B23" s="1141" t="s">
        <v>3</v>
      </c>
      <c r="D23" s="934">
        <f>'21solsaad'!D19</f>
        <v>220547</v>
      </c>
      <c r="E23" s="934">
        <f>'10pendResol'!H22</f>
        <v>9707</v>
      </c>
      <c r="F23" s="1045">
        <f t="shared" si="3"/>
        <v>4.401329421846591</v>
      </c>
      <c r="G23" s="930"/>
      <c r="H23" s="934">
        <f>'10pendPrest'!H22</f>
        <v>6231</v>
      </c>
      <c r="I23" s="1045">
        <f t="shared" si="0"/>
        <v>39.09524407077425</v>
      </c>
      <c r="J23" s="930"/>
      <c r="K23" s="934">
        <f t="shared" si="1"/>
        <v>15938</v>
      </c>
      <c r="L23" s="1045">
        <f t="shared" si="2"/>
        <v>7.2265775548975952</v>
      </c>
    </row>
    <row r="24" spans="2:12" x14ac:dyDescent="0.35">
      <c r="B24" s="1141" t="s">
        <v>2</v>
      </c>
      <c r="D24" s="934">
        <f>'21solsaad'!D20</f>
        <v>60140</v>
      </c>
      <c r="E24" s="934">
        <f>'10pendResol'!H23</f>
        <v>280</v>
      </c>
      <c r="F24" s="1045">
        <f t="shared" si="3"/>
        <v>0.46558031260392418</v>
      </c>
      <c r="G24" s="930"/>
      <c r="H24" s="934">
        <f>'10pendPrest'!H23</f>
        <v>3472</v>
      </c>
      <c r="I24" s="1045">
        <f t="shared" si="0"/>
        <v>92.537313432835816</v>
      </c>
      <c r="J24" s="930"/>
      <c r="K24" s="934">
        <f t="shared" si="1"/>
        <v>3752</v>
      </c>
      <c r="L24" s="1045">
        <f t="shared" si="2"/>
        <v>6.2387761888925839</v>
      </c>
    </row>
    <row r="25" spans="2:12" x14ac:dyDescent="0.35">
      <c r="B25" s="1141" t="s">
        <v>35</v>
      </c>
      <c r="D25" s="934">
        <f>'21solsaad'!D21</f>
        <v>85856</v>
      </c>
      <c r="E25" s="934">
        <f>'10pendResol'!H24</f>
        <v>55</v>
      </c>
      <c r="F25" s="1045">
        <f t="shared" si="3"/>
        <v>6.4060752888557587E-2</v>
      </c>
      <c r="G25" s="930"/>
      <c r="H25" s="934">
        <f>'10pendPrest'!H24</f>
        <v>1170</v>
      </c>
      <c r="I25" s="1045">
        <f t="shared" si="0"/>
        <v>95.510204081632651</v>
      </c>
      <c r="J25" s="930"/>
      <c r="K25" s="934">
        <f t="shared" si="1"/>
        <v>1225</v>
      </c>
      <c r="L25" s="1045">
        <f t="shared" si="2"/>
        <v>1.4268076779724188</v>
      </c>
    </row>
    <row r="26" spans="2:12" x14ac:dyDescent="0.35">
      <c r="B26" s="1141" t="s">
        <v>42</v>
      </c>
      <c r="D26" s="934">
        <f>'21solsaad'!D22</f>
        <v>265363</v>
      </c>
      <c r="E26" s="934">
        <f>'10pendResol'!H25</f>
        <v>98</v>
      </c>
      <c r="F26" s="1045">
        <f t="shared" si="3"/>
        <v>3.6930544197947716E-2</v>
      </c>
      <c r="G26" s="930"/>
      <c r="H26" s="934">
        <f>'10pendPrest'!H25</f>
        <v>13206</v>
      </c>
      <c r="I26" s="1045">
        <f t="shared" si="0"/>
        <v>99.263379434756459</v>
      </c>
      <c r="J26" s="930"/>
      <c r="K26" s="934">
        <f t="shared" si="1"/>
        <v>13304</v>
      </c>
      <c r="L26" s="1045">
        <f t="shared" si="2"/>
        <v>5.0135097960152697</v>
      </c>
    </row>
    <row r="27" spans="2:12" x14ac:dyDescent="0.35">
      <c r="B27" s="1141" t="s">
        <v>43</v>
      </c>
      <c r="D27" s="934">
        <f>'21solsaad'!D23</f>
        <v>68449</v>
      </c>
      <c r="E27" s="934">
        <f>'10pendResol'!H26</f>
        <v>5635</v>
      </c>
      <c r="F27" s="1045">
        <f t="shared" si="3"/>
        <v>8.2324066093003552</v>
      </c>
      <c r="G27" s="930"/>
      <c r="H27" s="934">
        <f>'10pendPrest'!H26</f>
        <v>6546</v>
      </c>
      <c r="I27" s="1045">
        <f t="shared" si="0"/>
        <v>53.739430260241363</v>
      </c>
      <c r="J27" s="930"/>
      <c r="K27" s="934">
        <f t="shared" si="1"/>
        <v>12181</v>
      </c>
      <c r="L27" s="1045">
        <f t="shared" si="2"/>
        <v>17.79573112828529</v>
      </c>
    </row>
    <row r="28" spans="2:12" x14ac:dyDescent="0.35">
      <c r="B28" s="1141" t="s">
        <v>44</v>
      </c>
      <c r="D28" s="934">
        <f>'21solsaad'!D24</f>
        <v>20777</v>
      </c>
      <c r="E28" s="934">
        <f>'10pendResol'!H27</f>
        <v>66</v>
      </c>
      <c r="F28" s="1045">
        <f t="shared" si="3"/>
        <v>0.31765894980025988</v>
      </c>
      <c r="G28" s="930"/>
      <c r="H28" s="934">
        <f>'10pendPrest'!H27</f>
        <v>292</v>
      </c>
      <c r="I28" s="1045">
        <f t="shared" si="0"/>
        <v>81.564245810055866</v>
      </c>
      <c r="J28" s="930"/>
      <c r="K28" s="934">
        <f t="shared" si="1"/>
        <v>358</v>
      </c>
      <c r="L28" s="1045">
        <f t="shared" si="2"/>
        <v>1.7230591519468641</v>
      </c>
    </row>
    <row r="29" spans="2:12" x14ac:dyDescent="0.35">
      <c r="B29" s="1141" t="s">
        <v>45</v>
      </c>
      <c r="D29" s="934">
        <f>'21solsaad'!D25</f>
        <v>118146</v>
      </c>
      <c r="E29" s="934">
        <f>'10pendResol'!H28</f>
        <v>145</v>
      </c>
      <c r="F29" s="1045">
        <f t="shared" si="3"/>
        <v>0.12272950417280314</v>
      </c>
      <c r="G29" s="930"/>
      <c r="H29" s="934">
        <f>'10pendPrest'!H28</f>
        <v>9684</v>
      </c>
      <c r="I29" s="1045">
        <f t="shared" si="0"/>
        <v>98.524773629056867</v>
      </c>
      <c r="J29" s="930"/>
      <c r="K29" s="934">
        <f t="shared" si="1"/>
        <v>9829</v>
      </c>
      <c r="L29" s="1045">
        <f t="shared" si="2"/>
        <v>8.319367562168841</v>
      </c>
    </row>
    <row r="30" spans="2:12" x14ac:dyDescent="0.35">
      <c r="B30" s="1141" t="s">
        <v>46</v>
      </c>
      <c r="D30" s="934">
        <f>'21solsaad'!D26</f>
        <v>14811</v>
      </c>
      <c r="E30" s="934">
        <f>'10pendResol'!H29</f>
        <v>4</v>
      </c>
      <c r="F30" s="1045">
        <f t="shared" si="3"/>
        <v>2.700695429072986E-2</v>
      </c>
      <c r="G30" s="930"/>
      <c r="H30" s="934">
        <f>'10pendPrest'!H29</f>
        <v>259</v>
      </c>
      <c r="I30" s="1045">
        <f t="shared" si="0"/>
        <v>98.479087452471475</v>
      </c>
      <c r="J30" s="930"/>
      <c r="K30" s="934">
        <f t="shared" si="1"/>
        <v>263</v>
      </c>
      <c r="L30" s="1045">
        <f t="shared" si="2"/>
        <v>1.7757072446154887</v>
      </c>
    </row>
    <row r="31" spans="2:12" x14ac:dyDescent="0.35">
      <c r="B31" s="1142" t="s">
        <v>1</v>
      </c>
      <c r="D31" s="1128">
        <f>'21solsaad'!D27</f>
        <v>5712</v>
      </c>
      <c r="E31" s="1128">
        <f>'10pendResol'!H30</f>
        <v>47</v>
      </c>
      <c r="F31" s="1046">
        <f t="shared" si="3"/>
        <v>0.82282913165266114</v>
      </c>
      <c r="G31" s="930"/>
      <c r="H31" s="1128">
        <f>'10pendPrest'!H30</f>
        <v>206</v>
      </c>
      <c r="I31" s="1046">
        <f t="shared" si="0"/>
        <v>81.422924901185766</v>
      </c>
      <c r="J31" s="930"/>
      <c r="K31" s="1128">
        <f t="shared" si="1"/>
        <v>253</v>
      </c>
      <c r="L31" s="1046">
        <f t="shared" si="2"/>
        <v>4.4292717086834736</v>
      </c>
    </row>
    <row r="32" spans="2:12" x14ac:dyDescent="0.35">
      <c r="B32" s="1309" t="s">
        <v>0</v>
      </c>
      <c r="D32" s="1310">
        <f>SUM(D14:D31)</f>
        <v>2195095</v>
      </c>
      <c r="E32" s="1310">
        <f>SUM(E14:E31)</f>
        <v>64071</v>
      </c>
      <c r="F32" s="1299">
        <f>E32/$D32*100</f>
        <v>2.9188258366949951</v>
      </c>
      <c r="G32" s="1277"/>
      <c r="H32" s="1310">
        <f>SUM(H14:H31)</f>
        <v>108124</v>
      </c>
      <c r="I32" s="1299">
        <f t="shared" si="0"/>
        <v>62.791602543627867</v>
      </c>
      <c r="J32" s="1277"/>
      <c r="K32" s="1310">
        <f>SUM(K14:K31)</f>
        <v>172195</v>
      </c>
      <c r="L32" s="1299">
        <f t="shared" si="2"/>
        <v>7.8445352023488732</v>
      </c>
    </row>
    <row r="34" spans="2:2" x14ac:dyDescent="0.35">
      <c r="B34" s="1131" t="s">
        <v>281</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96" customFormat="1" x14ac:dyDescent="0.25"/>
    <row r="2" spans="1:17" s="96" customFormat="1" x14ac:dyDescent="0.25"/>
    <row r="3" spans="1:17" s="96" customFormat="1" x14ac:dyDescent="0.25"/>
    <row r="4" spans="1:17" s="96" customFormat="1" x14ac:dyDescent="0.25"/>
    <row r="5" spans="1:17" s="96" customFormat="1" ht="16.5" customHeight="1" x14ac:dyDescent="0.25"/>
    <row r="6" spans="1:17" s="4" customFormat="1" ht="24.75" customHeight="1" x14ac:dyDescent="0.25">
      <c r="A6" s="97"/>
      <c r="B6" s="1550" t="s">
        <v>461</v>
      </c>
      <c r="C6" s="1550"/>
      <c r="D6" s="1550"/>
      <c r="E6" s="1550"/>
      <c r="F6" s="1550"/>
      <c r="G6" s="1550"/>
      <c r="H6" s="1550"/>
      <c r="I6" s="1550"/>
      <c r="J6" s="1550"/>
      <c r="K6" s="1550"/>
      <c r="L6" s="1550"/>
      <c r="M6" s="1550"/>
      <c r="N6" s="1550"/>
      <c r="O6" s="99"/>
    </row>
    <row r="7" spans="1:17" s="4" customFormat="1" ht="11.25" customHeight="1" x14ac:dyDescent="0.25">
      <c r="A7" s="97"/>
      <c r="B7" s="1550"/>
      <c r="C7" s="1550"/>
      <c r="D7" s="1550"/>
      <c r="E7" s="1550"/>
      <c r="F7" s="1550"/>
      <c r="G7" s="1550"/>
      <c r="H7" s="1550"/>
      <c r="I7" s="1550"/>
      <c r="J7" s="1550"/>
      <c r="K7" s="1550"/>
      <c r="L7" s="1550"/>
      <c r="M7" s="1550"/>
      <c r="N7" s="1550"/>
      <c r="O7" s="99"/>
    </row>
    <row r="8" spans="1:17" s="4" customFormat="1" ht="15.75" customHeight="1" x14ac:dyDescent="0.25">
      <c r="A8" s="97"/>
      <c r="B8" s="1689" t="s">
        <v>499</v>
      </c>
      <c r="C8" s="1689"/>
      <c r="D8" s="1689"/>
      <c r="E8" s="1689"/>
      <c r="F8" s="1689"/>
      <c r="G8" s="1689"/>
      <c r="H8" s="1689"/>
      <c r="I8" s="1689"/>
      <c r="J8" s="1689"/>
      <c r="K8" s="1689"/>
      <c r="L8" s="1689"/>
      <c r="M8" s="1689"/>
      <c r="N8" s="1689"/>
      <c r="O8" s="112"/>
      <c r="P8" s="112"/>
      <c r="Q8" s="112"/>
    </row>
    <row r="9" spans="1:17" s="96" customFormat="1" ht="6" customHeight="1" x14ac:dyDescent="0.25">
      <c r="A9" s="98"/>
      <c r="B9"/>
      <c r="C9"/>
      <c r="D9"/>
      <c r="E9"/>
      <c r="F9"/>
      <c r="G9"/>
      <c r="H9"/>
      <c r="I9"/>
      <c r="J9"/>
      <c r="K9"/>
      <c r="L9"/>
      <c r="M9"/>
      <c r="N9"/>
      <c r="O9"/>
      <c r="P9"/>
      <c r="Q9"/>
    </row>
    <row r="10" spans="1:17" s="100" customFormat="1" x14ac:dyDescent="0.25"/>
    <row r="11" spans="1:17" s="100" customFormat="1" x14ac:dyDescent="0.25">
      <c r="C11" s="1743" t="s">
        <v>0</v>
      </c>
      <c r="D11" s="1743"/>
      <c r="E11" s="1743"/>
      <c r="L11" s="100">
        <v>1</v>
      </c>
      <c r="M11" s="100">
        <v>3</v>
      </c>
      <c r="N11" s="100">
        <v>4</v>
      </c>
      <c r="O11" s="100">
        <v>5</v>
      </c>
      <c r="P11" s="100">
        <v>6</v>
      </c>
    </row>
    <row r="12" spans="1:17" s="100" customFormat="1" ht="14.5" x14ac:dyDescent="0.35">
      <c r="C12" s="100" t="s">
        <v>209</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4.5" x14ac:dyDescent="0.35">
      <c r="B13" s="100" t="s">
        <v>8</v>
      </c>
      <c r="C13" s="102">
        <v>315004</v>
      </c>
      <c r="D13" s="102">
        <v>299148</v>
      </c>
      <c r="E13" s="102">
        <v>15856</v>
      </c>
      <c r="F13" s="103">
        <v>0.94966413124912696</v>
      </c>
      <c r="G13" s="103">
        <v>5.0335868750873002E-2</v>
      </c>
      <c r="I13" s="101">
        <v>10</v>
      </c>
      <c r="J13" s="101">
        <v>1</v>
      </c>
      <c r="K13" s="101">
        <v>8</v>
      </c>
      <c r="L13" s="100" t="s">
        <v>4</v>
      </c>
      <c r="M13" s="102">
        <v>126450</v>
      </c>
      <c r="N13" s="102">
        <v>158</v>
      </c>
      <c r="O13" s="103">
        <f t="shared" ref="O13:P28" si="0">INDEX($B$13:$G$32,$K13,O$11)</f>
        <v>0.99875205358271202</v>
      </c>
      <c r="P13" s="103">
        <f t="shared" si="0"/>
        <v>1.2479464172880071E-3</v>
      </c>
      <c r="Q13" s="103">
        <f>$F$32</f>
        <v>0.92208841186539148</v>
      </c>
    </row>
    <row r="14" spans="1:17" s="100" customFormat="1" ht="14.5" x14ac:dyDescent="0.35">
      <c r="B14" s="100" t="s">
        <v>7</v>
      </c>
      <c r="C14" s="102">
        <v>45834</v>
      </c>
      <c r="D14" s="102">
        <v>45732</v>
      </c>
      <c r="E14" s="102">
        <v>102</v>
      </c>
      <c r="F14" s="103">
        <v>0.99777457782432255</v>
      </c>
      <c r="G14" s="103">
        <v>2.2254221756774447E-3</v>
      </c>
      <c r="I14" s="101">
        <v>2</v>
      </c>
      <c r="J14" s="101">
        <v>2</v>
      </c>
      <c r="K14" s="101">
        <v>2</v>
      </c>
      <c r="L14" s="100" t="s">
        <v>7</v>
      </c>
      <c r="M14" s="102">
        <v>45732</v>
      </c>
      <c r="N14" s="102">
        <v>102</v>
      </c>
      <c r="O14" s="103">
        <f t="shared" si="0"/>
        <v>0.99777457782432255</v>
      </c>
      <c r="P14" s="103">
        <f t="shared" si="0"/>
        <v>2.2254221756774447E-3</v>
      </c>
      <c r="Q14" s="103">
        <f t="shared" ref="Q14:Q32" si="1">$F$32</f>
        <v>0.92208841186539148</v>
      </c>
    </row>
    <row r="15" spans="1:17" s="100" customFormat="1" ht="14.5" x14ac:dyDescent="0.35">
      <c r="B15" s="100" t="s">
        <v>37</v>
      </c>
      <c r="C15" s="102">
        <v>34855</v>
      </c>
      <c r="D15" s="102">
        <v>34418</v>
      </c>
      <c r="E15" s="102">
        <v>437</v>
      </c>
      <c r="F15" s="103">
        <v>0.98746234399655719</v>
      </c>
      <c r="G15" s="103">
        <v>1.2537656003442834E-2</v>
      </c>
      <c r="I15" s="101">
        <v>4</v>
      </c>
      <c r="J15" s="101">
        <v>3</v>
      </c>
      <c r="K15" s="101">
        <v>6</v>
      </c>
      <c r="L15" s="100" t="s">
        <v>5</v>
      </c>
      <c r="M15" s="102">
        <v>18114</v>
      </c>
      <c r="N15" s="102">
        <v>205</v>
      </c>
      <c r="O15" s="103">
        <f t="shared" si="0"/>
        <v>0.98880943282930289</v>
      </c>
      <c r="P15" s="103">
        <f t="shared" si="0"/>
        <v>1.119056717069709E-2</v>
      </c>
      <c r="Q15" s="103">
        <f t="shared" si="1"/>
        <v>0.92208841186539148</v>
      </c>
    </row>
    <row r="16" spans="1:17" s="100" customFormat="1" ht="14.5" x14ac:dyDescent="0.35">
      <c r="B16" s="100" t="s">
        <v>38</v>
      </c>
      <c r="C16" s="102">
        <v>35480</v>
      </c>
      <c r="D16" s="102">
        <v>31794</v>
      </c>
      <c r="E16" s="102">
        <v>3686</v>
      </c>
      <c r="F16" s="103">
        <v>0.89611048478015787</v>
      </c>
      <c r="G16" s="103">
        <v>0.10388951521984216</v>
      </c>
      <c r="I16" s="101">
        <v>13</v>
      </c>
      <c r="J16" s="101">
        <v>4</v>
      </c>
      <c r="K16" s="101">
        <v>3</v>
      </c>
      <c r="L16" s="100" t="s">
        <v>37</v>
      </c>
      <c r="M16" s="102">
        <v>34418</v>
      </c>
      <c r="N16" s="102">
        <v>437</v>
      </c>
      <c r="O16" s="103">
        <f t="shared" si="0"/>
        <v>0.98746234399655719</v>
      </c>
      <c r="P16" s="103">
        <f t="shared" si="0"/>
        <v>1.2537656003442834E-2</v>
      </c>
      <c r="Q16" s="103">
        <f t="shared" si="1"/>
        <v>0.92208841186539148</v>
      </c>
    </row>
    <row r="17" spans="2:17" s="100" customFormat="1" ht="14.5" x14ac:dyDescent="0.35">
      <c r="B17" s="100" t="s">
        <v>6</v>
      </c>
      <c r="C17" s="102">
        <v>57929</v>
      </c>
      <c r="D17" s="102">
        <v>46130</v>
      </c>
      <c r="E17" s="102">
        <v>11799</v>
      </c>
      <c r="F17" s="103">
        <v>0.79631963265376582</v>
      </c>
      <c r="G17" s="103">
        <v>0.20368036734623418</v>
      </c>
      <c r="I17" s="101">
        <v>20</v>
      </c>
      <c r="J17" s="101">
        <v>5</v>
      </c>
      <c r="K17" s="101">
        <v>13</v>
      </c>
      <c r="L17" s="100" t="s">
        <v>35</v>
      </c>
      <c r="M17" s="102">
        <v>78066</v>
      </c>
      <c r="N17" s="102">
        <v>1190</v>
      </c>
      <c r="O17" s="103">
        <f t="shared" si="0"/>
        <v>0.98498536388412239</v>
      </c>
      <c r="P17" s="103">
        <f t="shared" si="0"/>
        <v>1.5014636115877663E-2</v>
      </c>
      <c r="Q17" s="103">
        <f t="shared" si="1"/>
        <v>0.92208841186539148</v>
      </c>
    </row>
    <row r="18" spans="2:17" s="100" customFormat="1" ht="14.5" x14ac:dyDescent="0.35">
      <c r="B18" s="100" t="s">
        <v>5</v>
      </c>
      <c r="C18" s="102">
        <v>18319</v>
      </c>
      <c r="D18" s="102">
        <v>18114</v>
      </c>
      <c r="E18" s="102">
        <v>205</v>
      </c>
      <c r="F18" s="103">
        <v>0.98880943282930289</v>
      </c>
      <c r="G18" s="103">
        <v>1.119056717069709E-2</v>
      </c>
      <c r="I18" s="101">
        <v>3</v>
      </c>
      <c r="J18" s="101">
        <v>6</v>
      </c>
      <c r="K18" s="101">
        <v>17</v>
      </c>
      <c r="L18" s="100" t="s">
        <v>44</v>
      </c>
      <c r="M18" s="102">
        <v>15929</v>
      </c>
      <c r="N18" s="102">
        <v>430</v>
      </c>
      <c r="O18" s="103">
        <f t="shared" si="0"/>
        <v>0.9737147747417324</v>
      </c>
      <c r="P18" s="103">
        <f t="shared" si="0"/>
        <v>2.6285225258267621E-2</v>
      </c>
      <c r="Q18" s="103">
        <f t="shared" si="1"/>
        <v>0.92208841186539148</v>
      </c>
    </row>
    <row r="19" spans="2:17" s="100" customFormat="1" ht="14.5" x14ac:dyDescent="0.35">
      <c r="B19" s="100" t="s">
        <v>40</v>
      </c>
      <c r="C19" s="102">
        <v>80866</v>
      </c>
      <c r="D19" s="102">
        <v>77506</v>
      </c>
      <c r="E19" s="102">
        <v>3360</v>
      </c>
      <c r="F19" s="103">
        <v>0.95844978111938273</v>
      </c>
      <c r="G19" s="103">
        <v>4.1550218880617315E-2</v>
      </c>
      <c r="I19" s="101">
        <v>8</v>
      </c>
      <c r="J19" s="101">
        <v>7</v>
      </c>
      <c r="K19" s="101">
        <v>10</v>
      </c>
      <c r="L19" s="100" t="s">
        <v>39</v>
      </c>
      <c r="M19" s="102">
        <v>1621</v>
      </c>
      <c r="N19" s="102">
        <v>61</v>
      </c>
      <c r="O19" s="103">
        <f t="shared" si="0"/>
        <v>0.96373365041617121</v>
      </c>
      <c r="P19" s="103">
        <f t="shared" si="0"/>
        <v>3.6266349583828773E-2</v>
      </c>
      <c r="Q19" s="103">
        <f t="shared" si="1"/>
        <v>0.92208841186539148</v>
      </c>
    </row>
    <row r="20" spans="2:17" s="100" customFormat="1" ht="14.5" x14ac:dyDescent="0.35">
      <c r="B20" s="100" t="s">
        <v>4</v>
      </c>
      <c r="C20" s="102">
        <v>126608</v>
      </c>
      <c r="D20" s="102">
        <v>126450</v>
      </c>
      <c r="E20" s="102">
        <v>158</v>
      </c>
      <c r="F20" s="103">
        <v>0.99875205358271202</v>
      </c>
      <c r="G20" s="103">
        <v>1.2479464172880071E-3</v>
      </c>
      <c r="I20" s="101">
        <v>1</v>
      </c>
      <c r="J20" s="101">
        <v>8</v>
      </c>
      <c r="K20" s="101">
        <v>7</v>
      </c>
      <c r="L20" s="100" t="s">
        <v>40</v>
      </c>
      <c r="M20" s="102">
        <v>77506</v>
      </c>
      <c r="N20" s="102">
        <v>3360</v>
      </c>
      <c r="O20" s="103">
        <f t="shared" si="0"/>
        <v>0.95844978111938273</v>
      </c>
      <c r="P20" s="103">
        <f t="shared" si="0"/>
        <v>4.1550218880617315E-2</v>
      </c>
      <c r="Q20" s="103">
        <f t="shared" si="1"/>
        <v>0.92208841186539148</v>
      </c>
    </row>
    <row r="21" spans="2:17" s="100" customFormat="1" ht="14.5" x14ac:dyDescent="0.35">
      <c r="B21" s="100" t="s">
        <v>41</v>
      </c>
      <c r="C21" s="102">
        <v>273173</v>
      </c>
      <c r="D21" s="102">
        <v>232521</v>
      </c>
      <c r="E21" s="102">
        <v>40652</v>
      </c>
      <c r="F21" s="103">
        <v>0.85118587854582994</v>
      </c>
      <c r="G21" s="103">
        <v>0.14881412145417006</v>
      </c>
      <c r="I21" s="101">
        <v>18</v>
      </c>
      <c r="J21" s="101">
        <v>9</v>
      </c>
      <c r="K21" s="101">
        <v>11</v>
      </c>
      <c r="L21" s="100" t="s">
        <v>3</v>
      </c>
      <c r="M21" s="102">
        <v>167279</v>
      </c>
      <c r="N21" s="102">
        <v>8781</v>
      </c>
      <c r="O21" s="103">
        <f t="shared" si="0"/>
        <v>0.95012495740088609</v>
      </c>
      <c r="P21" s="103">
        <f t="shared" si="0"/>
        <v>4.987504259911394E-2</v>
      </c>
      <c r="Q21" s="103">
        <f t="shared" si="1"/>
        <v>0.92208841186539148</v>
      </c>
    </row>
    <row r="22" spans="2:17" s="100" customFormat="1" ht="14.5" x14ac:dyDescent="0.35">
      <c r="B22" s="100" t="s">
        <v>39</v>
      </c>
      <c r="C22" s="102">
        <v>1682</v>
      </c>
      <c r="D22" s="102">
        <v>1621</v>
      </c>
      <c r="E22" s="102">
        <v>61</v>
      </c>
      <c r="F22" s="103">
        <v>0.96373365041617121</v>
      </c>
      <c r="G22" s="103">
        <v>3.6266349583828773E-2</v>
      </c>
      <c r="I22" s="101">
        <v>7</v>
      </c>
      <c r="J22" s="101">
        <v>10</v>
      </c>
      <c r="K22" s="101">
        <v>1</v>
      </c>
      <c r="L22" s="100" t="s">
        <v>8</v>
      </c>
      <c r="M22" s="102">
        <v>299148</v>
      </c>
      <c r="N22" s="102">
        <v>15856</v>
      </c>
      <c r="O22" s="103">
        <f t="shared" si="0"/>
        <v>0.94966413124912696</v>
      </c>
      <c r="P22" s="103">
        <f t="shared" si="0"/>
        <v>5.0335868750873002E-2</v>
      </c>
      <c r="Q22" s="103">
        <f t="shared" si="1"/>
        <v>0.92208841186539148</v>
      </c>
    </row>
    <row r="23" spans="2:17" s="100" customFormat="1" ht="14.5" x14ac:dyDescent="0.35">
      <c r="B23" s="100" t="s">
        <v>3</v>
      </c>
      <c r="C23" s="102">
        <v>176060</v>
      </c>
      <c r="D23" s="102">
        <v>167279</v>
      </c>
      <c r="E23" s="102">
        <v>8781</v>
      </c>
      <c r="F23" s="103">
        <v>0.95012495740088609</v>
      </c>
      <c r="G23" s="103">
        <v>4.987504259911394E-2</v>
      </c>
      <c r="I23" s="101">
        <v>9</v>
      </c>
      <c r="J23" s="101">
        <v>11</v>
      </c>
      <c r="K23" s="101">
        <v>14</v>
      </c>
      <c r="L23" s="100" t="s">
        <v>42</v>
      </c>
      <c r="M23" s="102">
        <v>194321</v>
      </c>
      <c r="N23" s="102">
        <v>14897</v>
      </c>
      <c r="O23" s="103">
        <f t="shared" si="0"/>
        <v>0.9287967574491679</v>
      </c>
      <c r="P23" s="103">
        <f t="shared" si="0"/>
        <v>7.1203242550832144E-2</v>
      </c>
      <c r="Q23" s="103">
        <f t="shared" si="1"/>
        <v>0.92208841186539148</v>
      </c>
    </row>
    <row r="24" spans="2:17" s="100" customFormat="1" ht="14.5" x14ac:dyDescent="0.35">
      <c r="B24" s="100" t="s">
        <v>2</v>
      </c>
      <c r="C24" s="102">
        <v>41622</v>
      </c>
      <c r="D24" s="102">
        <v>36400</v>
      </c>
      <c r="E24" s="102">
        <v>5222</v>
      </c>
      <c r="F24" s="103">
        <v>0.87453750420450727</v>
      </c>
      <c r="G24" s="103">
        <v>0.12546249579549276</v>
      </c>
      <c r="I24" s="101">
        <v>16</v>
      </c>
      <c r="J24" s="101">
        <v>12</v>
      </c>
      <c r="K24" s="101">
        <v>20</v>
      </c>
      <c r="L24" s="100" t="s">
        <v>108</v>
      </c>
      <c r="M24" s="102">
        <v>1533173</v>
      </c>
      <c r="N24" s="102">
        <v>129545</v>
      </c>
      <c r="O24" s="103">
        <f t="shared" si="0"/>
        <v>0.92208841186539148</v>
      </c>
      <c r="P24" s="103">
        <f t="shared" si="0"/>
        <v>7.7911588134608509E-2</v>
      </c>
      <c r="Q24" s="103">
        <f t="shared" si="1"/>
        <v>0.92208841186539148</v>
      </c>
    </row>
    <row r="25" spans="2:17" s="100" customFormat="1" ht="14.5" x14ac:dyDescent="0.35">
      <c r="B25" s="100" t="s">
        <v>35</v>
      </c>
      <c r="C25" s="102">
        <v>79256</v>
      </c>
      <c r="D25" s="102">
        <v>78066</v>
      </c>
      <c r="E25" s="102">
        <v>1190</v>
      </c>
      <c r="F25" s="103">
        <v>0.98498536388412239</v>
      </c>
      <c r="G25" s="103">
        <v>1.5014636115877663E-2</v>
      </c>
      <c r="I25" s="101">
        <v>5</v>
      </c>
      <c r="J25" s="101">
        <v>13</v>
      </c>
      <c r="K25" s="101">
        <v>4</v>
      </c>
      <c r="L25" s="100" t="s">
        <v>38</v>
      </c>
      <c r="M25" s="102">
        <v>31794</v>
      </c>
      <c r="N25" s="102">
        <v>3686</v>
      </c>
      <c r="O25" s="103">
        <f t="shared" si="0"/>
        <v>0.89611048478015787</v>
      </c>
      <c r="P25" s="103">
        <f t="shared" si="0"/>
        <v>0.10388951521984216</v>
      </c>
      <c r="Q25" s="103">
        <f t="shared" si="1"/>
        <v>0.92208841186539148</v>
      </c>
    </row>
    <row r="26" spans="2:17" s="100" customFormat="1" ht="14.5" x14ac:dyDescent="0.35">
      <c r="B26" s="100" t="s">
        <v>42</v>
      </c>
      <c r="C26" s="102">
        <v>209218</v>
      </c>
      <c r="D26" s="102">
        <v>194321</v>
      </c>
      <c r="E26" s="102">
        <v>14897</v>
      </c>
      <c r="F26" s="103">
        <v>0.9287967574491679</v>
      </c>
      <c r="G26" s="103">
        <v>7.1203242550832144E-2</v>
      </c>
      <c r="I26" s="101">
        <v>11</v>
      </c>
      <c r="J26" s="101">
        <v>14</v>
      </c>
      <c r="K26" s="101">
        <v>19</v>
      </c>
      <c r="L26" s="100" t="s">
        <v>46</v>
      </c>
      <c r="M26" s="102">
        <v>9318</v>
      </c>
      <c r="N26" s="102">
        <v>1163</v>
      </c>
      <c r="O26" s="103">
        <f t="shared" si="0"/>
        <v>0.88903730560061067</v>
      </c>
      <c r="P26" s="103">
        <f t="shared" si="0"/>
        <v>0.11096269439938937</v>
      </c>
      <c r="Q26" s="103">
        <f t="shared" si="1"/>
        <v>0.92208841186539148</v>
      </c>
    </row>
    <row r="27" spans="2:17" s="100" customFormat="1" ht="14.5" x14ac:dyDescent="0.35">
      <c r="B27" s="100" t="s">
        <v>47</v>
      </c>
      <c r="C27" s="102">
        <v>2386</v>
      </c>
      <c r="D27" s="102">
        <v>2104</v>
      </c>
      <c r="E27" s="102">
        <v>282</v>
      </c>
      <c r="F27" s="103">
        <v>0.88181056160938809</v>
      </c>
      <c r="G27" s="103">
        <v>0.1181894383906119</v>
      </c>
      <c r="I27" s="101">
        <v>15</v>
      </c>
      <c r="J27" s="101">
        <v>15</v>
      </c>
      <c r="K27" s="101">
        <v>15</v>
      </c>
      <c r="L27" s="100" t="s">
        <v>47</v>
      </c>
      <c r="M27" s="102">
        <v>2104</v>
      </c>
      <c r="N27" s="102">
        <v>282</v>
      </c>
      <c r="O27" s="103">
        <f t="shared" si="0"/>
        <v>0.88181056160938809</v>
      </c>
      <c r="P27" s="103">
        <f t="shared" si="0"/>
        <v>0.1181894383906119</v>
      </c>
      <c r="Q27" s="103">
        <f t="shared" si="1"/>
        <v>0.92208841186539148</v>
      </c>
    </row>
    <row r="28" spans="2:17" s="100" customFormat="1" ht="14.5" x14ac:dyDescent="0.35">
      <c r="B28" s="100" t="s">
        <v>43</v>
      </c>
      <c r="C28" s="102">
        <v>52260</v>
      </c>
      <c r="D28" s="102">
        <v>45626</v>
      </c>
      <c r="E28" s="102">
        <v>6634</v>
      </c>
      <c r="F28" s="103">
        <v>0.87305778798316114</v>
      </c>
      <c r="G28" s="103">
        <v>0.12694221201683889</v>
      </c>
      <c r="I28" s="101">
        <v>17</v>
      </c>
      <c r="J28" s="101">
        <v>16</v>
      </c>
      <c r="K28" s="101">
        <v>12</v>
      </c>
      <c r="L28" s="100" t="s">
        <v>2</v>
      </c>
      <c r="M28" s="102">
        <v>36400</v>
      </c>
      <c r="N28" s="102">
        <v>5222</v>
      </c>
      <c r="O28" s="103">
        <f t="shared" si="0"/>
        <v>0.87453750420450727</v>
      </c>
      <c r="P28" s="103">
        <f t="shared" si="0"/>
        <v>0.12546249579549276</v>
      </c>
      <c r="Q28" s="103">
        <f t="shared" si="1"/>
        <v>0.92208841186539148</v>
      </c>
    </row>
    <row r="29" spans="2:17" s="100" customFormat="1" ht="14.5" x14ac:dyDescent="0.35">
      <c r="B29" s="100" t="s">
        <v>44</v>
      </c>
      <c r="C29" s="102">
        <v>16359</v>
      </c>
      <c r="D29" s="102">
        <v>15929</v>
      </c>
      <c r="E29" s="102">
        <v>430</v>
      </c>
      <c r="F29" s="103">
        <v>0.9737147747417324</v>
      </c>
      <c r="G29" s="103">
        <v>2.6285225258267621E-2</v>
      </c>
      <c r="I29" s="101">
        <v>6</v>
      </c>
      <c r="J29" s="101">
        <v>17</v>
      </c>
      <c r="K29" s="101">
        <v>16</v>
      </c>
      <c r="L29" s="100" t="s">
        <v>43</v>
      </c>
      <c r="M29" s="102">
        <v>45626</v>
      </c>
      <c r="N29" s="102">
        <v>6634</v>
      </c>
      <c r="O29" s="103">
        <f t="shared" ref="O29:P32" si="2">INDEX($B$13:$G$32,$K29,O$11)</f>
        <v>0.87305778798316114</v>
      </c>
      <c r="P29" s="103">
        <f t="shared" si="2"/>
        <v>0.12694221201683889</v>
      </c>
      <c r="Q29" s="103">
        <f t="shared" si="1"/>
        <v>0.92208841186539148</v>
      </c>
    </row>
    <row r="30" spans="2:17" s="100" customFormat="1" ht="14.5" x14ac:dyDescent="0.35">
      <c r="B30" s="100" t="s">
        <v>45</v>
      </c>
      <c r="C30" s="102">
        <v>85326</v>
      </c>
      <c r="D30" s="102">
        <v>70696</v>
      </c>
      <c r="E30" s="102">
        <v>14630</v>
      </c>
      <c r="F30" s="103">
        <v>0.82853995265218106</v>
      </c>
      <c r="G30" s="103">
        <v>0.17146004734781894</v>
      </c>
      <c r="I30" s="101">
        <v>19</v>
      </c>
      <c r="J30" s="101">
        <v>18</v>
      </c>
      <c r="K30" s="101">
        <v>9</v>
      </c>
      <c r="L30" s="100" t="s">
        <v>41</v>
      </c>
      <c r="M30" s="102">
        <v>232521</v>
      </c>
      <c r="N30" s="102">
        <v>40652</v>
      </c>
      <c r="O30" s="103">
        <f t="shared" si="2"/>
        <v>0.85118587854582994</v>
      </c>
      <c r="P30" s="103">
        <f t="shared" si="2"/>
        <v>0.14881412145417006</v>
      </c>
      <c r="Q30" s="103">
        <f t="shared" si="1"/>
        <v>0.92208841186539148</v>
      </c>
    </row>
    <row r="31" spans="2:17" s="100" customFormat="1" ht="14.5" x14ac:dyDescent="0.35">
      <c r="B31" s="100" t="s">
        <v>46</v>
      </c>
      <c r="C31" s="102">
        <v>10481</v>
      </c>
      <c r="D31" s="102">
        <v>9318</v>
      </c>
      <c r="E31" s="102">
        <v>1163</v>
      </c>
      <c r="F31" s="103">
        <v>0.88903730560061067</v>
      </c>
      <c r="G31" s="103">
        <v>0.11096269439938937</v>
      </c>
      <c r="I31" s="101">
        <v>14</v>
      </c>
      <c r="J31" s="101">
        <v>19</v>
      </c>
      <c r="K31" s="101">
        <v>18</v>
      </c>
      <c r="L31" s="100" t="s">
        <v>45</v>
      </c>
      <c r="M31" s="102">
        <v>70696</v>
      </c>
      <c r="N31" s="102">
        <v>14630</v>
      </c>
      <c r="O31" s="103">
        <f t="shared" si="2"/>
        <v>0.82853995265218106</v>
      </c>
      <c r="P31" s="103">
        <f t="shared" si="2"/>
        <v>0.17146004734781894</v>
      </c>
      <c r="Q31" s="103">
        <f t="shared" si="1"/>
        <v>0.92208841186539148</v>
      </c>
    </row>
    <row r="32" spans="2:17" s="100" customFormat="1" ht="14.5" x14ac:dyDescent="0.35">
      <c r="B32" s="104" t="s">
        <v>108</v>
      </c>
      <c r="C32" s="105">
        <v>1662718</v>
      </c>
      <c r="D32" s="105">
        <v>1533173</v>
      </c>
      <c r="E32" s="105">
        <v>129545</v>
      </c>
      <c r="F32" s="106">
        <v>0.92208841186539148</v>
      </c>
      <c r="G32" s="106">
        <v>7.7911588134608509E-2</v>
      </c>
      <c r="I32" s="101">
        <v>12</v>
      </c>
      <c r="J32" s="101">
        <v>20</v>
      </c>
      <c r="K32" s="101">
        <v>5</v>
      </c>
      <c r="L32" s="100" t="s">
        <v>6</v>
      </c>
      <c r="M32" s="102">
        <v>46130</v>
      </c>
      <c r="N32" s="102">
        <v>11799</v>
      </c>
      <c r="O32" s="103">
        <f t="shared" si="2"/>
        <v>0.79631963265376582</v>
      </c>
      <c r="P32" s="103">
        <f t="shared" si="2"/>
        <v>0.20368036734623418</v>
      </c>
      <c r="Q32" s="103">
        <f t="shared" si="1"/>
        <v>0.92208841186539148</v>
      </c>
    </row>
    <row r="33" spans="9:16" s="95" customFormat="1" ht="14.5" x14ac:dyDescent="0.35">
      <c r="I33" s="113"/>
      <c r="J33" s="113"/>
      <c r="K33" s="113"/>
      <c r="M33" s="114"/>
      <c r="N33" s="114"/>
      <c r="O33" s="115"/>
      <c r="P33" s="115"/>
    </row>
    <row r="34" spans="9:16" s="9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0" t="s">
        <v>462</v>
      </c>
      <c r="C6" s="1550"/>
      <c r="D6" s="1550"/>
      <c r="E6" s="1550"/>
      <c r="F6" s="1550"/>
      <c r="G6" s="1550"/>
      <c r="H6" s="1550"/>
      <c r="I6" s="1550"/>
      <c r="J6" s="1550"/>
      <c r="K6" s="1550"/>
      <c r="L6" s="1550"/>
      <c r="M6" s="1550"/>
      <c r="N6" s="1550"/>
      <c r="O6" s="1016"/>
    </row>
    <row r="7" spans="1:17" s="621" customFormat="1" ht="24.75" customHeight="1" x14ac:dyDescent="0.25">
      <c r="A7" s="1015"/>
      <c r="B7" s="1550"/>
      <c r="C7" s="1550"/>
      <c r="D7" s="1550"/>
      <c r="E7" s="1550"/>
      <c r="F7" s="1550"/>
      <c r="G7" s="1550"/>
      <c r="H7" s="1550"/>
      <c r="I7" s="1550"/>
      <c r="J7" s="1550"/>
      <c r="K7" s="1550"/>
      <c r="L7" s="1550"/>
      <c r="M7" s="1550"/>
      <c r="N7" s="1550"/>
      <c r="O7" s="1016"/>
    </row>
    <row r="8" spans="1:17" s="621" customFormat="1" ht="15.75" customHeight="1" x14ac:dyDescent="0.25">
      <c r="A8" s="1015"/>
      <c r="B8" s="1689" t="s">
        <v>499</v>
      </c>
      <c r="C8" s="1689"/>
      <c r="D8" s="1689"/>
      <c r="E8" s="1689"/>
      <c r="F8" s="1689"/>
      <c r="G8" s="1689"/>
      <c r="H8" s="1689"/>
      <c r="I8" s="1689"/>
      <c r="J8" s="1689"/>
      <c r="K8" s="1689"/>
      <c r="L8" s="1689"/>
      <c r="M8" s="1689"/>
      <c r="N8" s="1689"/>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90" t="s">
        <v>32</v>
      </c>
      <c r="D11" s="1690"/>
      <c r="E11" s="1690"/>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75089</v>
      </c>
      <c r="D13" s="1019">
        <v>73142</v>
      </c>
      <c r="E13" s="1019">
        <v>1947</v>
      </c>
      <c r="F13" s="1020">
        <v>0.97407076935370029</v>
      </c>
      <c r="G13" s="1020">
        <v>2.5929230646299723E-2</v>
      </c>
      <c r="I13" s="101">
        <v>6</v>
      </c>
      <c r="J13" s="101">
        <v>1</v>
      </c>
      <c r="K13" s="101">
        <v>2</v>
      </c>
      <c r="L13" s="101" t="s">
        <v>7</v>
      </c>
      <c r="M13" s="1019">
        <v>13380</v>
      </c>
      <c r="N13" s="1019">
        <v>10</v>
      </c>
      <c r="O13" s="1020">
        <v>0.99925317401045555</v>
      </c>
      <c r="P13" s="1020">
        <v>7.468259895444362E-4</v>
      </c>
      <c r="Q13" s="1020">
        <v>0.95432082245129612</v>
      </c>
    </row>
    <row r="14" spans="1:17" s="101" customFormat="1" x14ac:dyDescent="0.35">
      <c r="B14" s="101" t="s">
        <v>7</v>
      </c>
      <c r="C14" s="1019">
        <v>13390</v>
      </c>
      <c r="D14" s="1019">
        <v>13380</v>
      </c>
      <c r="E14" s="1019">
        <v>10</v>
      </c>
      <c r="F14" s="1020">
        <v>0.99925317401045555</v>
      </c>
      <c r="G14" s="1020">
        <v>7.468259895444362E-4</v>
      </c>
      <c r="I14" s="101">
        <v>1</v>
      </c>
      <c r="J14" s="101">
        <v>2</v>
      </c>
      <c r="K14" s="101">
        <v>8</v>
      </c>
      <c r="L14" s="101" t="s">
        <v>4</v>
      </c>
      <c r="M14" s="1019">
        <v>34907</v>
      </c>
      <c r="N14" s="1019">
        <v>33</v>
      </c>
      <c r="O14" s="1020">
        <v>0.99905552375500861</v>
      </c>
      <c r="P14" s="1020">
        <v>9.4447624499141385E-4</v>
      </c>
      <c r="Q14" s="1020">
        <v>0.95432082245129612</v>
      </c>
    </row>
    <row r="15" spans="1:17" s="101" customFormat="1" x14ac:dyDescent="0.35">
      <c r="B15" s="101" t="s">
        <v>37</v>
      </c>
      <c r="C15" s="1019">
        <v>8184</v>
      </c>
      <c r="D15" s="1019">
        <v>8095</v>
      </c>
      <c r="E15" s="1019">
        <v>89</v>
      </c>
      <c r="F15" s="1020">
        <v>0.98912512218963833</v>
      </c>
      <c r="G15" s="1020">
        <v>1.0874877810361682E-2</v>
      </c>
      <c r="I15" s="101">
        <v>5</v>
      </c>
      <c r="J15" s="101">
        <v>3</v>
      </c>
      <c r="K15" s="101">
        <v>13</v>
      </c>
      <c r="L15" s="101" t="s">
        <v>35</v>
      </c>
      <c r="M15" s="1019">
        <v>25755</v>
      </c>
      <c r="N15" s="1019">
        <v>71</v>
      </c>
      <c r="O15" s="1020">
        <v>0.99725083249438551</v>
      </c>
      <c r="P15" s="1020">
        <v>2.7491675056144972E-3</v>
      </c>
      <c r="Q15" s="1020">
        <v>0.95432082245129612</v>
      </c>
    </row>
    <row r="16" spans="1:17" s="101" customFormat="1" x14ac:dyDescent="0.35">
      <c r="B16" s="101" t="s">
        <v>38</v>
      </c>
      <c r="C16" s="1019">
        <v>8446</v>
      </c>
      <c r="D16" s="1019">
        <v>7893</v>
      </c>
      <c r="E16" s="1019">
        <v>553</v>
      </c>
      <c r="F16" s="1020">
        <v>0.9345252190385982</v>
      </c>
      <c r="G16" s="1020">
        <v>6.5474780961401843E-2</v>
      </c>
      <c r="I16" s="101">
        <v>14</v>
      </c>
      <c r="J16" s="101">
        <v>4</v>
      </c>
      <c r="K16" s="101">
        <v>6</v>
      </c>
      <c r="L16" s="101" t="s">
        <v>5</v>
      </c>
      <c r="M16" s="1019">
        <v>5255</v>
      </c>
      <c r="N16" s="1019">
        <v>32</v>
      </c>
      <c r="O16" s="1020">
        <v>0.99394741819557408</v>
      </c>
      <c r="P16" s="1020">
        <v>6.0525818044259508E-3</v>
      </c>
      <c r="Q16" s="1020">
        <v>0.95432082245129612</v>
      </c>
    </row>
    <row r="17" spans="2:17" s="101" customFormat="1" x14ac:dyDescent="0.35">
      <c r="B17" s="101" t="s">
        <v>6</v>
      </c>
      <c r="C17" s="1019">
        <v>19647</v>
      </c>
      <c r="D17" s="1019">
        <v>16125</v>
      </c>
      <c r="E17" s="1019">
        <v>3522</v>
      </c>
      <c r="F17" s="1020">
        <v>0.82073599022751564</v>
      </c>
      <c r="G17" s="1020">
        <v>0.17926400977248436</v>
      </c>
      <c r="I17" s="101">
        <v>20</v>
      </c>
      <c r="J17" s="101">
        <v>5</v>
      </c>
      <c r="K17" s="101">
        <v>3</v>
      </c>
      <c r="L17" s="101" t="s">
        <v>37</v>
      </c>
      <c r="M17" s="1019">
        <v>8095</v>
      </c>
      <c r="N17" s="1019">
        <v>89</v>
      </c>
      <c r="O17" s="1020">
        <v>0.98912512218963833</v>
      </c>
      <c r="P17" s="1020">
        <v>1.0874877810361682E-2</v>
      </c>
      <c r="Q17" s="1020">
        <v>0.95432082245129612</v>
      </c>
    </row>
    <row r="18" spans="2:17" s="101" customFormat="1" x14ac:dyDescent="0.35">
      <c r="B18" s="101" t="s">
        <v>5</v>
      </c>
      <c r="C18" s="1019">
        <v>5287</v>
      </c>
      <c r="D18" s="1019">
        <v>5255</v>
      </c>
      <c r="E18" s="1019">
        <v>32</v>
      </c>
      <c r="F18" s="1020">
        <v>0.99394741819557408</v>
      </c>
      <c r="G18" s="1020">
        <v>6.0525818044259508E-3</v>
      </c>
      <c r="I18" s="101">
        <v>4</v>
      </c>
      <c r="J18" s="101">
        <v>6</v>
      </c>
      <c r="K18" s="101">
        <v>1</v>
      </c>
      <c r="L18" s="101" t="s">
        <v>8</v>
      </c>
      <c r="M18" s="1019">
        <v>73142</v>
      </c>
      <c r="N18" s="1019">
        <v>1947</v>
      </c>
      <c r="O18" s="1020">
        <v>0.97407076935370029</v>
      </c>
      <c r="P18" s="1020">
        <v>2.5929230646299723E-2</v>
      </c>
      <c r="Q18" s="1020">
        <v>0.95432082245129612</v>
      </c>
    </row>
    <row r="19" spans="2:17" s="101" customFormat="1" x14ac:dyDescent="0.35">
      <c r="B19" s="101" t="s">
        <v>40</v>
      </c>
      <c r="C19" s="1019">
        <v>23913</v>
      </c>
      <c r="D19" s="1019">
        <v>23283</v>
      </c>
      <c r="E19" s="1019">
        <v>630</v>
      </c>
      <c r="F19" s="1020">
        <v>0.97365449755363187</v>
      </c>
      <c r="G19" s="1020">
        <v>2.6345502446368085E-2</v>
      </c>
      <c r="I19" s="101">
        <v>7</v>
      </c>
      <c r="J19" s="101">
        <v>7</v>
      </c>
      <c r="K19" s="101">
        <v>7</v>
      </c>
      <c r="L19" s="101" t="s">
        <v>40</v>
      </c>
      <c r="M19" s="1019">
        <v>23283</v>
      </c>
      <c r="N19" s="1019">
        <v>630</v>
      </c>
      <c r="O19" s="1020">
        <v>0.97365449755363187</v>
      </c>
      <c r="P19" s="1020">
        <v>2.6345502446368085E-2</v>
      </c>
      <c r="Q19" s="1020">
        <v>0.95432082245129612</v>
      </c>
    </row>
    <row r="20" spans="2:17" s="101" customFormat="1" x14ac:dyDescent="0.35">
      <c r="B20" s="101" t="s">
        <v>4</v>
      </c>
      <c r="C20" s="1019">
        <v>34940</v>
      </c>
      <c r="D20" s="1019">
        <v>34907</v>
      </c>
      <c r="E20" s="1019">
        <v>33</v>
      </c>
      <c r="F20" s="1020">
        <v>0.99905552375500861</v>
      </c>
      <c r="G20" s="1020">
        <v>9.4447624499141385E-4</v>
      </c>
      <c r="I20" s="101">
        <v>2</v>
      </c>
      <c r="J20" s="101">
        <v>8</v>
      </c>
      <c r="K20" s="101">
        <v>14</v>
      </c>
      <c r="L20" s="101" t="s">
        <v>42</v>
      </c>
      <c r="M20" s="1019">
        <v>64175</v>
      </c>
      <c r="N20" s="1019">
        <v>1910</v>
      </c>
      <c r="O20" s="1020">
        <v>0.97109782855413485</v>
      </c>
      <c r="P20" s="1020">
        <v>2.8902171445865172E-2</v>
      </c>
      <c r="Q20" s="1020">
        <v>0.95432082245129612</v>
      </c>
    </row>
    <row r="21" spans="2:17" s="101" customFormat="1" x14ac:dyDescent="0.35">
      <c r="B21" s="101" t="s">
        <v>41</v>
      </c>
      <c r="C21" s="1019">
        <v>49579</v>
      </c>
      <c r="D21" s="1019">
        <v>45754</v>
      </c>
      <c r="E21" s="1019">
        <v>3825</v>
      </c>
      <c r="F21" s="1020">
        <v>0.92285040037112487</v>
      </c>
      <c r="G21" s="1020">
        <v>7.7149599628875132E-2</v>
      </c>
      <c r="I21" s="101">
        <v>17</v>
      </c>
      <c r="J21" s="101">
        <v>9</v>
      </c>
      <c r="K21" s="101">
        <v>17</v>
      </c>
      <c r="L21" s="101" t="s">
        <v>44</v>
      </c>
      <c r="M21" s="1019">
        <v>3277</v>
      </c>
      <c r="N21" s="1019">
        <v>103</v>
      </c>
      <c r="O21" s="1020">
        <v>0.9695266272189349</v>
      </c>
      <c r="P21" s="1020">
        <v>3.047337278106509E-2</v>
      </c>
      <c r="Q21" s="1020">
        <v>0.95432082245129612</v>
      </c>
    </row>
    <row r="22" spans="2:17" s="101" customFormat="1" x14ac:dyDescent="0.35">
      <c r="B22" s="101" t="s">
        <v>39</v>
      </c>
      <c r="C22" s="1019">
        <v>426</v>
      </c>
      <c r="D22" s="1019">
        <v>409</v>
      </c>
      <c r="E22" s="1019">
        <v>17</v>
      </c>
      <c r="F22" s="1020">
        <v>0.960093896713615</v>
      </c>
      <c r="G22" s="1020">
        <v>3.9906103286384977E-2</v>
      </c>
      <c r="I22" s="101">
        <v>11</v>
      </c>
      <c r="J22" s="101">
        <v>10</v>
      </c>
      <c r="K22" s="101">
        <v>11</v>
      </c>
      <c r="L22" s="101" t="s">
        <v>3</v>
      </c>
      <c r="M22" s="1019">
        <v>46044</v>
      </c>
      <c r="N22" s="1019">
        <v>1845</v>
      </c>
      <c r="O22" s="1020">
        <v>0.96147340725427555</v>
      </c>
      <c r="P22" s="1020">
        <v>3.8526592745724487E-2</v>
      </c>
      <c r="Q22" s="1020">
        <v>0.95432082245129612</v>
      </c>
    </row>
    <row r="23" spans="2:17" s="101" customFormat="1" x14ac:dyDescent="0.35">
      <c r="B23" s="101" t="s">
        <v>3</v>
      </c>
      <c r="C23" s="1019">
        <v>47889</v>
      </c>
      <c r="D23" s="1019">
        <v>46044</v>
      </c>
      <c r="E23" s="1019">
        <v>1845</v>
      </c>
      <c r="F23" s="1020">
        <v>0.96147340725427555</v>
      </c>
      <c r="G23" s="1020">
        <v>3.8526592745724487E-2</v>
      </c>
      <c r="I23" s="101">
        <v>10</v>
      </c>
      <c r="J23" s="101">
        <v>11</v>
      </c>
      <c r="K23" s="101">
        <v>10</v>
      </c>
      <c r="L23" s="101" t="s">
        <v>39</v>
      </c>
      <c r="M23" s="1019">
        <v>409</v>
      </c>
      <c r="N23" s="1019">
        <v>17</v>
      </c>
      <c r="O23" s="1020">
        <v>0.960093896713615</v>
      </c>
      <c r="P23" s="1020">
        <v>3.9906103286384977E-2</v>
      </c>
      <c r="Q23" s="1020">
        <v>0.95432082245129612</v>
      </c>
    </row>
    <row r="24" spans="2:17" s="101" customFormat="1" x14ac:dyDescent="0.35">
      <c r="B24" s="101" t="s">
        <v>2</v>
      </c>
      <c r="C24" s="1019">
        <v>13340</v>
      </c>
      <c r="D24" s="1019">
        <v>12313</v>
      </c>
      <c r="E24" s="1019">
        <v>1027</v>
      </c>
      <c r="F24" s="1020">
        <v>0.92301349325337334</v>
      </c>
      <c r="G24" s="1020">
        <v>7.6986506746626687E-2</v>
      </c>
      <c r="I24" s="101">
        <v>16</v>
      </c>
      <c r="J24" s="101">
        <v>12</v>
      </c>
      <c r="K24" s="101">
        <v>20</v>
      </c>
      <c r="L24" s="101" t="s">
        <v>108</v>
      </c>
      <c r="M24" s="1019">
        <v>413637</v>
      </c>
      <c r="N24" s="1019">
        <v>19799</v>
      </c>
      <c r="O24" s="1020">
        <v>0.95432082245129612</v>
      </c>
      <c r="P24" s="1020">
        <v>4.5679177548703848E-2</v>
      </c>
      <c r="Q24" s="1020">
        <v>0.95432082245129612</v>
      </c>
    </row>
    <row r="25" spans="2:17" s="101" customFormat="1" x14ac:dyDescent="0.35">
      <c r="B25" s="101" t="s">
        <v>35</v>
      </c>
      <c r="C25" s="1019">
        <v>25826</v>
      </c>
      <c r="D25" s="1019">
        <v>25755</v>
      </c>
      <c r="E25" s="1019">
        <v>71</v>
      </c>
      <c r="F25" s="1020">
        <v>0.99725083249438551</v>
      </c>
      <c r="G25" s="1020">
        <v>2.7491675056144972E-3</v>
      </c>
      <c r="I25" s="101">
        <v>3</v>
      </c>
      <c r="J25" s="101">
        <v>13</v>
      </c>
      <c r="K25" s="101">
        <v>19</v>
      </c>
      <c r="L25" s="101" t="s">
        <v>46</v>
      </c>
      <c r="M25" s="1019">
        <v>2263</v>
      </c>
      <c r="N25" s="1019">
        <v>151</v>
      </c>
      <c r="O25" s="1020">
        <v>0.93744821872410933</v>
      </c>
      <c r="P25" s="1020">
        <v>6.2551781275890644E-2</v>
      </c>
      <c r="Q25" s="1020">
        <v>0.95432082245129612</v>
      </c>
    </row>
    <row r="26" spans="2:17" s="101" customFormat="1" x14ac:dyDescent="0.35">
      <c r="B26" s="101" t="s">
        <v>42</v>
      </c>
      <c r="C26" s="1019">
        <v>66085</v>
      </c>
      <c r="D26" s="1019">
        <v>64175</v>
      </c>
      <c r="E26" s="1019">
        <v>1910</v>
      </c>
      <c r="F26" s="1020">
        <v>0.97109782855413485</v>
      </c>
      <c r="G26" s="1020">
        <v>2.8902171445865172E-2</v>
      </c>
      <c r="I26" s="101">
        <v>8</v>
      </c>
      <c r="J26" s="101">
        <v>14</v>
      </c>
      <c r="K26" s="101">
        <v>4</v>
      </c>
      <c r="L26" s="101" t="s">
        <v>38</v>
      </c>
      <c r="M26" s="1019">
        <v>7893</v>
      </c>
      <c r="N26" s="1019">
        <v>553</v>
      </c>
      <c r="O26" s="1020">
        <v>0.9345252190385982</v>
      </c>
      <c r="P26" s="1020">
        <v>6.5474780961401843E-2</v>
      </c>
      <c r="Q26" s="1020">
        <v>0.95432082245129612</v>
      </c>
    </row>
    <row r="27" spans="2:17" s="101" customFormat="1" x14ac:dyDescent="0.35">
      <c r="B27" s="101" t="s">
        <v>47</v>
      </c>
      <c r="C27" s="1019">
        <v>818</v>
      </c>
      <c r="D27" s="1019">
        <v>762</v>
      </c>
      <c r="E27" s="1019">
        <v>56</v>
      </c>
      <c r="F27" s="1020">
        <v>0.93154034229828853</v>
      </c>
      <c r="G27" s="1020">
        <v>6.8459657701711488E-2</v>
      </c>
      <c r="I27" s="101">
        <v>15</v>
      </c>
      <c r="J27" s="101">
        <v>15</v>
      </c>
      <c r="K27" s="101">
        <v>15</v>
      </c>
      <c r="L27" s="101" t="s">
        <v>47</v>
      </c>
      <c r="M27" s="1019">
        <v>762</v>
      </c>
      <c r="N27" s="1019">
        <v>56</v>
      </c>
      <c r="O27" s="1020">
        <v>0.93154034229828853</v>
      </c>
      <c r="P27" s="1020">
        <v>6.8459657701711488E-2</v>
      </c>
      <c r="Q27" s="1020">
        <v>0.95432082245129612</v>
      </c>
    </row>
    <row r="28" spans="2:17" s="101" customFormat="1" x14ac:dyDescent="0.35">
      <c r="B28" s="101" t="s">
        <v>43</v>
      </c>
      <c r="C28" s="1019">
        <v>15130</v>
      </c>
      <c r="D28" s="1019">
        <v>13730</v>
      </c>
      <c r="E28" s="1019">
        <v>1400</v>
      </c>
      <c r="F28" s="1020">
        <v>0.90746860541969598</v>
      </c>
      <c r="G28" s="1020">
        <v>9.253139458030403E-2</v>
      </c>
      <c r="I28" s="101">
        <v>18</v>
      </c>
      <c r="J28" s="101">
        <v>16</v>
      </c>
      <c r="K28" s="101">
        <v>12</v>
      </c>
      <c r="L28" s="101" t="s">
        <v>2</v>
      </c>
      <c r="M28" s="1019">
        <v>12313</v>
      </c>
      <c r="N28" s="1019">
        <v>1027</v>
      </c>
      <c r="O28" s="1020">
        <v>0.92301349325337334</v>
      </c>
      <c r="P28" s="1020">
        <v>7.6986506746626687E-2</v>
      </c>
      <c r="Q28" s="1020">
        <v>0.95432082245129612</v>
      </c>
    </row>
    <row r="29" spans="2:17" s="101" customFormat="1" x14ac:dyDescent="0.35">
      <c r="B29" s="101" t="s">
        <v>44</v>
      </c>
      <c r="C29" s="1019">
        <v>3380</v>
      </c>
      <c r="D29" s="1019">
        <v>3277</v>
      </c>
      <c r="E29" s="1019">
        <v>103</v>
      </c>
      <c r="F29" s="1020">
        <v>0.9695266272189349</v>
      </c>
      <c r="G29" s="1020">
        <v>3.047337278106509E-2</v>
      </c>
      <c r="I29" s="101">
        <v>9</v>
      </c>
      <c r="J29" s="101">
        <v>17</v>
      </c>
      <c r="K29" s="101">
        <v>9</v>
      </c>
      <c r="L29" s="101" t="s">
        <v>41</v>
      </c>
      <c r="M29" s="1019">
        <v>45754</v>
      </c>
      <c r="N29" s="1019">
        <v>3825</v>
      </c>
      <c r="O29" s="1020">
        <v>0.92285040037112487</v>
      </c>
      <c r="P29" s="1020">
        <v>7.7149599628875132E-2</v>
      </c>
      <c r="Q29" s="1020">
        <v>0.95432082245129612</v>
      </c>
    </row>
    <row r="30" spans="2:17" s="101" customFormat="1" x14ac:dyDescent="0.35">
      <c r="B30" s="101" t="s">
        <v>45</v>
      </c>
      <c r="C30" s="1019">
        <v>19653</v>
      </c>
      <c r="D30" s="1019">
        <v>17075</v>
      </c>
      <c r="E30" s="1019">
        <v>2578</v>
      </c>
      <c r="F30" s="1020">
        <v>0.86882409810207095</v>
      </c>
      <c r="G30" s="1020">
        <v>0.13117590189792908</v>
      </c>
      <c r="I30" s="101">
        <v>19</v>
      </c>
      <c r="J30" s="101">
        <v>18</v>
      </c>
      <c r="K30" s="101">
        <v>16</v>
      </c>
      <c r="L30" s="101" t="s">
        <v>43</v>
      </c>
      <c r="M30" s="1019">
        <v>13730</v>
      </c>
      <c r="N30" s="1019">
        <v>1400</v>
      </c>
      <c r="O30" s="1020">
        <v>0.90746860541969598</v>
      </c>
      <c r="P30" s="1020">
        <v>9.253139458030403E-2</v>
      </c>
      <c r="Q30" s="1020">
        <v>0.95432082245129612</v>
      </c>
    </row>
    <row r="31" spans="2:17" s="101" customFormat="1" x14ac:dyDescent="0.35">
      <c r="B31" s="101" t="s">
        <v>46</v>
      </c>
      <c r="C31" s="1019">
        <v>2414</v>
      </c>
      <c r="D31" s="1019">
        <v>2263</v>
      </c>
      <c r="E31" s="1019">
        <v>151</v>
      </c>
      <c r="F31" s="1020">
        <v>0.93744821872410933</v>
      </c>
      <c r="G31" s="1020">
        <v>6.2551781275890644E-2</v>
      </c>
      <c r="I31" s="101">
        <v>13</v>
      </c>
      <c r="J31" s="101">
        <v>19</v>
      </c>
      <c r="K31" s="101">
        <v>18</v>
      </c>
      <c r="L31" s="101" t="s">
        <v>45</v>
      </c>
      <c r="M31" s="1019">
        <v>17075</v>
      </c>
      <c r="N31" s="1019">
        <v>2578</v>
      </c>
      <c r="O31" s="1020">
        <v>0.86882409810207095</v>
      </c>
      <c r="P31" s="1020">
        <v>0.13117590189792908</v>
      </c>
      <c r="Q31" s="1020">
        <v>0.95432082245129612</v>
      </c>
    </row>
    <row r="32" spans="2:17" s="101" customFormat="1" x14ac:dyDescent="0.35">
      <c r="B32" s="104" t="s">
        <v>108</v>
      </c>
      <c r="C32" s="105">
        <v>433436</v>
      </c>
      <c r="D32" s="105">
        <v>413637</v>
      </c>
      <c r="E32" s="105">
        <v>19799</v>
      </c>
      <c r="F32" s="106">
        <v>0.95432082245129612</v>
      </c>
      <c r="G32" s="106">
        <v>4.5679177548703848E-2</v>
      </c>
      <c r="I32" s="101">
        <v>12</v>
      </c>
      <c r="J32" s="101">
        <v>20</v>
      </c>
      <c r="K32" s="101">
        <v>5</v>
      </c>
      <c r="L32" s="101" t="s">
        <v>6</v>
      </c>
      <c r="M32" s="1019">
        <v>16125</v>
      </c>
      <c r="N32" s="1019">
        <v>3522</v>
      </c>
      <c r="O32" s="1020">
        <v>0.82073599022751564</v>
      </c>
      <c r="P32" s="1020">
        <v>0.17926400977248436</v>
      </c>
      <c r="Q32" s="1020">
        <v>0.95432082245129612</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15" t="s">
        <v>369</v>
      </c>
      <c r="C3" s="1415"/>
      <c r="D3" s="1415"/>
      <c r="E3" s="1415"/>
      <c r="F3" s="1415"/>
      <c r="G3" s="1415"/>
      <c r="H3" s="1415"/>
      <c r="I3" s="1415"/>
      <c r="J3" s="1415"/>
      <c r="K3" s="1415"/>
      <c r="L3" s="1415"/>
      <c r="M3" s="1415"/>
      <c r="N3" s="1415"/>
      <c r="O3" s="1415"/>
      <c r="P3" s="1415"/>
      <c r="Q3" s="1415"/>
      <c r="R3" s="1415"/>
      <c r="S3" s="1415"/>
      <c r="T3" s="1415"/>
      <c r="U3" s="1415"/>
      <c r="V3" s="1415"/>
      <c r="W3" s="1415"/>
      <c r="X3" s="1415"/>
      <c r="Y3" s="1415"/>
      <c r="Z3" s="1415"/>
    </row>
    <row r="5" spans="1:29" x14ac:dyDescent="0.35">
      <c r="B5" s="219"/>
      <c r="C5" s="219"/>
      <c r="D5" s="1416" t="s">
        <v>365</v>
      </c>
      <c r="E5" s="1416"/>
      <c r="F5" s="1416"/>
      <c r="G5" s="1416"/>
      <c r="H5" s="1416"/>
      <c r="I5" s="1416"/>
      <c r="J5" s="1416"/>
      <c r="K5" s="1416"/>
      <c r="L5" s="1416"/>
      <c r="M5" s="219"/>
      <c r="N5" s="1417" t="s">
        <v>339</v>
      </c>
      <c r="O5" s="1417"/>
      <c r="P5" s="1417"/>
      <c r="Q5" s="1417"/>
      <c r="R5" s="1417"/>
      <c r="S5" s="1417"/>
      <c r="T5" s="1417"/>
      <c r="U5" s="1417"/>
      <c r="V5" s="1417"/>
      <c r="W5" s="1417"/>
      <c r="X5" s="1417"/>
      <c r="Y5" s="1417"/>
      <c r="Z5" s="1417"/>
      <c r="AA5" s="1417"/>
    </row>
    <row r="6" spans="1:29" ht="21" customHeight="1" x14ac:dyDescent="0.35">
      <c r="B6" s="219"/>
      <c r="C6" s="219"/>
      <c r="D6" s="1417"/>
      <c r="E6" s="1417"/>
      <c r="F6" s="1417"/>
      <c r="G6" s="1417"/>
      <c r="H6" s="1417"/>
      <c r="I6" s="1417"/>
      <c r="J6" s="1417"/>
      <c r="K6" s="1417"/>
      <c r="L6" s="1417"/>
      <c r="M6" s="219"/>
      <c r="N6" s="1418">
        <v>43830</v>
      </c>
      <c r="O6" s="1419"/>
      <c r="P6" s="1420">
        <v>44196</v>
      </c>
      <c r="Q6" s="1421"/>
      <c r="R6" s="1420">
        <v>44561</v>
      </c>
      <c r="S6" s="1421"/>
      <c r="T6" s="1424">
        <v>44926</v>
      </c>
      <c r="U6" s="1425"/>
      <c r="V6" s="1422">
        <v>45291</v>
      </c>
      <c r="W6" s="1423"/>
      <c r="X6" s="1427">
        <v>45657</v>
      </c>
      <c r="Y6" s="1428"/>
      <c r="Z6" s="1422">
        <v>45747</v>
      </c>
      <c r="AA6" s="1426"/>
    </row>
    <row r="7" spans="1:29" x14ac:dyDescent="0.35">
      <c r="B7" s="225"/>
      <c r="C7" s="219"/>
      <c r="D7" s="226">
        <v>43465</v>
      </c>
      <c r="E7" s="227">
        <v>43830</v>
      </c>
      <c r="F7" s="228">
        <v>44196</v>
      </c>
      <c r="G7" s="228">
        <v>44561</v>
      </c>
      <c r="H7" s="228">
        <v>44926</v>
      </c>
      <c r="I7" s="228">
        <v>45291</v>
      </c>
      <c r="J7" s="228">
        <v>45657</v>
      </c>
      <c r="K7" s="228">
        <v>45747</v>
      </c>
      <c r="L7" s="229"/>
      <c r="M7" s="219"/>
      <c r="N7" s="230" t="s">
        <v>28</v>
      </c>
      <c r="O7" s="231" t="s">
        <v>340</v>
      </c>
      <c r="P7" s="232" t="s">
        <v>28</v>
      </c>
      <c r="Q7" s="233" t="s">
        <v>340</v>
      </c>
      <c r="R7" s="231" t="s">
        <v>28</v>
      </c>
      <c r="S7" s="232" t="s">
        <v>340</v>
      </c>
      <c r="T7" s="232" t="s">
        <v>28</v>
      </c>
      <c r="U7" s="232" t="s">
        <v>340</v>
      </c>
      <c r="V7" s="232" t="s">
        <v>28</v>
      </c>
      <c r="W7" s="1363" t="s">
        <v>340</v>
      </c>
      <c r="X7" s="232" t="s">
        <v>28</v>
      </c>
      <c r="Y7" s="227"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75097</v>
      </c>
      <c r="E9" s="300">
        <v>73871</v>
      </c>
      <c r="F9" s="300">
        <v>56534</v>
      </c>
      <c r="G9" s="254">
        <v>38325</v>
      </c>
      <c r="H9" s="254">
        <v>36606</v>
      </c>
      <c r="I9" s="254">
        <v>35558</v>
      </c>
      <c r="J9" s="276">
        <v>17192</v>
      </c>
      <c r="K9" s="301">
        <v>15856</v>
      </c>
      <c r="L9" s="302"/>
      <c r="M9" s="222"/>
      <c r="N9" s="278">
        <v>-1.6325552285710532E-2</v>
      </c>
      <c r="O9" s="279">
        <v>-1226</v>
      </c>
      <c r="P9" s="280">
        <v>-0.23469291061444952</v>
      </c>
      <c r="Q9" s="279">
        <v>-17337</v>
      </c>
      <c r="R9" s="280">
        <v>-0.32208936215374817</v>
      </c>
      <c r="S9" s="279">
        <v>-18209</v>
      </c>
      <c r="T9" s="280">
        <v>-4.4853228962817959E-2</v>
      </c>
      <c r="U9" s="279">
        <v>-1719</v>
      </c>
      <c r="V9" s="280">
        <v>-2.862918647216306E-2</v>
      </c>
      <c r="W9" s="279">
        <v>-1048</v>
      </c>
      <c r="X9" s="280">
        <v>-0.51650824005849594</v>
      </c>
      <c r="Y9" s="276">
        <v>-18366</v>
      </c>
      <c r="Z9" s="280">
        <v>-0.40804898081087138</v>
      </c>
      <c r="AA9" s="279">
        <v>-10930</v>
      </c>
    </row>
    <row r="10" spans="1:29" x14ac:dyDescent="0.35">
      <c r="B10" s="303" t="s">
        <v>7</v>
      </c>
      <c r="C10" s="219"/>
      <c r="D10" s="253">
        <v>6000</v>
      </c>
      <c r="E10" s="254">
        <v>6236</v>
      </c>
      <c r="F10" s="254">
        <v>4811</v>
      </c>
      <c r="G10" s="254">
        <v>2779</v>
      </c>
      <c r="H10" s="254">
        <v>1565</v>
      </c>
      <c r="I10" s="254">
        <v>186</v>
      </c>
      <c r="J10" s="254">
        <v>86</v>
      </c>
      <c r="K10" s="257">
        <v>102</v>
      </c>
      <c r="M10" s="222"/>
      <c r="N10" s="256">
        <v>3.9333333333333442E-2</v>
      </c>
      <c r="O10" s="257">
        <v>236</v>
      </c>
      <c r="P10" s="258">
        <v>-0.22851186658114175</v>
      </c>
      <c r="Q10" s="257">
        <v>-1425</v>
      </c>
      <c r="R10" s="258">
        <v>-0.4223654125961338</v>
      </c>
      <c r="S10" s="257">
        <v>-2032</v>
      </c>
      <c r="T10" s="258">
        <v>-0.43684778697373161</v>
      </c>
      <c r="U10" s="257">
        <v>-1214</v>
      </c>
      <c r="V10" s="258">
        <v>-0.88115015974440891</v>
      </c>
      <c r="W10" s="257">
        <v>-1379</v>
      </c>
      <c r="X10" s="258">
        <v>-0.5376344086021505</v>
      </c>
      <c r="Y10" s="254">
        <v>-100</v>
      </c>
      <c r="Z10" s="258">
        <v>-0.12820512820512819</v>
      </c>
      <c r="AA10" s="257">
        <v>-15</v>
      </c>
    </row>
    <row r="11" spans="1:29" x14ac:dyDescent="0.35">
      <c r="B11" s="303" t="s">
        <v>37</v>
      </c>
      <c r="C11" s="219"/>
      <c r="D11" s="253">
        <v>3524</v>
      </c>
      <c r="E11" s="254">
        <v>5794</v>
      </c>
      <c r="F11" s="254">
        <v>3064</v>
      </c>
      <c r="G11" s="254">
        <v>2063</v>
      </c>
      <c r="H11" s="254">
        <v>2778</v>
      </c>
      <c r="I11" s="254">
        <v>1346</v>
      </c>
      <c r="J11" s="254">
        <v>445</v>
      </c>
      <c r="K11" s="257">
        <v>437</v>
      </c>
      <c r="M11" s="222"/>
      <c r="N11" s="256">
        <v>0.64415437003405218</v>
      </c>
      <c r="O11" s="257">
        <v>2270</v>
      </c>
      <c r="P11" s="258">
        <v>-0.47117707973765965</v>
      </c>
      <c r="Q11" s="257">
        <v>-2730</v>
      </c>
      <c r="R11" s="258">
        <v>-0.32669712793733685</v>
      </c>
      <c r="S11" s="257">
        <v>-1001</v>
      </c>
      <c r="T11" s="258">
        <v>0.34658264663111971</v>
      </c>
      <c r="U11" s="257">
        <v>715</v>
      </c>
      <c r="V11" s="258">
        <v>-0.51547876169906415</v>
      </c>
      <c r="W11" s="257">
        <v>-1432</v>
      </c>
      <c r="X11" s="258">
        <v>-0.66939078751857362</v>
      </c>
      <c r="Y11" s="254">
        <v>-901</v>
      </c>
      <c r="Z11" s="258">
        <v>-0.3862359550561798</v>
      </c>
      <c r="AA11" s="257">
        <v>-275</v>
      </c>
    </row>
    <row r="12" spans="1:29" x14ac:dyDescent="0.35">
      <c r="B12" s="303" t="s">
        <v>38</v>
      </c>
      <c r="C12" s="219"/>
      <c r="D12" s="253">
        <v>2811</v>
      </c>
      <c r="E12" s="254">
        <v>4317</v>
      </c>
      <c r="F12" s="254">
        <v>2454</v>
      </c>
      <c r="G12" s="254">
        <v>2514</v>
      </c>
      <c r="H12" s="254">
        <v>3293</v>
      </c>
      <c r="I12" s="254">
        <v>4117</v>
      </c>
      <c r="J12" s="254">
        <v>3750</v>
      </c>
      <c r="K12" s="257">
        <v>3686</v>
      </c>
      <c r="M12" s="222"/>
      <c r="N12" s="256">
        <v>0.53575240128068313</v>
      </c>
      <c r="O12" s="257">
        <v>1506</v>
      </c>
      <c r="P12" s="258">
        <v>-0.43154968728283527</v>
      </c>
      <c r="Q12" s="257">
        <v>-1863</v>
      </c>
      <c r="R12" s="258">
        <v>2.4449877750611249E-2</v>
      </c>
      <c r="S12" s="257">
        <v>60</v>
      </c>
      <c r="T12" s="258">
        <v>0.30986475735879071</v>
      </c>
      <c r="U12" s="257">
        <v>779</v>
      </c>
      <c r="V12" s="258">
        <v>0.25022775584573331</v>
      </c>
      <c r="W12" s="257">
        <v>824</v>
      </c>
      <c r="X12" s="258">
        <v>-8.9142579548214695E-2</v>
      </c>
      <c r="Y12" s="254">
        <v>-367</v>
      </c>
      <c r="Z12" s="258">
        <v>-0.18088888888888888</v>
      </c>
      <c r="AA12" s="257">
        <v>-814</v>
      </c>
    </row>
    <row r="13" spans="1:29" x14ac:dyDescent="0.35">
      <c r="B13" s="303" t="s">
        <v>6</v>
      </c>
      <c r="C13" s="219"/>
      <c r="D13" s="253">
        <v>8956</v>
      </c>
      <c r="E13" s="254">
        <v>9040</v>
      </c>
      <c r="F13" s="254">
        <v>8082</v>
      </c>
      <c r="G13" s="254">
        <v>9950</v>
      </c>
      <c r="H13" s="254">
        <v>7071</v>
      </c>
      <c r="I13" s="254">
        <v>5826</v>
      </c>
      <c r="J13" s="254">
        <v>7478</v>
      </c>
      <c r="K13" s="257">
        <v>11799</v>
      </c>
      <c r="L13" s="304"/>
      <c r="M13" s="219"/>
      <c r="N13" s="256">
        <v>9.3791871371147195E-3</v>
      </c>
      <c r="O13" s="257">
        <v>84</v>
      </c>
      <c r="P13" s="258">
        <v>-0.10597345132743363</v>
      </c>
      <c r="Q13" s="257">
        <v>-958</v>
      </c>
      <c r="R13" s="258">
        <v>0.23113090819104176</v>
      </c>
      <c r="S13" s="257">
        <v>1868</v>
      </c>
      <c r="T13" s="258">
        <v>-0.28934673366834174</v>
      </c>
      <c r="U13" s="257">
        <v>-2879</v>
      </c>
      <c r="V13" s="258">
        <v>-0.1760712770470938</v>
      </c>
      <c r="W13" s="257">
        <v>-1245</v>
      </c>
      <c r="X13" s="258">
        <v>0.28355647099210435</v>
      </c>
      <c r="Y13" s="254">
        <v>1652</v>
      </c>
      <c r="Z13" s="258">
        <v>0.66676084192682583</v>
      </c>
      <c r="AA13" s="257">
        <v>4720</v>
      </c>
      <c r="AC13" s="224"/>
    </row>
    <row r="14" spans="1:29" x14ac:dyDescent="0.35">
      <c r="B14" s="303" t="s">
        <v>5</v>
      </c>
      <c r="C14" s="219"/>
      <c r="D14" s="253">
        <v>4667</v>
      </c>
      <c r="E14" s="254">
        <v>3990</v>
      </c>
      <c r="F14" s="254">
        <v>3899</v>
      </c>
      <c r="G14" s="254">
        <v>1365</v>
      </c>
      <c r="H14" s="254">
        <v>873</v>
      </c>
      <c r="I14" s="254">
        <v>1583</v>
      </c>
      <c r="J14" s="254">
        <v>376</v>
      </c>
      <c r="K14" s="257">
        <v>205</v>
      </c>
      <c r="L14" s="304"/>
      <c r="M14" s="219"/>
      <c r="N14" s="256">
        <v>-0.14506106706663813</v>
      </c>
      <c r="O14" s="257">
        <v>-677</v>
      </c>
      <c r="P14" s="258">
        <v>-2.2807017543859609E-2</v>
      </c>
      <c r="Q14" s="257">
        <v>-91</v>
      </c>
      <c r="R14" s="258">
        <v>-0.64991023339317766</v>
      </c>
      <c r="S14" s="257">
        <v>-2534</v>
      </c>
      <c r="T14" s="258">
        <v>-0.36043956043956049</v>
      </c>
      <c r="U14" s="257">
        <v>-492</v>
      </c>
      <c r="V14" s="258">
        <v>0.81328751431844215</v>
      </c>
      <c r="W14" s="257">
        <v>710</v>
      </c>
      <c r="X14" s="258">
        <v>-0.76247631080227418</v>
      </c>
      <c r="Y14" s="254">
        <v>-1207</v>
      </c>
      <c r="Z14" s="258">
        <v>-0.88692774407060115</v>
      </c>
      <c r="AA14" s="257">
        <v>-1608</v>
      </c>
      <c r="AC14" s="224"/>
    </row>
    <row r="15" spans="1:29" x14ac:dyDescent="0.35">
      <c r="B15" s="303" t="s">
        <v>4</v>
      </c>
      <c r="C15" s="219"/>
      <c r="D15" s="253">
        <v>1471</v>
      </c>
      <c r="E15" s="254">
        <v>1593</v>
      </c>
      <c r="F15" s="254">
        <v>119</v>
      </c>
      <c r="G15" s="254">
        <v>186</v>
      </c>
      <c r="H15" s="254">
        <v>207</v>
      </c>
      <c r="I15" s="254">
        <v>157</v>
      </c>
      <c r="J15" s="254">
        <v>151</v>
      </c>
      <c r="K15" s="257">
        <v>158</v>
      </c>
      <c r="M15" s="222"/>
      <c r="N15" s="256">
        <v>8.2936777702243392E-2</v>
      </c>
      <c r="O15" s="257">
        <v>122</v>
      </c>
      <c r="P15" s="258">
        <v>-0.92529817953546767</v>
      </c>
      <c r="Q15" s="257">
        <v>-1474</v>
      </c>
      <c r="R15" s="258">
        <v>0.56302521008403361</v>
      </c>
      <c r="S15" s="257">
        <v>67</v>
      </c>
      <c r="T15" s="258">
        <v>0.11290322580645151</v>
      </c>
      <c r="U15" s="257">
        <v>21</v>
      </c>
      <c r="V15" s="258">
        <v>-0.24154589371980673</v>
      </c>
      <c r="W15" s="257">
        <v>-50</v>
      </c>
      <c r="X15" s="258">
        <v>-3.8216560509554132E-2</v>
      </c>
      <c r="Y15" s="254">
        <v>-6</v>
      </c>
      <c r="Z15" s="258">
        <v>-4.8192771084337394E-2</v>
      </c>
      <c r="AA15" s="257">
        <v>-8</v>
      </c>
      <c r="AC15" s="224"/>
    </row>
    <row r="16" spans="1:29" x14ac:dyDescent="0.35">
      <c r="B16" s="303" t="s">
        <v>40</v>
      </c>
      <c r="C16" s="219"/>
      <c r="D16" s="253">
        <v>7126</v>
      </c>
      <c r="E16" s="254">
        <v>5895</v>
      </c>
      <c r="F16" s="254">
        <v>4923</v>
      </c>
      <c r="G16" s="254">
        <v>3015</v>
      </c>
      <c r="H16" s="254">
        <v>2591</v>
      </c>
      <c r="I16" s="254">
        <v>2478</v>
      </c>
      <c r="J16" s="254">
        <v>2010</v>
      </c>
      <c r="K16" s="257">
        <v>3360</v>
      </c>
      <c r="M16" s="222"/>
      <c r="N16" s="256">
        <v>-0.17274768453550382</v>
      </c>
      <c r="O16" s="257">
        <v>-1231</v>
      </c>
      <c r="P16" s="258">
        <v>-0.16488549618320614</v>
      </c>
      <c r="Q16" s="257">
        <v>-972</v>
      </c>
      <c r="R16" s="258">
        <v>-0.38756855575868376</v>
      </c>
      <c r="S16" s="257">
        <v>-1908</v>
      </c>
      <c r="T16" s="258">
        <v>-0.14063018242122716</v>
      </c>
      <c r="U16" s="257">
        <v>-424</v>
      </c>
      <c r="V16" s="258">
        <v>-4.3612504824392162E-2</v>
      </c>
      <c r="W16" s="257">
        <v>-113</v>
      </c>
      <c r="X16" s="258">
        <v>-0.18886198547215494</v>
      </c>
      <c r="Y16" s="254">
        <v>-468</v>
      </c>
      <c r="Z16" s="258">
        <v>-0.12636505460218406</v>
      </c>
      <c r="AA16" s="257">
        <v>-486</v>
      </c>
      <c r="AC16" s="224"/>
    </row>
    <row r="17" spans="2:31" x14ac:dyDescent="0.35">
      <c r="B17" s="303" t="s">
        <v>41</v>
      </c>
      <c r="C17" s="219"/>
      <c r="D17" s="253">
        <v>75141</v>
      </c>
      <c r="E17" s="254">
        <v>76253</v>
      </c>
      <c r="F17" s="254">
        <v>73386</v>
      </c>
      <c r="G17" s="254">
        <v>78542</v>
      </c>
      <c r="H17" s="254">
        <v>69770</v>
      </c>
      <c r="I17" s="254">
        <v>48470</v>
      </c>
      <c r="J17" s="254">
        <v>39755</v>
      </c>
      <c r="K17" s="257">
        <v>40652</v>
      </c>
      <c r="L17" s="304"/>
      <c r="M17" s="219"/>
      <c r="N17" s="256">
        <v>1.4798844838370462E-2</v>
      </c>
      <c r="O17" s="257">
        <v>1112</v>
      </c>
      <c r="P17" s="258">
        <v>-3.7598520713939099E-2</v>
      </c>
      <c r="Q17" s="257">
        <v>-2867</v>
      </c>
      <c r="R17" s="258">
        <v>7.0258632436704493E-2</v>
      </c>
      <c r="S17" s="257">
        <v>5156</v>
      </c>
      <c r="T17" s="258">
        <v>-0.11168546764788267</v>
      </c>
      <c r="U17" s="257">
        <v>-8772</v>
      </c>
      <c r="V17" s="258">
        <v>-0.30528880607711051</v>
      </c>
      <c r="W17" s="257">
        <v>-21300</v>
      </c>
      <c r="X17" s="258">
        <v>-0.17980193934392408</v>
      </c>
      <c r="Y17" s="254">
        <v>-8715</v>
      </c>
      <c r="Z17" s="258">
        <v>-0.15361232562981475</v>
      </c>
      <c r="AA17" s="257">
        <v>-7378</v>
      </c>
      <c r="AC17" s="224"/>
    </row>
    <row r="18" spans="2:31" x14ac:dyDescent="0.35">
      <c r="B18" s="303" t="s">
        <v>3</v>
      </c>
      <c r="C18" s="219"/>
      <c r="D18" s="253">
        <v>10677</v>
      </c>
      <c r="E18" s="254">
        <v>14865</v>
      </c>
      <c r="F18" s="254">
        <v>13381</v>
      </c>
      <c r="G18" s="254">
        <v>11826</v>
      </c>
      <c r="H18" s="254">
        <v>10571</v>
      </c>
      <c r="I18" s="254">
        <v>15501</v>
      </c>
      <c r="J18" s="254">
        <v>7989</v>
      </c>
      <c r="K18" s="257">
        <v>8781</v>
      </c>
      <c r="M18" s="222"/>
      <c r="N18" s="256">
        <v>0.39224501264400113</v>
      </c>
      <c r="O18" s="257">
        <v>4188</v>
      </c>
      <c r="P18" s="258">
        <v>-9.9831819710729852E-2</v>
      </c>
      <c r="Q18" s="257">
        <v>-1484</v>
      </c>
      <c r="R18" s="258">
        <v>-0.11620955085569096</v>
      </c>
      <c r="S18" s="257">
        <v>-1555</v>
      </c>
      <c r="T18" s="258">
        <v>-0.10612210383899878</v>
      </c>
      <c r="U18" s="257">
        <v>-1255</v>
      </c>
      <c r="V18" s="258">
        <v>0.46637025825371303</v>
      </c>
      <c r="W18" s="257">
        <v>4930</v>
      </c>
      <c r="X18" s="258">
        <v>-0.48461389587768533</v>
      </c>
      <c r="Y18" s="254">
        <v>-7512</v>
      </c>
      <c r="Z18" s="258">
        <v>-0.3327507598784194</v>
      </c>
      <c r="AA18" s="257">
        <v>-4379</v>
      </c>
      <c r="AC18" s="224"/>
    </row>
    <row r="19" spans="2:31" x14ac:dyDescent="0.35">
      <c r="B19" s="303" t="s">
        <v>2</v>
      </c>
      <c r="C19" s="219"/>
      <c r="D19" s="253">
        <v>4152</v>
      </c>
      <c r="E19" s="254">
        <v>7206</v>
      </c>
      <c r="F19" s="254">
        <v>5685</v>
      </c>
      <c r="G19" s="254">
        <v>5272</v>
      </c>
      <c r="H19" s="254">
        <v>6122</v>
      </c>
      <c r="I19" s="254">
        <v>5753</v>
      </c>
      <c r="J19" s="254">
        <v>3823</v>
      </c>
      <c r="K19" s="257">
        <v>5222</v>
      </c>
      <c r="M19" s="222"/>
      <c r="N19" s="256">
        <v>0.73554913294797686</v>
      </c>
      <c r="O19" s="257">
        <v>3054</v>
      </c>
      <c r="P19" s="258">
        <v>-0.21107410491257284</v>
      </c>
      <c r="Q19" s="257">
        <v>-1521</v>
      </c>
      <c r="R19" s="258">
        <v>-7.2647317502198772E-2</v>
      </c>
      <c r="S19" s="257">
        <v>-413</v>
      </c>
      <c r="T19" s="258">
        <v>0.16122913505311076</v>
      </c>
      <c r="U19" s="257">
        <v>850</v>
      </c>
      <c r="V19" s="258">
        <v>-6.0274420124142414E-2</v>
      </c>
      <c r="W19" s="257">
        <v>-369</v>
      </c>
      <c r="X19" s="258">
        <v>-0.33547714236050752</v>
      </c>
      <c r="Y19" s="254">
        <v>-1930</v>
      </c>
      <c r="Z19" s="258">
        <v>-0.18950799317088318</v>
      </c>
      <c r="AA19" s="257">
        <v>-1221</v>
      </c>
      <c r="AC19" s="224"/>
    </row>
    <row r="20" spans="2:31" x14ac:dyDescent="0.35">
      <c r="B20" s="303" t="s">
        <v>35</v>
      </c>
      <c r="C20" s="219"/>
      <c r="D20" s="253">
        <v>7804</v>
      </c>
      <c r="E20" s="254">
        <v>8456</v>
      </c>
      <c r="F20" s="254">
        <v>4923</v>
      </c>
      <c r="G20" s="254">
        <v>4018</v>
      </c>
      <c r="H20" s="254">
        <v>3271</v>
      </c>
      <c r="I20" s="254">
        <v>1893</v>
      </c>
      <c r="J20" s="254">
        <v>1256</v>
      </c>
      <c r="K20" s="257">
        <v>1190</v>
      </c>
      <c r="M20" s="222"/>
      <c r="N20" s="256">
        <v>8.3546899026140542E-2</v>
      </c>
      <c r="O20" s="257">
        <v>652</v>
      </c>
      <c r="P20" s="258">
        <v>-0.41780983916745507</v>
      </c>
      <c r="Q20" s="257">
        <v>-3533</v>
      </c>
      <c r="R20" s="258">
        <v>-0.18383099735933373</v>
      </c>
      <c r="S20" s="257">
        <v>-905</v>
      </c>
      <c r="T20" s="258">
        <v>-0.18591338974614235</v>
      </c>
      <c r="U20" s="257">
        <v>-747</v>
      </c>
      <c r="V20" s="258">
        <v>-0.42127789666768567</v>
      </c>
      <c r="W20" s="257">
        <v>-1378</v>
      </c>
      <c r="X20" s="258">
        <v>-0.33650290544109873</v>
      </c>
      <c r="Y20" s="254">
        <v>-637</v>
      </c>
      <c r="Z20" s="258">
        <v>-0.24540266328471783</v>
      </c>
      <c r="AA20" s="257">
        <v>-387</v>
      </c>
      <c r="AC20" s="224"/>
    </row>
    <row r="21" spans="2:31" x14ac:dyDescent="0.35">
      <c r="B21" s="303" t="s">
        <v>42</v>
      </c>
      <c r="C21" s="219"/>
      <c r="D21" s="253">
        <v>19669</v>
      </c>
      <c r="E21" s="254">
        <v>28300</v>
      </c>
      <c r="F21" s="254">
        <v>28494</v>
      </c>
      <c r="G21" s="254">
        <v>10563</v>
      </c>
      <c r="H21" s="254">
        <v>9303</v>
      </c>
      <c r="I21" s="254">
        <v>8062</v>
      </c>
      <c r="J21" s="254">
        <v>10859</v>
      </c>
      <c r="K21" s="257">
        <v>14897</v>
      </c>
      <c r="M21" s="222"/>
      <c r="N21" s="256">
        <v>0.4388123442981342</v>
      </c>
      <c r="O21" s="257">
        <v>8631</v>
      </c>
      <c r="P21" s="258">
        <v>6.8551236749117006E-3</v>
      </c>
      <c r="Q21" s="257">
        <v>194</v>
      </c>
      <c r="R21" s="258">
        <v>-0.62929037692145717</v>
      </c>
      <c r="S21" s="257">
        <v>-17931</v>
      </c>
      <c r="T21" s="258">
        <v>-0.11928429423459241</v>
      </c>
      <c r="U21" s="257">
        <v>-1260</v>
      </c>
      <c r="V21" s="258">
        <v>-0.13339782865742233</v>
      </c>
      <c r="W21" s="257">
        <v>-1241</v>
      </c>
      <c r="X21" s="258">
        <v>0.34693624410816182</v>
      </c>
      <c r="Y21" s="254">
        <v>2797</v>
      </c>
      <c r="Z21" s="258">
        <v>9.6415691469787346E-2</v>
      </c>
      <c r="AA21" s="257">
        <v>1310</v>
      </c>
      <c r="AC21" s="224"/>
    </row>
    <row r="22" spans="2:31" x14ac:dyDescent="0.35">
      <c r="B22" s="303" t="s">
        <v>43</v>
      </c>
      <c r="C22" s="219"/>
      <c r="D22" s="253">
        <v>4430</v>
      </c>
      <c r="E22" s="254">
        <v>6258</v>
      </c>
      <c r="F22" s="254">
        <v>4718</v>
      </c>
      <c r="G22" s="254">
        <v>5035</v>
      </c>
      <c r="H22" s="254">
        <v>6525</v>
      </c>
      <c r="I22" s="254">
        <v>7096</v>
      </c>
      <c r="J22" s="254">
        <v>6987</v>
      </c>
      <c r="K22" s="257">
        <v>6634</v>
      </c>
      <c r="M22" s="222"/>
      <c r="N22" s="256">
        <v>0.41264108352144468</v>
      </c>
      <c r="O22" s="257">
        <v>1828</v>
      </c>
      <c r="P22" s="258">
        <v>-0.24608501118568238</v>
      </c>
      <c r="Q22" s="257">
        <v>-1540</v>
      </c>
      <c r="R22" s="258">
        <v>6.7189487070792753E-2</v>
      </c>
      <c r="S22" s="257">
        <v>317</v>
      </c>
      <c r="T22" s="258">
        <v>0.29592850049652442</v>
      </c>
      <c r="U22" s="257">
        <v>1490</v>
      </c>
      <c r="V22" s="258">
        <v>8.7509578544061384E-2</v>
      </c>
      <c r="W22" s="257">
        <v>571</v>
      </c>
      <c r="X22" s="258">
        <v>-1.5360766629086808E-2</v>
      </c>
      <c r="Y22" s="254">
        <v>-109</v>
      </c>
      <c r="Z22" s="258">
        <v>9.7980801059251998E-2</v>
      </c>
      <c r="AA22" s="257">
        <v>592</v>
      </c>
      <c r="AC22" s="224"/>
    </row>
    <row r="23" spans="2:31" x14ac:dyDescent="0.35">
      <c r="B23" s="303" t="s">
        <v>44</v>
      </c>
      <c r="C23" s="219"/>
      <c r="D23" s="253">
        <v>1465</v>
      </c>
      <c r="E23" s="254">
        <v>836</v>
      </c>
      <c r="F23" s="254">
        <v>801</v>
      </c>
      <c r="G23" s="254">
        <v>1019</v>
      </c>
      <c r="H23" s="254">
        <v>768</v>
      </c>
      <c r="I23" s="254">
        <v>659</v>
      </c>
      <c r="J23" s="254">
        <v>458</v>
      </c>
      <c r="K23" s="257">
        <v>430</v>
      </c>
      <c r="L23" s="304"/>
      <c r="M23" s="219"/>
      <c r="N23" s="256">
        <v>-0.42935153583617747</v>
      </c>
      <c r="O23" s="257">
        <v>-629</v>
      </c>
      <c r="P23" s="258">
        <v>-4.186602870813394E-2</v>
      </c>
      <c r="Q23" s="257">
        <v>-35</v>
      </c>
      <c r="R23" s="258">
        <v>0.27215980024968789</v>
      </c>
      <c r="S23" s="257">
        <v>218</v>
      </c>
      <c r="T23" s="258">
        <v>-0.24631992149165849</v>
      </c>
      <c r="U23" s="257">
        <v>-251</v>
      </c>
      <c r="V23" s="258">
        <v>-0.14192708333333337</v>
      </c>
      <c r="W23" s="257">
        <v>-109</v>
      </c>
      <c r="X23" s="258">
        <v>-0.30500758725341426</v>
      </c>
      <c r="Y23" s="254">
        <v>-201</v>
      </c>
      <c r="Z23" s="258">
        <v>-0.29738562091503273</v>
      </c>
      <c r="AA23" s="257">
        <v>-182</v>
      </c>
      <c r="AC23" s="224"/>
    </row>
    <row r="24" spans="2:31" x14ac:dyDescent="0.35">
      <c r="B24" s="303" t="s">
        <v>45</v>
      </c>
      <c r="C24" s="219"/>
      <c r="D24" s="253">
        <v>13794</v>
      </c>
      <c r="E24" s="254">
        <v>13680</v>
      </c>
      <c r="F24" s="254">
        <v>13558</v>
      </c>
      <c r="G24" s="254">
        <v>13090</v>
      </c>
      <c r="H24" s="254">
        <v>13861</v>
      </c>
      <c r="I24" s="254">
        <v>14769</v>
      </c>
      <c r="J24" s="254">
        <v>14321</v>
      </c>
      <c r="K24" s="257">
        <v>14630</v>
      </c>
      <c r="M24" s="222"/>
      <c r="N24" s="256">
        <v>-8.2644628099173278E-3</v>
      </c>
      <c r="O24" s="257">
        <v>-114</v>
      </c>
      <c r="P24" s="258">
        <v>-8.9181286549707695E-3</v>
      </c>
      <c r="Q24" s="257">
        <v>-122</v>
      </c>
      <c r="R24" s="258">
        <v>-3.451836554064025E-2</v>
      </c>
      <c r="S24" s="257">
        <v>-468</v>
      </c>
      <c r="T24" s="258">
        <v>5.8899923605805871E-2</v>
      </c>
      <c r="U24" s="257">
        <v>771</v>
      </c>
      <c r="V24" s="258">
        <v>6.5507539138590198E-2</v>
      </c>
      <c r="W24" s="257">
        <v>908</v>
      </c>
      <c r="X24" s="258">
        <v>-3.0333807299072424E-2</v>
      </c>
      <c r="Y24" s="254">
        <v>-448</v>
      </c>
      <c r="Z24" s="258">
        <v>7.7839774058001687E-3</v>
      </c>
      <c r="AA24" s="257">
        <v>113</v>
      </c>
      <c r="AC24" s="224"/>
    </row>
    <row r="25" spans="2:31" x14ac:dyDescent="0.35">
      <c r="B25" s="303" t="s">
        <v>46</v>
      </c>
      <c r="C25" s="219"/>
      <c r="D25" s="253">
        <v>3067</v>
      </c>
      <c r="E25" s="254">
        <v>3116</v>
      </c>
      <c r="F25" s="254">
        <v>3168</v>
      </c>
      <c r="G25" s="254">
        <v>3686</v>
      </c>
      <c r="H25" s="254">
        <v>1997</v>
      </c>
      <c r="I25" s="254">
        <v>1466</v>
      </c>
      <c r="J25" s="254">
        <v>1072</v>
      </c>
      <c r="K25" s="257">
        <v>1163</v>
      </c>
      <c r="M25" s="222"/>
      <c r="N25" s="256">
        <v>1.5976524290837846E-2</v>
      </c>
      <c r="O25" s="257">
        <v>49</v>
      </c>
      <c r="P25" s="258">
        <v>1.6688061617458283E-2</v>
      </c>
      <c r="Q25" s="257">
        <v>52</v>
      </c>
      <c r="R25" s="258">
        <v>0.16351010101010099</v>
      </c>
      <c r="S25" s="257">
        <v>518</v>
      </c>
      <c r="T25" s="258">
        <v>-0.45822029300054257</v>
      </c>
      <c r="U25" s="257">
        <v>-1689</v>
      </c>
      <c r="V25" s="258">
        <v>-0.26589884827240862</v>
      </c>
      <c r="W25" s="257">
        <v>-531</v>
      </c>
      <c r="X25" s="258">
        <v>-0.26875852660300137</v>
      </c>
      <c r="Y25" s="254">
        <v>-394</v>
      </c>
      <c r="Z25" s="258">
        <v>-9.4236760124610575E-2</v>
      </c>
      <c r="AA25" s="257">
        <v>-121</v>
      </c>
      <c r="AC25" s="224"/>
    </row>
    <row r="26" spans="2:31" x14ac:dyDescent="0.35">
      <c r="B26" s="305" t="s">
        <v>1</v>
      </c>
      <c r="C26" s="219"/>
      <c r="D26" s="260">
        <v>186</v>
      </c>
      <c r="E26" s="261">
        <v>148</v>
      </c>
      <c r="F26" s="261">
        <v>243</v>
      </c>
      <c r="G26" s="261">
        <v>188</v>
      </c>
      <c r="H26" s="261">
        <v>251</v>
      </c>
      <c r="I26" s="261">
        <v>321</v>
      </c>
      <c r="J26" s="254">
        <v>325</v>
      </c>
      <c r="K26" s="265">
        <v>343</v>
      </c>
      <c r="L26" s="1221"/>
      <c r="M26" s="219"/>
      <c r="N26" s="264">
        <v>-0.20430107526881724</v>
      </c>
      <c r="O26" s="265">
        <v>-38</v>
      </c>
      <c r="P26" s="266">
        <v>0.64189189189189189</v>
      </c>
      <c r="Q26" s="265">
        <v>95</v>
      </c>
      <c r="R26" s="266">
        <v>-0.22633744855967075</v>
      </c>
      <c r="S26" s="265">
        <v>-55</v>
      </c>
      <c r="T26" s="266">
        <v>0.33510638297872331</v>
      </c>
      <c r="U26" s="265">
        <v>63</v>
      </c>
      <c r="V26" s="266">
        <v>0.2788844621513944</v>
      </c>
      <c r="W26" s="265">
        <v>70</v>
      </c>
      <c r="X26" s="266">
        <v>1.2461059190031154E-2</v>
      </c>
      <c r="Y26" s="261">
        <v>4</v>
      </c>
      <c r="Z26" s="266">
        <v>-2.0000000000000018E-2</v>
      </c>
      <c r="AA26" s="257">
        <v>-7</v>
      </c>
      <c r="AC26" s="224"/>
      <c r="AD26" s="224"/>
      <c r="AE26" s="286"/>
    </row>
    <row r="27" spans="2:31" x14ac:dyDescent="0.35">
      <c r="B27" s="235" t="s">
        <v>0</v>
      </c>
      <c r="C27" s="219"/>
      <c r="D27" s="1222">
        <f>SUM(D9:D26)</f>
        <v>250037</v>
      </c>
      <c r="E27" s="306">
        <f>SUM(E9:E26)</f>
        <v>269854</v>
      </c>
      <c r="F27" s="307">
        <f>SUM(F9:F26)</f>
        <v>232243</v>
      </c>
      <c r="G27" s="306">
        <f>SUM(G9:G26)</f>
        <v>193436</v>
      </c>
      <c r="H27" s="307">
        <v>177423</v>
      </c>
      <c r="I27" s="306">
        <v>155241</v>
      </c>
      <c r="J27" s="306">
        <f>SUM(J9:J26)</f>
        <v>118333</v>
      </c>
      <c r="K27" s="306">
        <f>SUM(K9:K26)</f>
        <v>129545</v>
      </c>
      <c r="L27" s="308"/>
      <c r="M27" s="222"/>
      <c r="N27" s="240">
        <f>E27/D27-1</f>
        <v>7.92562700720294E-2</v>
      </c>
      <c r="O27" s="241">
        <f>E27-D27</f>
        <v>19817</v>
      </c>
      <c r="P27" s="242">
        <f>F27/E27-1</f>
        <v>-0.13937536593861866</v>
      </c>
      <c r="Q27" s="243">
        <f>F27-E27</f>
        <v>-37611</v>
      </c>
      <c r="R27" s="242">
        <f t="shared" ref="R27" si="0">G27/F27-1</f>
        <v>-0.16709653251120593</v>
      </c>
      <c r="S27" s="237">
        <f t="shared" ref="S27" si="1">G27-F27</f>
        <v>-38807</v>
      </c>
      <c r="T27" s="242">
        <f t="shared" ref="T27" si="2">H27/G27-1</f>
        <v>-8.2781902024442244E-2</v>
      </c>
      <c r="U27" s="243">
        <f t="shared" ref="U27" si="3">H27-G27</f>
        <v>-16013</v>
      </c>
      <c r="V27" s="309">
        <f t="shared" ref="V27" si="4">I27/H27-1</f>
        <v>-0.12502324952232802</v>
      </c>
      <c r="W27" s="237">
        <f t="shared" ref="W27" si="5">I27-H27</f>
        <v>-22182</v>
      </c>
      <c r="X27" s="309">
        <f t="shared" ref="X27" si="6">J27/I27-1</f>
        <v>-0.23774647161510165</v>
      </c>
      <c r="Y27" s="237">
        <f t="shared" ref="Y27" si="7">J27-I27</f>
        <v>-36908</v>
      </c>
      <c r="Z27" s="242">
        <v>-0.13992736736577238</v>
      </c>
      <c r="AA27" s="243">
        <v>-21076</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EVO_sinPIA!D9:K9</xm:f>
              <xm:sqref>L9</xm:sqref>
            </x14:sparkline>
            <x14:sparkline>
              <xm:f>EVO_sinPIA!D10:K10</xm:f>
              <xm:sqref>L10</xm:sqref>
            </x14:sparkline>
            <x14:sparkline>
              <xm:f>EVO_sinPIA!D11:K11</xm:f>
              <xm:sqref>L11</xm:sqref>
            </x14:sparkline>
            <x14:sparkline>
              <xm:f>EVO_sinPIA!D12:K12</xm:f>
              <xm:sqref>L12</xm:sqref>
            </x14:sparkline>
            <x14:sparkline>
              <xm:f>EVO_sinPIA!D13:K13</xm:f>
              <xm:sqref>L13</xm:sqref>
            </x14:sparkline>
            <x14:sparkline>
              <xm:f>EVO_sinPIA!D14:K14</xm:f>
              <xm:sqref>L14</xm:sqref>
            </x14:sparkline>
            <x14:sparkline>
              <xm:f>EVO_sinPIA!D15:K15</xm:f>
              <xm:sqref>L15</xm:sqref>
            </x14:sparkline>
            <x14:sparkline>
              <xm:f>EVO_sinPIA!D16:K16</xm:f>
              <xm:sqref>L16</xm:sqref>
            </x14:sparkline>
            <x14:sparkline>
              <xm:f>EVO_sinPIA!D17:K17</xm:f>
              <xm:sqref>L17</xm:sqref>
            </x14:sparkline>
            <x14:sparkline>
              <xm:f>EVO_sinPIA!D18:K18</xm:f>
              <xm:sqref>L18</xm:sqref>
            </x14:sparkline>
            <x14:sparkline>
              <xm:f>EVO_sinPIA!D19:K19</xm:f>
              <xm:sqref>L19</xm:sqref>
            </x14:sparkline>
            <x14:sparkline>
              <xm:f>EVO_sinPIA!D20:K20</xm:f>
              <xm:sqref>L20</xm:sqref>
            </x14:sparkline>
            <x14:sparkline>
              <xm:f>EVO_sinPIA!D21:K21</xm:f>
              <xm:sqref>L21</xm:sqref>
            </x14:sparkline>
            <x14:sparkline>
              <xm:f>EVO_sinPIA!D22:K22</xm:f>
              <xm:sqref>L22</xm:sqref>
            </x14:sparkline>
            <x14:sparkline>
              <xm:f>EVO_sinPIA!D23:K23</xm:f>
              <xm:sqref>L23</xm:sqref>
            </x14:sparkline>
            <x14:sparkline>
              <xm:f>EVO_sinPIA!D24:K24</xm:f>
              <xm:sqref>L24</xm:sqref>
            </x14:sparkline>
            <x14:sparkline>
              <xm:f>EVO_sinPIA!D25:K25</xm:f>
              <xm:sqref>L25</xm:sqref>
            </x14:sparkline>
            <x14:sparkline>
              <xm:f>EVO_sinPIA!D26:K26</xm:f>
              <xm:sqref>L26</xm:sqref>
            </x14:sparkline>
            <x14:sparkline>
              <xm:f>EVO_sinPIA!D27:K27</xm:f>
              <xm:sqref>L27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0" t="s">
        <v>463</v>
      </c>
      <c r="C6" s="1550"/>
      <c r="D6" s="1550"/>
      <c r="E6" s="1550"/>
      <c r="F6" s="1550"/>
      <c r="G6" s="1550"/>
      <c r="H6" s="1550"/>
      <c r="I6" s="1550"/>
      <c r="J6" s="1550"/>
      <c r="K6" s="1550"/>
      <c r="L6" s="1550"/>
      <c r="M6" s="1550"/>
      <c r="N6" s="1550"/>
      <c r="O6" s="1016"/>
    </row>
    <row r="7" spans="1:17" s="621" customFormat="1" ht="24.75" customHeight="1" x14ac:dyDescent="0.25">
      <c r="A7" s="1015"/>
      <c r="B7" s="1550"/>
      <c r="C7" s="1550"/>
      <c r="D7" s="1550"/>
      <c r="E7" s="1550"/>
      <c r="F7" s="1550"/>
      <c r="G7" s="1550"/>
      <c r="H7" s="1550"/>
      <c r="I7" s="1550"/>
      <c r="J7" s="1550"/>
      <c r="K7" s="1550"/>
      <c r="L7" s="1550"/>
      <c r="M7" s="1550"/>
      <c r="N7" s="1550"/>
      <c r="O7" s="1016"/>
    </row>
    <row r="8" spans="1:17" s="621" customFormat="1" ht="15.75" customHeight="1" x14ac:dyDescent="0.25">
      <c r="A8" s="1015"/>
      <c r="B8" s="1689" t="s">
        <v>499</v>
      </c>
      <c r="C8" s="1689"/>
      <c r="D8" s="1689"/>
      <c r="E8" s="1689"/>
      <c r="F8" s="1689"/>
      <c r="G8" s="1689"/>
      <c r="H8" s="1689"/>
      <c r="I8" s="1689"/>
      <c r="J8" s="1689"/>
      <c r="K8" s="1689"/>
      <c r="L8" s="1689"/>
      <c r="M8" s="1689"/>
      <c r="N8" s="1689"/>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90" t="s">
        <v>33</v>
      </c>
      <c r="D11" s="1690"/>
      <c r="E11" s="1690"/>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137707</v>
      </c>
      <c r="D13" s="1019">
        <v>132368</v>
      </c>
      <c r="E13" s="1019">
        <v>5339</v>
      </c>
      <c r="F13" s="1020">
        <v>0.96122927665260294</v>
      </c>
      <c r="G13" s="1020">
        <v>3.8770723347397007E-2</v>
      </c>
      <c r="I13" s="101">
        <v>8</v>
      </c>
      <c r="J13" s="101">
        <v>1</v>
      </c>
      <c r="K13" s="101">
        <v>2</v>
      </c>
      <c r="L13" s="101" t="s">
        <v>7</v>
      </c>
      <c r="M13" s="1019">
        <v>16343</v>
      </c>
      <c r="N13" s="1019">
        <v>22</v>
      </c>
      <c r="O13" s="1020">
        <v>0.99865566758325697</v>
      </c>
      <c r="P13" s="1020">
        <v>1.3443324167430491E-3</v>
      </c>
      <c r="Q13" s="1020">
        <v>0.93755116379504833</v>
      </c>
    </row>
    <row r="14" spans="1:17" s="101" customFormat="1" x14ac:dyDescent="0.35">
      <c r="B14" s="101" t="s">
        <v>7</v>
      </c>
      <c r="C14" s="1019">
        <v>16365</v>
      </c>
      <c r="D14" s="1019">
        <v>16343</v>
      </c>
      <c r="E14" s="1019">
        <v>22</v>
      </c>
      <c r="F14" s="1020">
        <v>0.99865566758325697</v>
      </c>
      <c r="G14" s="1020">
        <v>1.3443324167430491E-3</v>
      </c>
      <c r="I14" s="101">
        <v>1</v>
      </c>
      <c r="J14" s="101">
        <v>2</v>
      </c>
      <c r="K14" s="101">
        <v>8</v>
      </c>
      <c r="L14" s="101" t="s">
        <v>4</v>
      </c>
      <c r="M14" s="1019">
        <v>41607</v>
      </c>
      <c r="N14" s="1019">
        <v>63</v>
      </c>
      <c r="O14" s="1020">
        <v>0.99848812095032402</v>
      </c>
      <c r="P14" s="1020">
        <v>1.5118790496760259E-3</v>
      </c>
      <c r="Q14" s="1020">
        <v>0.93755116379504833</v>
      </c>
    </row>
    <row r="15" spans="1:17" s="101" customFormat="1" x14ac:dyDescent="0.35">
      <c r="B15" s="101" t="s">
        <v>37</v>
      </c>
      <c r="C15" s="1019">
        <v>11496</v>
      </c>
      <c r="D15" s="1019">
        <v>11361</v>
      </c>
      <c r="E15" s="1019">
        <v>135</v>
      </c>
      <c r="F15" s="1020">
        <v>0.98825678496868474</v>
      </c>
      <c r="G15" s="1020">
        <v>1.174321503131524E-2</v>
      </c>
      <c r="I15" s="101">
        <v>6</v>
      </c>
      <c r="J15" s="101">
        <v>3</v>
      </c>
      <c r="K15" s="101">
        <v>13</v>
      </c>
      <c r="L15" s="101" t="s">
        <v>35</v>
      </c>
      <c r="M15" s="1019">
        <v>26919</v>
      </c>
      <c r="N15" s="1019">
        <v>187</v>
      </c>
      <c r="O15" s="1020">
        <v>0.99310115841511104</v>
      </c>
      <c r="P15" s="1020">
        <v>6.8988415848889543E-3</v>
      </c>
      <c r="Q15" s="1020">
        <v>0.93755116379504833</v>
      </c>
    </row>
    <row r="16" spans="1:17" s="101" customFormat="1" x14ac:dyDescent="0.35">
      <c r="B16" s="101" t="s">
        <v>38</v>
      </c>
      <c r="C16" s="1019">
        <v>11441</v>
      </c>
      <c r="D16" s="1019">
        <v>10454</v>
      </c>
      <c r="E16" s="1019">
        <v>987</v>
      </c>
      <c r="F16" s="1020">
        <v>0.91373131719255307</v>
      </c>
      <c r="G16" s="1020">
        <v>8.62686828074469E-2</v>
      </c>
      <c r="I16" s="101">
        <v>14</v>
      </c>
      <c r="J16" s="101">
        <v>4</v>
      </c>
      <c r="K16" s="101">
        <v>6</v>
      </c>
      <c r="L16" s="101" t="s">
        <v>5</v>
      </c>
      <c r="M16" s="1019">
        <v>7830</v>
      </c>
      <c r="N16" s="1019">
        <v>76</v>
      </c>
      <c r="O16" s="1020">
        <v>0.99038704781178855</v>
      </c>
      <c r="P16" s="1020">
        <v>9.6129521882114856E-3</v>
      </c>
      <c r="Q16" s="1020">
        <v>0.93755116379504833</v>
      </c>
    </row>
    <row r="17" spans="2:17" s="101" customFormat="1" x14ac:dyDescent="0.35">
      <c r="B17" s="101" t="s">
        <v>6</v>
      </c>
      <c r="C17" s="1019">
        <v>20553</v>
      </c>
      <c r="D17" s="1019">
        <v>16389</v>
      </c>
      <c r="E17" s="1019">
        <v>4164</v>
      </c>
      <c r="F17" s="1020">
        <v>0.79740183914756968</v>
      </c>
      <c r="G17" s="1020">
        <v>0.20259816085243029</v>
      </c>
      <c r="I17" s="101">
        <v>20</v>
      </c>
      <c r="J17" s="101">
        <v>5</v>
      </c>
      <c r="K17" s="101">
        <v>17</v>
      </c>
      <c r="L17" s="101" t="s">
        <v>44</v>
      </c>
      <c r="M17" s="1019">
        <v>6417</v>
      </c>
      <c r="N17" s="1019">
        <v>76</v>
      </c>
      <c r="O17" s="1020">
        <v>0.98829508701678725</v>
      </c>
      <c r="P17" s="1020">
        <v>1.1704912983212691E-2</v>
      </c>
      <c r="Q17" s="1020">
        <v>0.93755116379504833</v>
      </c>
    </row>
    <row r="18" spans="2:17" s="101" customFormat="1" x14ac:dyDescent="0.35">
      <c r="B18" s="101" t="s">
        <v>5</v>
      </c>
      <c r="C18" s="1019">
        <v>7906</v>
      </c>
      <c r="D18" s="1019">
        <v>7830</v>
      </c>
      <c r="E18" s="1019">
        <v>76</v>
      </c>
      <c r="F18" s="1020">
        <v>0.99038704781178855</v>
      </c>
      <c r="G18" s="1020">
        <v>9.6129521882114856E-3</v>
      </c>
      <c r="I18" s="101">
        <v>4</v>
      </c>
      <c r="J18" s="101">
        <v>6</v>
      </c>
      <c r="K18" s="101">
        <v>3</v>
      </c>
      <c r="L18" s="101" t="s">
        <v>37</v>
      </c>
      <c r="M18" s="1019">
        <v>11361</v>
      </c>
      <c r="N18" s="1019">
        <v>135</v>
      </c>
      <c r="O18" s="1020">
        <v>0.98825678496868474</v>
      </c>
      <c r="P18" s="1020">
        <v>1.174321503131524E-2</v>
      </c>
      <c r="Q18" s="1020">
        <v>0.93755116379504833</v>
      </c>
    </row>
    <row r="19" spans="2:17" s="101" customFormat="1" x14ac:dyDescent="0.35">
      <c r="B19" s="101" t="s">
        <v>40</v>
      </c>
      <c r="C19" s="1019">
        <v>26502</v>
      </c>
      <c r="D19" s="1019">
        <v>25458</v>
      </c>
      <c r="E19" s="1019">
        <v>1044</v>
      </c>
      <c r="F19" s="1020">
        <v>0.9606067466606294</v>
      </c>
      <c r="G19" s="1020">
        <v>3.9393253339370611E-2</v>
      </c>
      <c r="I19" s="101">
        <v>9</v>
      </c>
      <c r="J19" s="101">
        <v>7</v>
      </c>
      <c r="K19" s="101">
        <v>10</v>
      </c>
      <c r="L19" s="101" t="s">
        <v>39</v>
      </c>
      <c r="M19" s="1019">
        <v>586</v>
      </c>
      <c r="N19" s="1019">
        <v>16</v>
      </c>
      <c r="O19" s="1020">
        <v>0.97342192691029905</v>
      </c>
      <c r="P19" s="1020">
        <v>2.6578073089700997E-2</v>
      </c>
      <c r="Q19" s="1020">
        <v>0.93755116379504833</v>
      </c>
    </row>
    <row r="20" spans="2:17" s="101" customFormat="1" x14ac:dyDescent="0.35">
      <c r="B20" s="101" t="s">
        <v>4</v>
      </c>
      <c r="C20" s="1019">
        <v>41670</v>
      </c>
      <c r="D20" s="1019">
        <v>41607</v>
      </c>
      <c r="E20" s="1019">
        <v>63</v>
      </c>
      <c r="F20" s="1020">
        <v>0.99848812095032402</v>
      </c>
      <c r="G20" s="1020">
        <v>1.5118790496760259E-3</v>
      </c>
      <c r="I20" s="101">
        <v>2</v>
      </c>
      <c r="J20" s="101">
        <v>8</v>
      </c>
      <c r="K20" s="101">
        <v>1</v>
      </c>
      <c r="L20" s="101" t="s">
        <v>8</v>
      </c>
      <c r="M20" s="1019">
        <v>132368</v>
      </c>
      <c r="N20" s="1019">
        <v>5339</v>
      </c>
      <c r="O20" s="1020">
        <v>0.96122927665260294</v>
      </c>
      <c r="P20" s="1020">
        <v>3.8770723347397007E-2</v>
      </c>
      <c r="Q20" s="1020">
        <v>0.93755116379504833</v>
      </c>
    </row>
    <row r="21" spans="2:17" s="101" customFormat="1" x14ac:dyDescent="0.35">
      <c r="B21" s="101" t="s">
        <v>41</v>
      </c>
      <c r="C21" s="1019">
        <v>102907</v>
      </c>
      <c r="D21" s="1019">
        <v>91719</v>
      </c>
      <c r="E21" s="1019">
        <v>11188</v>
      </c>
      <c r="F21" s="1020">
        <v>0.89128047654678499</v>
      </c>
      <c r="G21" s="1020">
        <v>0.10871952345321503</v>
      </c>
      <c r="I21" s="101">
        <v>18</v>
      </c>
      <c r="J21" s="101">
        <v>9</v>
      </c>
      <c r="K21" s="101">
        <v>7</v>
      </c>
      <c r="L21" s="101" t="s">
        <v>40</v>
      </c>
      <c r="M21" s="1019">
        <v>25458</v>
      </c>
      <c r="N21" s="1019">
        <v>1044</v>
      </c>
      <c r="O21" s="1020">
        <v>0.9606067466606294</v>
      </c>
      <c r="P21" s="1020">
        <v>3.9393253339370611E-2</v>
      </c>
      <c r="Q21" s="1020">
        <v>0.93755116379504833</v>
      </c>
    </row>
    <row r="22" spans="2:17" s="101" customFormat="1" x14ac:dyDescent="0.35">
      <c r="B22" s="101" t="s">
        <v>39</v>
      </c>
      <c r="C22" s="1019">
        <v>602</v>
      </c>
      <c r="D22" s="1019">
        <v>586</v>
      </c>
      <c r="E22" s="1019">
        <v>16</v>
      </c>
      <c r="F22" s="1020">
        <v>0.97342192691029905</v>
      </c>
      <c r="G22" s="1020">
        <v>2.6578073089700997E-2</v>
      </c>
      <c r="I22" s="101">
        <v>7</v>
      </c>
      <c r="J22" s="101">
        <v>10</v>
      </c>
      <c r="K22" s="101">
        <v>11</v>
      </c>
      <c r="L22" s="101" t="s">
        <v>3</v>
      </c>
      <c r="M22" s="1019">
        <v>62753</v>
      </c>
      <c r="N22" s="1019">
        <v>3135</v>
      </c>
      <c r="O22" s="1020">
        <v>0.9524192569208354</v>
      </c>
      <c r="P22" s="1020">
        <v>4.7580743079164642E-2</v>
      </c>
      <c r="Q22" s="1020">
        <v>0.93755116379504833</v>
      </c>
    </row>
    <row r="23" spans="2:17" s="101" customFormat="1" x14ac:dyDescent="0.35">
      <c r="B23" s="101" t="s">
        <v>3</v>
      </c>
      <c r="C23" s="1019">
        <v>65888</v>
      </c>
      <c r="D23" s="1019">
        <v>62753</v>
      </c>
      <c r="E23" s="1019">
        <v>3135</v>
      </c>
      <c r="F23" s="1020">
        <v>0.9524192569208354</v>
      </c>
      <c r="G23" s="1020">
        <v>4.7580743079164642E-2</v>
      </c>
      <c r="I23" s="101">
        <v>10</v>
      </c>
      <c r="J23" s="101">
        <v>11</v>
      </c>
      <c r="K23" s="101">
        <v>20</v>
      </c>
      <c r="L23" s="101" t="s">
        <v>108</v>
      </c>
      <c r="M23" s="1019">
        <v>581803</v>
      </c>
      <c r="N23" s="1019">
        <v>38753</v>
      </c>
      <c r="O23" s="1020">
        <v>0.93755116379504833</v>
      </c>
      <c r="P23" s="1020">
        <v>6.2448836204951688E-2</v>
      </c>
      <c r="Q23" s="1020">
        <v>0.93755116379504833</v>
      </c>
    </row>
    <row r="24" spans="2:17" s="101" customFormat="1" x14ac:dyDescent="0.35">
      <c r="B24" s="101" t="s">
        <v>2</v>
      </c>
      <c r="C24" s="1019">
        <v>13785</v>
      </c>
      <c r="D24" s="1019">
        <v>12288</v>
      </c>
      <c r="E24" s="1019">
        <v>1497</v>
      </c>
      <c r="F24" s="1020">
        <v>0.89140369967355826</v>
      </c>
      <c r="G24" s="1020">
        <v>0.10859630032644178</v>
      </c>
      <c r="I24" s="101">
        <v>17</v>
      </c>
      <c r="J24" s="101">
        <v>12</v>
      </c>
      <c r="K24" s="101">
        <v>14</v>
      </c>
      <c r="L24" s="101" t="s">
        <v>42</v>
      </c>
      <c r="M24" s="1019">
        <v>73117</v>
      </c>
      <c r="N24" s="1019">
        <v>5050</v>
      </c>
      <c r="O24" s="1020">
        <v>0.93539473179218857</v>
      </c>
      <c r="P24" s="1020">
        <v>6.4605268207811484E-2</v>
      </c>
      <c r="Q24" s="1020">
        <v>0.93755116379504833</v>
      </c>
    </row>
    <row r="25" spans="2:17" s="101" customFormat="1" x14ac:dyDescent="0.35">
      <c r="B25" s="101" t="s">
        <v>35</v>
      </c>
      <c r="C25" s="1019">
        <v>27106</v>
      </c>
      <c r="D25" s="1019">
        <v>26919</v>
      </c>
      <c r="E25" s="1019">
        <v>187</v>
      </c>
      <c r="F25" s="1020">
        <v>0.99310115841511104</v>
      </c>
      <c r="G25" s="1020">
        <v>6.8988415848889543E-3</v>
      </c>
      <c r="I25" s="101">
        <v>3</v>
      </c>
      <c r="J25" s="101">
        <v>13</v>
      </c>
      <c r="K25" s="101">
        <v>19</v>
      </c>
      <c r="L25" s="101" t="s">
        <v>46</v>
      </c>
      <c r="M25" s="1019">
        <v>4108</v>
      </c>
      <c r="N25" s="1019">
        <v>299</v>
      </c>
      <c r="O25" s="1020">
        <v>0.93215339233038352</v>
      </c>
      <c r="P25" s="1020">
        <v>6.7846607669616518E-2</v>
      </c>
      <c r="Q25" s="1020">
        <v>0.93755116379504833</v>
      </c>
    </row>
    <row r="26" spans="2:17" s="101" customFormat="1" x14ac:dyDescent="0.35">
      <c r="B26" s="101" t="s">
        <v>42</v>
      </c>
      <c r="C26" s="1019">
        <v>78167</v>
      </c>
      <c r="D26" s="1019">
        <v>73117</v>
      </c>
      <c r="E26" s="1019">
        <v>5050</v>
      </c>
      <c r="F26" s="1020">
        <v>0.93539473179218857</v>
      </c>
      <c r="G26" s="1020">
        <v>6.4605268207811484E-2</v>
      </c>
      <c r="I26" s="101">
        <v>12</v>
      </c>
      <c r="J26" s="101">
        <v>14</v>
      </c>
      <c r="K26" s="101">
        <v>4</v>
      </c>
      <c r="L26" s="101" t="s">
        <v>38</v>
      </c>
      <c r="M26" s="1019">
        <v>10454</v>
      </c>
      <c r="N26" s="1019">
        <v>987</v>
      </c>
      <c r="O26" s="1020">
        <v>0.91373131719255307</v>
      </c>
      <c r="P26" s="1020">
        <v>8.62686828074469E-2</v>
      </c>
      <c r="Q26" s="1020">
        <v>0.93755116379504833</v>
      </c>
    </row>
    <row r="27" spans="2:17" s="101" customFormat="1" x14ac:dyDescent="0.35">
      <c r="B27" s="101" t="s">
        <v>47</v>
      </c>
      <c r="C27" s="1019">
        <v>905</v>
      </c>
      <c r="D27" s="1019">
        <v>811</v>
      </c>
      <c r="E27" s="1019">
        <v>94</v>
      </c>
      <c r="F27" s="1020">
        <v>0.89613259668508283</v>
      </c>
      <c r="G27" s="1020">
        <v>0.10386740331491713</v>
      </c>
      <c r="I27" s="101">
        <v>16</v>
      </c>
      <c r="J27" s="101">
        <v>15</v>
      </c>
      <c r="K27" s="101">
        <v>16</v>
      </c>
      <c r="L27" s="101" t="s">
        <v>43</v>
      </c>
      <c r="M27" s="1019">
        <v>17576</v>
      </c>
      <c r="N27" s="1019">
        <v>1919</v>
      </c>
      <c r="O27" s="1020">
        <v>0.90156450371890229</v>
      </c>
      <c r="P27" s="1020">
        <v>9.8435496281097712E-2</v>
      </c>
      <c r="Q27" s="1020">
        <v>0.93755116379504833</v>
      </c>
    </row>
    <row r="28" spans="2:17" s="101" customFormat="1" x14ac:dyDescent="0.35">
      <c r="B28" s="101" t="s">
        <v>43</v>
      </c>
      <c r="C28" s="1019">
        <v>19495</v>
      </c>
      <c r="D28" s="1019">
        <v>17576</v>
      </c>
      <c r="E28" s="1019">
        <v>1919</v>
      </c>
      <c r="F28" s="1020">
        <v>0.90156450371890229</v>
      </c>
      <c r="G28" s="1020">
        <v>9.8435496281097712E-2</v>
      </c>
      <c r="I28" s="101">
        <v>15</v>
      </c>
      <c r="J28" s="101">
        <v>16</v>
      </c>
      <c r="K28" s="101">
        <v>15</v>
      </c>
      <c r="L28" s="101" t="s">
        <v>47</v>
      </c>
      <c r="M28" s="1019">
        <v>811</v>
      </c>
      <c r="N28" s="1019">
        <v>94</v>
      </c>
      <c r="O28" s="1020">
        <v>0.89613259668508283</v>
      </c>
      <c r="P28" s="1020">
        <v>0.10386740331491713</v>
      </c>
      <c r="Q28" s="1020">
        <v>0.93755116379504833</v>
      </c>
    </row>
    <row r="29" spans="2:17" s="101" customFormat="1" x14ac:dyDescent="0.35">
      <c r="B29" s="101" t="s">
        <v>44</v>
      </c>
      <c r="C29" s="1019">
        <v>6493</v>
      </c>
      <c r="D29" s="1019">
        <v>6417</v>
      </c>
      <c r="E29" s="1019">
        <v>76</v>
      </c>
      <c r="F29" s="1020">
        <v>0.98829508701678725</v>
      </c>
      <c r="G29" s="1020">
        <v>1.1704912983212691E-2</v>
      </c>
      <c r="I29" s="101">
        <v>5</v>
      </c>
      <c r="J29" s="101">
        <v>17</v>
      </c>
      <c r="K29" s="101">
        <v>12</v>
      </c>
      <c r="L29" s="101" t="s">
        <v>2</v>
      </c>
      <c r="M29" s="1019">
        <v>12288</v>
      </c>
      <c r="N29" s="1019">
        <v>1497</v>
      </c>
      <c r="O29" s="1020">
        <v>0.89140369967355826</v>
      </c>
      <c r="P29" s="1020">
        <v>0.10859630032644178</v>
      </c>
      <c r="Q29" s="1020">
        <v>0.93755116379504833</v>
      </c>
    </row>
    <row r="30" spans="2:17" s="101" customFormat="1" x14ac:dyDescent="0.35">
      <c r="B30" s="101" t="s">
        <v>45</v>
      </c>
      <c r="C30" s="1019">
        <v>27161</v>
      </c>
      <c r="D30" s="1019">
        <v>23699</v>
      </c>
      <c r="E30" s="1019">
        <v>3462</v>
      </c>
      <c r="F30" s="1020">
        <v>0.87253782997680496</v>
      </c>
      <c r="G30" s="1020">
        <v>0.12746217002319501</v>
      </c>
      <c r="I30" s="101">
        <v>19</v>
      </c>
      <c r="J30" s="101">
        <v>18</v>
      </c>
      <c r="K30" s="101">
        <v>9</v>
      </c>
      <c r="L30" s="101" t="s">
        <v>41</v>
      </c>
      <c r="M30" s="1019">
        <v>91719</v>
      </c>
      <c r="N30" s="1019">
        <v>11188</v>
      </c>
      <c r="O30" s="1020">
        <v>0.89128047654678499</v>
      </c>
      <c r="P30" s="1020">
        <v>0.10871952345321503</v>
      </c>
      <c r="Q30" s="1020">
        <v>0.93755116379504833</v>
      </c>
    </row>
    <row r="31" spans="2:17" s="101" customFormat="1" x14ac:dyDescent="0.35">
      <c r="B31" s="101" t="s">
        <v>46</v>
      </c>
      <c r="C31" s="1019">
        <v>4407</v>
      </c>
      <c r="D31" s="1019">
        <v>4108</v>
      </c>
      <c r="E31" s="1019">
        <v>299</v>
      </c>
      <c r="F31" s="1020">
        <v>0.93215339233038352</v>
      </c>
      <c r="G31" s="1020">
        <v>6.7846607669616518E-2</v>
      </c>
      <c r="I31" s="101">
        <v>13</v>
      </c>
      <c r="J31" s="101">
        <v>19</v>
      </c>
      <c r="K31" s="101">
        <v>18</v>
      </c>
      <c r="L31" s="101" t="s">
        <v>45</v>
      </c>
      <c r="M31" s="1019">
        <v>23699</v>
      </c>
      <c r="N31" s="1019">
        <v>3462</v>
      </c>
      <c r="O31" s="1020">
        <v>0.87253782997680496</v>
      </c>
      <c r="P31" s="1020">
        <v>0.12746217002319501</v>
      </c>
      <c r="Q31" s="1020">
        <v>0.93755116379504833</v>
      </c>
    </row>
    <row r="32" spans="2:17" s="101" customFormat="1" x14ac:dyDescent="0.35">
      <c r="B32" s="104" t="s">
        <v>108</v>
      </c>
      <c r="C32" s="105">
        <v>620556</v>
      </c>
      <c r="D32" s="105">
        <v>581803</v>
      </c>
      <c r="E32" s="105">
        <v>38753</v>
      </c>
      <c r="F32" s="106">
        <v>0.93755116379504833</v>
      </c>
      <c r="G32" s="106">
        <v>6.2448836204951688E-2</v>
      </c>
      <c r="I32" s="101">
        <v>11</v>
      </c>
      <c r="J32" s="101">
        <v>20</v>
      </c>
      <c r="K32" s="101">
        <v>5</v>
      </c>
      <c r="L32" s="101" t="s">
        <v>6</v>
      </c>
      <c r="M32" s="1019">
        <v>16389</v>
      </c>
      <c r="N32" s="1019">
        <v>4164</v>
      </c>
      <c r="O32" s="1020">
        <v>0.79740183914756968</v>
      </c>
      <c r="P32" s="1020">
        <v>0.20259816085243029</v>
      </c>
      <c r="Q32" s="1020">
        <v>0.93755116379504833</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0" t="s">
        <v>464</v>
      </c>
      <c r="C6" s="1550"/>
      <c r="D6" s="1550"/>
      <c r="E6" s="1550"/>
      <c r="F6" s="1550"/>
      <c r="G6" s="1550"/>
      <c r="H6" s="1550"/>
      <c r="I6" s="1550"/>
      <c r="J6" s="1550"/>
      <c r="K6" s="1550"/>
      <c r="L6" s="1550"/>
      <c r="M6" s="1550"/>
      <c r="N6" s="1550"/>
      <c r="O6" s="1016"/>
    </row>
    <row r="7" spans="1:17" s="621" customFormat="1" ht="24.75" customHeight="1" x14ac:dyDescent="0.25">
      <c r="A7" s="1015"/>
      <c r="B7" s="1550"/>
      <c r="C7" s="1550"/>
      <c r="D7" s="1550"/>
      <c r="E7" s="1550"/>
      <c r="F7" s="1550"/>
      <c r="G7" s="1550"/>
      <c r="H7" s="1550"/>
      <c r="I7" s="1550"/>
      <c r="J7" s="1550"/>
      <c r="K7" s="1550"/>
      <c r="L7" s="1550"/>
      <c r="M7" s="1550"/>
      <c r="N7" s="1550"/>
      <c r="O7" s="1016"/>
    </row>
    <row r="8" spans="1:17" s="621" customFormat="1" ht="15.75" customHeight="1" x14ac:dyDescent="0.25">
      <c r="A8" s="1015"/>
      <c r="B8" s="1689" t="s">
        <v>499</v>
      </c>
      <c r="C8" s="1689"/>
      <c r="D8" s="1689"/>
      <c r="E8" s="1689"/>
      <c r="F8" s="1689"/>
      <c r="G8" s="1689"/>
      <c r="H8" s="1689"/>
      <c r="I8" s="1689"/>
      <c r="J8" s="1689"/>
      <c r="K8" s="1689"/>
      <c r="L8" s="1689"/>
      <c r="M8" s="1689"/>
      <c r="N8" s="1689"/>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90" t="s">
        <v>48</v>
      </c>
      <c r="D11" s="1690"/>
      <c r="E11" s="1690"/>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102208</v>
      </c>
      <c r="D13" s="1019">
        <v>93638</v>
      </c>
      <c r="E13" s="1019">
        <v>8570</v>
      </c>
      <c r="F13" s="1020">
        <v>0.91615137758296805</v>
      </c>
      <c r="G13" s="1020">
        <v>8.3848622417031934E-2</v>
      </c>
      <c r="I13" s="101">
        <v>10</v>
      </c>
      <c r="J13" s="101">
        <v>1</v>
      </c>
      <c r="K13" s="101">
        <v>8</v>
      </c>
      <c r="L13" s="101" t="s">
        <v>4</v>
      </c>
      <c r="M13" s="1019">
        <v>49936</v>
      </c>
      <c r="N13" s="1019">
        <v>62</v>
      </c>
      <c r="O13" s="1020">
        <v>0.99875995039801591</v>
      </c>
      <c r="P13" s="1020">
        <v>1.2400496019840794E-3</v>
      </c>
      <c r="Q13" s="1020">
        <v>0.88337445747347743</v>
      </c>
    </row>
    <row r="14" spans="1:17" s="101" customFormat="1" x14ac:dyDescent="0.35">
      <c r="B14" s="101" t="s">
        <v>7</v>
      </c>
      <c r="C14" s="1019">
        <v>16079</v>
      </c>
      <c r="D14" s="1019">
        <v>16009</v>
      </c>
      <c r="E14" s="1019">
        <v>70</v>
      </c>
      <c r="F14" s="1020">
        <v>0.99564649542882022</v>
      </c>
      <c r="G14" s="1020">
        <v>4.3535045711797999E-3</v>
      </c>
      <c r="I14" s="101">
        <v>2</v>
      </c>
      <c r="J14" s="101">
        <v>2</v>
      </c>
      <c r="K14" s="101">
        <v>2</v>
      </c>
      <c r="L14" s="101" t="s">
        <v>7</v>
      </c>
      <c r="M14" s="1019">
        <v>16009</v>
      </c>
      <c r="N14" s="1019">
        <v>70</v>
      </c>
      <c r="O14" s="1020">
        <v>0.99564649542882022</v>
      </c>
      <c r="P14" s="1020">
        <v>4.3535045711797999E-3</v>
      </c>
      <c r="Q14" s="1020">
        <v>0.88337445747347743</v>
      </c>
    </row>
    <row r="15" spans="1:17" s="101" customFormat="1" x14ac:dyDescent="0.35">
      <c r="B15" s="101" t="s">
        <v>37</v>
      </c>
      <c r="C15" s="1019">
        <v>15175</v>
      </c>
      <c r="D15" s="1019">
        <v>14962</v>
      </c>
      <c r="E15" s="1019">
        <v>213</v>
      </c>
      <c r="F15" s="1020">
        <v>0.9859637561779242</v>
      </c>
      <c r="G15" s="1020">
        <v>1.4036243822075783E-2</v>
      </c>
      <c r="I15" s="101">
        <v>3</v>
      </c>
      <c r="J15" s="101">
        <v>3</v>
      </c>
      <c r="K15" s="101">
        <v>3</v>
      </c>
      <c r="L15" s="101" t="s">
        <v>37</v>
      </c>
      <c r="M15" s="1019">
        <v>14962</v>
      </c>
      <c r="N15" s="1019">
        <v>213</v>
      </c>
      <c r="O15" s="1020">
        <v>0.9859637561779242</v>
      </c>
      <c r="P15" s="1020">
        <v>1.4036243822075783E-2</v>
      </c>
      <c r="Q15" s="1020">
        <v>0.88337445747347743</v>
      </c>
    </row>
    <row r="16" spans="1:17" s="101" customFormat="1" x14ac:dyDescent="0.35">
      <c r="B16" s="101" t="s">
        <v>38</v>
      </c>
      <c r="C16" s="1019">
        <v>15593</v>
      </c>
      <c r="D16" s="1019">
        <v>13447</v>
      </c>
      <c r="E16" s="1019">
        <v>2146</v>
      </c>
      <c r="F16" s="1020">
        <v>0.86237414224331432</v>
      </c>
      <c r="G16" s="1020">
        <v>0.1376258577566857</v>
      </c>
      <c r="I16" s="101">
        <v>13</v>
      </c>
      <c r="J16" s="101">
        <v>4</v>
      </c>
      <c r="K16" s="101">
        <v>6</v>
      </c>
      <c r="L16" s="101" t="s">
        <v>5</v>
      </c>
      <c r="M16" s="1019">
        <v>5029</v>
      </c>
      <c r="N16" s="1019">
        <v>97</v>
      </c>
      <c r="O16" s="1020">
        <v>0.98107686305111197</v>
      </c>
      <c r="P16" s="1020">
        <v>1.892313694888802E-2</v>
      </c>
      <c r="Q16" s="1020">
        <v>0.88337445747347743</v>
      </c>
    </row>
    <row r="17" spans="2:17" s="101" customFormat="1" x14ac:dyDescent="0.35">
      <c r="B17" s="101" t="s">
        <v>6</v>
      </c>
      <c r="C17" s="1019">
        <v>17729</v>
      </c>
      <c r="D17" s="1019">
        <v>13616</v>
      </c>
      <c r="E17" s="1019">
        <v>4113</v>
      </c>
      <c r="F17" s="1020">
        <v>0.76800721980935194</v>
      </c>
      <c r="G17" s="1020">
        <v>0.23199278019064809</v>
      </c>
      <c r="I17" s="101">
        <v>20</v>
      </c>
      <c r="J17" s="101">
        <v>5</v>
      </c>
      <c r="K17" s="101">
        <v>13</v>
      </c>
      <c r="L17" s="101" t="s">
        <v>35</v>
      </c>
      <c r="M17" s="1019">
        <v>25392</v>
      </c>
      <c r="N17" s="1019">
        <v>932</v>
      </c>
      <c r="O17" s="1020">
        <v>0.96459504634554016</v>
      </c>
      <c r="P17" s="1020">
        <v>3.5404953654459809E-2</v>
      </c>
      <c r="Q17" s="1020">
        <v>0.88337445747347743</v>
      </c>
    </row>
    <row r="18" spans="2:17" s="101" customFormat="1" x14ac:dyDescent="0.35">
      <c r="B18" s="101" t="s">
        <v>5</v>
      </c>
      <c r="C18" s="1019">
        <v>5126</v>
      </c>
      <c r="D18" s="1019">
        <v>5029</v>
      </c>
      <c r="E18" s="1019">
        <v>97</v>
      </c>
      <c r="F18" s="1020">
        <v>0.98107686305111197</v>
      </c>
      <c r="G18" s="1020">
        <v>1.892313694888802E-2</v>
      </c>
      <c r="I18" s="101">
        <v>4</v>
      </c>
      <c r="J18" s="101">
        <v>6</v>
      </c>
      <c r="K18" s="101">
        <v>17</v>
      </c>
      <c r="L18" s="101" t="s">
        <v>44</v>
      </c>
      <c r="M18" s="1019">
        <v>6235</v>
      </c>
      <c r="N18" s="1019">
        <v>251</v>
      </c>
      <c r="O18" s="1020">
        <v>0.96130126426148632</v>
      </c>
      <c r="P18" s="1020">
        <v>3.869873573851372E-2</v>
      </c>
      <c r="Q18" s="1020">
        <v>0.88337445747347743</v>
      </c>
    </row>
    <row r="19" spans="2:17" s="101" customFormat="1" x14ac:dyDescent="0.35">
      <c r="B19" s="101" t="s">
        <v>40</v>
      </c>
      <c r="C19" s="1019">
        <v>30451</v>
      </c>
      <c r="D19" s="1019">
        <v>28765</v>
      </c>
      <c r="E19" s="1019">
        <v>1686</v>
      </c>
      <c r="F19" s="1020">
        <v>0.94463236018521557</v>
      </c>
      <c r="G19" s="1020">
        <v>5.536763981478441E-2</v>
      </c>
      <c r="I19" s="101">
        <v>8</v>
      </c>
      <c r="J19" s="101">
        <v>7</v>
      </c>
      <c r="K19" s="101">
        <v>10</v>
      </c>
      <c r="L19" s="101" t="s">
        <v>39</v>
      </c>
      <c r="M19" s="1019">
        <v>626</v>
      </c>
      <c r="N19" s="1019">
        <v>28</v>
      </c>
      <c r="O19" s="1020">
        <v>0.95718654434250761</v>
      </c>
      <c r="P19" s="1020">
        <v>4.2813455657492352E-2</v>
      </c>
      <c r="Q19" s="1020">
        <v>0.88337445747347743</v>
      </c>
    </row>
    <row r="20" spans="2:17" s="101" customFormat="1" x14ac:dyDescent="0.35">
      <c r="B20" s="101" t="s">
        <v>4</v>
      </c>
      <c r="C20" s="1019">
        <v>49998</v>
      </c>
      <c r="D20" s="1019">
        <v>49936</v>
      </c>
      <c r="E20" s="1019">
        <v>62</v>
      </c>
      <c r="F20" s="1020">
        <v>0.99875995039801591</v>
      </c>
      <c r="G20" s="1020">
        <v>1.2400496019840794E-3</v>
      </c>
      <c r="I20" s="101">
        <v>1</v>
      </c>
      <c r="J20" s="101">
        <v>8</v>
      </c>
      <c r="K20" s="101">
        <v>7</v>
      </c>
      <c r="L20" s="101" t="s">
        <v>40</v>
      </c>
      <c r="M20" s="1019">
        <v>28765</v>
      </c>
      <c r="N20" s="1019">
        <v>1686</v>
      </c>
      <c r="O20" s="1020">
        <v>0.94463236018521557</v>
      </c>
      <c r="P20" s="1020">
        <v>5.536763981478441E-2</v>
      </c>
      <c r="Q20" s="1020">
        <v>0.88337445747347743</v>
      </c>
    </row>
    <row r="21" spans="2:17" s="101" customFormat="1" x14ac:dyDescent="0.35">
      <c r="B21" s="101" t="s">
        <v>41</v>
      </c>
      <c r="C21" s="1019">
        <v>120687</v>
      </c>
      <c r="D21" s="1019">
        <v>95048</v>
      </c>
      <c r="E21" s="1019">
        <v>25639</v>
      </c>
      <c r="F21" s="1020">
        <v>0.78755789770232087</v>
      </c>
      <c r="G21" s="1020">
        <v>0.21244210229767913</v>
      </c>
      <c r="I21" s="101">
        <v>18</v>
      </c>
      <c r="J21" s="101">
        <v>9</v>
      </c>
      <c r="K21" s="101">
        <v>11</v>
      </c>
      <c r="L21" s="101" t="s">
        <v>3</v>
      </c>
      <c r="M21" s="1019">
        <v>58482</v>
      </c>
      <c r="N21" s="1019">
        <v>3801</v>
      </c>
      <c r="O21" s="1020">
        <v>0.93897211116998214</v>
      </c>
      <c r="P21" s="1020">
        <v>6.1027888830017821E-2</v>
      </c>
      <c r="Q21" s="1020">
        <v>0.88337445747347743</v>
      </c>
    </row>
    <row r="22" spans="2:17" s="101" customFormat="1" x14ac:dyDescent="0.35">
      <c r="B22" s="101" t="s">
        <v>39</v>
      </c>
      <c r="C22" s="1019">
        <v>654</v>
      </c>
      <c r="D22" s="1019">
        <v>626</v>
      </c>
      <c r="E22" s="1019">
        <v>28</v>
      </c>
      <c r="F22" s="1020">
        <v>0.95718654434250761</v>
      </c>
      <c r="G22" s="1020">
        <v>4.2813455657492352E-2</v>
      </c>
      <c r="I22" s="101">
        <v>7</v>
      </c>
      <c r="J22" s="101">
        <v>10</v>
      </c>
      <c r="K22" s="101">
        <v>1</v>
      </c>
      <c r="L22" s="101" t="s">
        <v>8</v>
      </c>
      <c r="M22" s="1019">
        <v>93638</v>
      </c>
      <c r="N22" s="1019">
        <v>8570</v>
      </c>
      <c r="O22" s="1020">
        <v>0.91615137758296805</v>
      </c>
      <c r="P22" s="1020">
        <v>8.3848622417031934E-2</v>
      </c>
      <c r="Q22" s="1020">
        <v>0.88337445747347743</v>
      </c>
    </row>
    <row r="23" spans="2:17" s="101" customFormat="1" x14ac:dyDescent="0.35">
      <c r="B23" s="101" t="s">
        <v>3</v>
      </c>
      <c r="C23" s="1019">
        <v>62283</v>
      </c>
      <c r="D23" s="1019">
        <v>58482</v>
      </c>
      <c r="E23" s="1019">
        <v>3801</v>
      </c>
      <c r="F23" s="1020">
        <v>0.93897211116998214</v>
      </c>
      <c r="G23" s="1020">
        <v>6.1027888830017821E-2</v>
      </c>
      <c r="I23" s="101">
        <v>9</v>
      </c>
      <c r="J23" s="101">
        <v>11</v>
      </c>
      <c r="K23" s="101">
        <v>20</v>
      </c>
      <c r="L23" s="101" t="s">
        <v>108</v>
      </c>
      <c r="M23" s="1019">
        <v>537733</v>
      </c>
      <c r="N23" s="1019">
        <v>70993</v>
      </c>
      <c r="O23" s="1020">
        <v>0.88337445747347743</v>
      </c>
      <c r="P23" s="1020">
        <v>0.1166255425265226</v>
      </c>
      <c r="Q23" s="1020">
        <v>0.88337445747347743</v>
      </c>
    </row>
    <row r="24" spans="2:17" s="101" customFormat="1" x14ac:dyDescent="0.35">
      <c r="B24" s="101" t="s">
        <v>2</v>
      </c>
      <c r="C24" s="1019">
        <v>14497</v>
      </c>
      <c r="D24" s="1019">
        <v>11799</v>
      </c>
      <c r="E24" s="1019">
        <v>2698</v>
      </c>
      <c r="F24" s="1020">
        <v>0.81389252948885982</v>
      </c>
      <c r="G24" s="1020">
        <v>0.18610747051114024</v>
      </c>
      <c r="I24" s="101">
        <v>14</v>
      </c>
      <c r="J24" s="101">
        <v>12</v>
      </c>
      <c r="K24" s="101">
        <v>14</v>
      </c>
      <c r="L24" s="101" t="s">
        <v>42</v>
      </c>
      <c r="M24" s="1019">
        <v>57029</v>
      </c>
      <c r="N24" s="1019">
        <v>7937</v>
      </c>
      <c r="O24" s="1020">
        <v>0.87782840254902561</v>
      </c>
      <c r="P24" s="1020">
        <v>0.12217159745097436</v>
      </c>
      <c r="Q24" s="1020">
        <v>0.88337445747347743</v>
      </c>
    </row>
    <row r="25" spans="2:17" s="101" customFormat="1" x14ac:dyDescent="0.35">
      <c r="B25" s="101" t="s">
        <v>35</v>
      </c>
      <c r="C25" s="1019">
        <v>26324</v>
      </c>
      <c r="D25" s="1019">
        <v>25392</v>
      </c>
      <c r="E25" s="1019">
        <v>932</v>
      </c>
      <c r="F25" s="1020">
        <v>0.96459504634554016</v>
      </c>
      <c r="G25" s="1020">
        <v>3.5404953654459809E-2</v>
      </c>
      <c r="I25" s="101">
        <v>5</v>
      </c>
      <c r="J25" s="101">
        <v>13</v>
      </c>
      <c r="K25" s="101">
        <v>4</v>
      </c>
      <c r="L25" s="101" t="s">
        <v>38</v>
      </c>
      <c r="M25" s="1019">
        <v>13447</v>
      </c>
      <c r="N25" s="1019">
        <v>2146</v>
      </c>
      <c r="O25" s="1020">
        <v>0.86237414224331432</v>
      </c>
      <c r="P25" s="1020">
        <v>0.1376258577566857</v>
      </c>
      <c r="Q25" s="1020">
        <v>0.88337445747347743</v>
      </c>
    </row>
    <row r="26" spans="2:17" s="101" customFormat="1" x14ac:dyDescent="0.35">
      <c r="B26" s="101" t="s">
        <v>42</v>
      </c>
      <c r="C26" s="1019">
        <v>64966</v>
      </c>
      <c r="D26" s="1019">
        <v>57029</v>
      </c>
      <c r="E26" s="1019">
        <v>7937</v>
      </c>
      <c r="F26" s="1020">
        <v>0.87782840254902561</v>
      </c>
      <c r="G26" s="1020">
        <v>0.12217159745097436</v>
      </c>
      <c r="I26" s="101">
        <v>12</v>
      </c>
      <c r="J26" s="101">
        <v>14</v>
      </c>
      <c r="K26" s="101">
        <v>12</v>
      </c>
      <c r="L26" s="101" t="s">
        <v>2</v>
      </c>
      <c r="M26" s="1019">
        <v>11799</v>
      </c>
      <c r="N26" s="1019">
        <v>2698</v>
      </c>
      <c r="O26" s="1020">
        <v>0.81389252948885982</v>
      </c>
      <c r="P26" s="1020">
        <v>0.18610747051114024</v>
      </c>
      <c r="Q26" s="1020">
        <v>0.88337445747347743</v>
      </c>
    </row>
    <row r="27" spans="2:17" s="101" customFormat="1" x14ac:dyDescent="0.35">
      <c r="B27" s="101" t="s">
        <v>47</v>
      </c>
      <c r="C27" s="1019">
        <v>663</v>
      </c>
      <c r="D27" s="1019">
        <v>531</v>
      </c>
      <c r="E27" s="1019">
        <v>132</v>
      </c>
      <c r="F27" s="1020">
        <v>0.80090497737556565</v>
      </c>
      <c r="G27" s="1020">
        <v>0.19909502262443438</v>
      </c>
      <c r="I27" s="101">
        <v>17</v>
      </c>
      <c r="J27" s="101">
        <v>15</v>
      </c>
      <c r="K27" s="101">
        <v>16</v>
      </c>
      <c r="L27" s="101" t="s">
        <v>43</v>
      </c>
      <c r="M27" s="1019">
        <v>14320</v>
      </c>
      <c r="N27" s="1019">
        <v>3315</v>
      </c>
      <c r="O27" s="1020">
        <v>0.81202154805783955</v>
      </c>
      <c r="P27" s="1020">
        <v>0.18797845194216048</v>
      </c>
      <c r="Q27" s="1020">
        <v>0.88337445747347743</v>
      </c>
    </row>
    <row r="28" spans="2:17" s="101" customFormat="1" x14ac:dyDescent="0.35">
      <c r="B28" s="101" t="s">
        <v>43</v>
      </c>
      <c r="C28" s="1019">
        <v>17635</v>
      </c>
      <c r="D28" s="1019">
        <v>14320</v>
      </c>
      <c r="E28" s="1019">
        <v>3315</v>
      </c>
      <c r="F28" s="1020">
        <v>0.81202154805783955</v>
      </c>
      <c r="G28" s="1020">
        <v>0.18797845194216048</v>
      </c>
      <c r="I28" s="101">
        <v>15</v>
      </c>
      <c r="J28" s="101">
        <v>16</v>
      </c>
      <c r="K28" s="101">
        <v>19</v>
      </c>
      <c r="L28" s="101" t="s">
        <v>46</v>
      </c>
      <c r="M28" s="1019">
        <v>2947</v>
      </c>
      <c r="N28" s="1019">
        <v>713</v>
      </c>
      <c r="O28" s="1020">
        <v>0.80519125683060111</v>
      </c>
      <c r="P28" s="1020">
        <v>0.19480874316939892</v>
      </c>
      <c r="Q28" s="1020">
        <v>0.88337445747347743</v>
      </c>
    </row>
    <row r="29" spans="2:17" s="101" customFormat="1" x14ac:dyDescent="0.35">
      <c r="B29" s="101" t="s">
        <v>44</v>
      </c>
      <c r="C29" s="1019">
        <v>6486</v>
      </c>
      <c r="D29" s="1019">
        <v>6235</v>
      </c>
      <c r="E29" s="1019">
        <v>251</v>
      </c>
      <c r="F29" s="1020">
        <v>0.96130126426148632</v>
      </c>
      <c r="G29" s="1020">
        <v>3.869873573851372E-2</v>
      </c>
      <c r="I29" s="101">
        <v>6</v>
      </c>
      <c r="J29" s="101">
        <v>17</v>
      </c>
      <c r="K29" s="101">
        <v>15</v>
      </c>
      <c r="L29" s="101" t="s">
        <v>47</v>
      </c>
      <c r="M29" s="1019">
        <v>531</v>
      </c>
      <c r="N29" s="1019">
        <v>132</v>
      </c>
      <c r="O29" s="1020">
        <v>0.80090497737556565</v>
      </c>
      <c r="P29" s="1020">
        <v>0.19909502262443438</v>
      </c>
      <c r="Q29" s="1020">
        <v>0.88337445747347743</v>
      </c>
    </row>
    <row r="30" spans="2:17" s="101" customFormat="1" x14ac:dyDescent="0.35">
      <c r="B30" s="101" t="s">
        <v>45</v>
      </c>
      <c r="C30" s="1019">
        <v>38512</v>
      </c>
      <c r="D30" s="1019">
        <v>29922</v>
      </c>
      <c r="E30" s="1019">
        <v>8590</v>
      </c>
      <c r="F30" s="1020">
        <v>0.77695263813876192</v>
      </c>
      <c r="G30" s="1020">
        <v>0.22304736186123805</v>
      </c>
      <c r="I30" s="101">
        <v>19</v>
      </c>
      <c r="J30" s="101">
        <v>18</v>
      </c>
      <c r="K30" s="101">
        <v>9</v>
      </c>
      <c r="L30" s="101" t="s">
        <v>41</v>
      </c>
      <c r="M30" s="1019">
        <v>95048</v>
      </c>
      <c r="N30" s="1019">
        <v>25639</v>
      </c>
      <c r="O30" s="1020">
        <v>0.78755789770232087</v>
      </c>
      <c r="P30" s="1020">
        <v>0.21244210229767913</v>
      </c>
      <c r="Q30" s="1020">
        <v>0.88337445747347743</v>
      </c>
    </row>
    <row r="31" spans="2:17" s="101" customFormat="1" x14ac:dyDescent="0.35">
      <c r="B31" s="101" t="s">
        <v>46</v>
      </c>
      <c r="C31" s="1019">
        <v>3660</v>
      </c>
      <c r="D31" s="1019">
        <v>2947</v>
      </c>
      <c r="E31" s="1019">
        <v>713</v>
      </c>
      <c r="F31" s="1020">
        <v>0.80519125683060111</v>
      </c>
      <c r="G31" s="1020">
        <v>0.19480874316939892</v>
      </c>
      <c r="I31" s="101">
        <v>16</v>
      </c>
      <c r="J31" s="101">
        <v>19</v>
      </c>
      <c r="K31" s="101">
        <v>18</v>
      </c>
      <c r="L31" s="101" t="s">
        <v>45</v>
      </c>
      <c r="M31" s="1019">
        <v>29922</v>
      </c>
      <c r="N31" s="1019">
        <v>8590</v>
      </c>
      <c r="O31" s="1020">
        <v>0.77695263813876192</v>
      </c>
      <c r="P31" s="1020">
        <v>0.22304736186123805</v>
      </c>
      <c r="Q31" s="1020">
        <v>0.88337445747347743</v>
      </c>
    </row>
    <row r="32" spans="2:17" s="101" customFormat="1" x14ac:dyDescent="0.35">
      <c r="B32" s="104" t="s">
        <v>108</v>
      </c>
      <c r="C32" s="105">
        <v>608726</v>
      </c>
      <c r="D32" s="105">
        <v>537733</v>
      </c>
      <c r="E32" s="105">
        <v>70993</v>
      </c>
      <c r="F32" s="106">
        <v>0.88337445747347743</v>
      </c>
      <c r="G32" s="106">
        <v>0.1166255425265226</v>
      </c>
      <c r="I32" s="101">
        <v>11</v>
      </c>
      <c r="J32" s="101">
        <v>20</v>
      </c>
      <c r="K32" s="101">
        <v>5</v>
      </c>
      <c r="L32" s="101" t="s">
        <v>6</v>
      </c>
      <c r="M32" s="1019">
        <v>13616</v>
      </c>
      <c r="N32" s="1019">
        <v>4113</v>
      </c>
      <c r="O32" s="1020">
        <v>0.76800721980935194</v>
      </c>
      <c r="P32" s="1020">
        <v>0.23199278019064809</v>
      </c>
      <c r="Q32" s="1020">
        <v>0.88337445747347743</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topLeftCell="A4" zoomScale="80" zoomScaleNormal="80" workbookViewId="0">
      <selection activeCell="F12" sqref="F12"/>
    </sheetView>
  </sheetViews>
  <sheetFormatPr baseColWidth="10" defaultColWidth="11.453125" defaultRowHeight="14.5" x14ac:dyDescent="0.35"/>
  <cols>
    <col min="1" max="1" width="4.453125" style="1014" customWidth="1"/>
    <col min="2" max="2" width="28.7265625" style="1014" customWidth="1"/>
    <col min="3" max="3" width="0.54296875" style="1014" customWidth="1"/>
    <col min="4" max="4" width="13.453125" style="1014" customWidth="1"/>
    <col min="5" max="5" width="0.54296875" style="1014" customWidth="1"/>
    <col min="6" max="6" width="13.453125" style="1014" customWidth="1"/>
    <col min="7" max="7" width="10.453125" style="1014" customWidth="1"/>
    <col min="8" max="8" width="0.7265625" style="1014" customWidth="1"/>
    <col min="9" max="9" width="11.1796875" style="1014" customWidth="1"/>
    <col min="10" max="10" width="10.453125" style="1014" customWidth="1"/>
    <col min="11" max="11" width="0.7265625" style="1014" customWidth="1"/>
    <col min="12" max="12" width="9.54296875" style="1014" customWidth="1"/>
    <col min="13" max="13" width="11.453125" style="1014"/>
    <col min="14" max="14" width="9.54296875" style="1014" customWidth="1"/>
    <col min="15" max="15" width="11.453125" style="1014"/>
    <col min="16" max="16" width="9.54296875" style="1014" customWidth="1"/>
    <col min="17" max="16384" width="11.453125" style="1014"/>
  </cols>
  <sheetData>
    <row r="2" spans="1:19" s="965" customFormat="1" x14ac:dyDescent="0.35">
      <c r="B2" s="1745"/>
      <c r="C2" s="1745"/>
      <c r="D2" s="1156"/>
      <c r="E2" s="1157"/>
      <c r="F2" s="1155"/>
      <c r="G2" s="1157"/>
    </row>
    <row r="3" spans="1:19" s="965" customFormat="1" ht="38.25" customHeight="1" x14ac:dyDescent="0.35">
      <c r="B3" s="1155"/>
      <c r="C3" s="1155"/>
      <c r="D3" s="1155"/>
      <c r="E3" s="1157"/>
      <c r="F3" s="1155"/>
      <c r="G3" s="1157"/>
    </row>
    <row r="4" spans="1:19" s="967" customFormat="1" ht="37.5" customHeight="1" x14ac:dyDescent="0.25">
      <c r="B4" s="1766" t="s">
        <v>336</v>
      </c>
      <c r="C4" s="1766"/>
      <c r="D4" s="1766"/>
      <c r="E4" s="1766"/>
      <c r="F4" s="1766"/>
      <c r="G4" s="1766"/>
      <c r="H4" s="1766"/>
      <c r="I4" s="1766"/>
      <c r="J4" s="1766"/>
      <c r="K4" s="1766"/>
      <c r="L4" s="1766"/>
      <c r="M4" s="1766"/>
      <c r="N4" s="1766"/>
      <c r="O4" s="1766"/>
      <c r="P4" s="1766"/>
      <c r="Q4" s="1766"/>
    </row>
    <row r="5" spans="1:19" s="967" customFormat="1" ht="15.5" x14ac:dyDescent="0.25">
      <c r="B5" s="1471" t="str">
        <f>porsaad!$B$6</f>
        <v>Situación a 31 de marzo de 2025</v>
      </c>
      <c r="C5" s="1471"/>
      <c r="D5" s="1471"/>
      <c r="E5" s="1471"/>
      <c r="F5" s="1471"/>
      <c r="G5" s="1471"/>
      <c r="H5" s="1471"/>
      <c r="I5" s="1471"/>
      <c r="J5" s="1471"/>
      <c r="K5" s="1471"/>
      <c r="L5" s="1471"/>
      <c r="M5" s="1471"/>
      <c r="N5" s="1471"/>
      <c r="O5" s="1471"/>
      <c r="P5" s="1471"/>
      <c r="Q5" s="1471"/>
    </row>
    <row r="6" spans="1:19" s="967" customFormat="1" ht="6" customHeight="1" x14ac:dyDescent="0.25">
      <c r="B6" s="968"/>
      <c r="C6" s="968"/>
      <c r="D6" s="1158"/>
      <c r="E6" s="1158"/>
      <c r="F6" s="1158"/>
      <c r="G6" s="1158"/>
      <c r="H6" s="968"/>
      <c r="I6" s="968"/>
      <c r="J6" s="968"/>
      <c r="K6" s="968"/>
      <c r="L6" s="968"/>
      <c r="M6" s="968"/>
      <c r="N6" s="968"/>
      <c r="O6" s="968"/>
      <c r="P6" s="968"/>
      <c r="Q6" s="968"/>
    </row>
    <row r="7" spans="1:19" s="972" customFormat="1" ht="4.5" customHeight="1" x14ac:dyDescent="0.25">
      <c r="A7" s="1148"/>
      <c r="B7" s="1746" t="s">
        <v>12</v>
      </c>
      <c r="C7" s="1149"/>
      <c r="D7" s="1746" t="s">
        <v>273</v>
      </c>
      <c r="E7" s="1150"/>
      <c r="F7" s="1749" t="s">
        <v>465</v>
      </c>
      <c r="G7" s="1750"/>
      <c r="H7" s="1151"/>
      <c r="I7" s="1749" t="s">
        <v>274</v>
      </c>
      <c r="J7" s="1753"/>
      <c r="K7" s="1159"/>
      <c r="L7" s="1159"/>
      <c r="M7" s="1159"/>
      <c r="N7" s="1159"/>
      <c r="O7" s="1159"/>
      <c r="P7" s="1159"/>
      <c r="Q7" s="1160"/>
    </row>
    <row r="8" spans="1:19" s="972" customFormat="1" ht="15" customHeight="1" x14ac:dyDescent="0.25">
      <c r="A8" s="1148"/>
      <c r="B8" s="1747"/>
      <c r="C8" s="1149"/>
      <c r="D8" s="1747"/>
      <c r="E8" s="1150"/>
      <c r="F8" s="1751"/>
      <c r="G8" s="1752"/>
      <c r="H8" s="1151"/>
      <c r="I8" s="1751"/>
      <c r="J8" s="1754"/>
      <c r="K8" s="1152"/>
      <c r="L8" s="1757" t="s">
        <v>133</v>
      </c>
      <c r="M8" s="1758"/>
      <c r="N8" s="1761" t="s">
        <v>134</v>
      </c>
      <c r="O8" s="1735"/>
      <c r="P8" s="1735"/>
      <c r="Q8" s="1735"/>
    </row>
    <row r="9" spans="1:19" s="972" customFormat="1" ht="44.25" customHeight="1" x14ac:dyDescent="0.25">
      <c r="A9" s="1148"/>
      <c r="B9" s="1747"/>
      <c r="C9" s="1149"/>
      <c r="D9" s="1747"/>
      <c r="E9" s="1150"/>
      <c r="F9" s="1751"/>
      <c r="G9" s="1752"/>
      <c r="H9" s="1151"/>
      <c r="I9" s="1755"/>
      <c r="J9" s="1756"/>
      <c r="K9" s="1152"/>
      <c r="L9" s="1759"/>
      <c r="M9" s="1760"/>
      <c r="N9" s="1762" t="s">
        <v>468</v>
      </c>
      <c r="O9" s="1763"/>
      <c r="P9" s="1764" t="s">
        <v>469</v>
      </c>
      <c r="Q9" s="1765"/>
    </row>
    <row r="10" spans="1:19" s="972" customFormat="1" ht="72.5" x14ac:dyDescent="0.25">
      <c r="A10" s="1148"/>
      <c r="B10" s="1748"/>
      <c r="C10" s="1151"/>
      <c r="D10" s="1193" t="s">
        <v>9</v>
      </c>
      <c r="E10" s="1161"/>
      <c r="F10" s="1194" t="s">
        <v>9</v>
      </c>
      <c r="G10" s="1195" t="s">
        <v>275</v>
      </c>
      <c r="H10" s="1151"/>
      <c r="I10" s="1194" t="s">
        <v>9</v>
      </c>
      <c r="J10" s="1191" t="s">
        <v>275</v>
      </c>
      <c r="K10" s="1162"/>
      <c r="L10" s="1196" t="s">
        <v>9</v>
      </c>
      <c r="M10" s="1192" t="s">
        <v>470</v>
      </c>
      <c r="N10" s="1145" t="s">
        <v>9</v>
      </c>
      <c r="O10" s="1198" t="s">
        <v>470</v>
      </c>
      <c r="P10" s="1197" t="s">
        <v>9</v>
      </c>
      <c r="Q10" s="1144" t="s">
        <v>470</v>
      </c>
    </row>
    <row r="11" spans="1:19" s="961" customFormat="1" ht="9" customHeight="1" x14ac:dyDescent="0.35">
      <c r="A11" s="1153"/>
      <c r="B11" s="1154"/>
      <c r="D11" s="127"/>
      <c r="E11" s="1154"/>
      <c r="F11" s="127"/>
      <c r="G11" s="1154"/>
      <c r="I11" s="1154"/>
      <c r="J11" s="1154"/>
    </row>
    <row r="12" spans="1:19" s="962" customFormat="1" x14ac:dyDescent="0.25">
      <c r="A12" s="1163"/>
      <c r="B12" s="1164" t="s">
        <v>8</v>
      </c>
      <c r="D12" s="1165">
        <f>'41benpresaad'!D10</f>
        <v>299148</v>
      </c>
      <c r="E12" s="1166">
        <v>53364</v>
      </c>
      <c r="F12" s="1167">
        <f>D12-I12</f>
        <v>295891</v>
      </c>
      <c r="G12" s="1168">
        <f>F12*100/D12</f>
        <v>98.911241258507488</v>
      </c>
      <c r="I12" s="1167">
        <f>L12+N12+P12</f>
        <v>3257</v>
      </c>
      <c r="J12" s="1168">
        <f t="shared" ref="J12:J29" si="0">I12*100/D12</f>
        <v>1.0887587414925053</v>
      </c>
      <c r="L12" s="1167">
        <v>0</v>
      </c>
      <c r="M12" s="1169">
        <f>L12/$I12*100</f>
        <v>0</v>
      </c>
      <c r="N12" s="1167">
        <v>3065</v>
      </c>
      <c r="O12" s="1126">
        <f>N12/$I12*100</f>
        <v>94.105004605465155</v>
      </c>
      <c r="P12" s="1167">
        <v>192</v>
      </c>
      <c r="Q12" s="1126">
        <f>P12/$I12*100</f>
        <v>5.8949953945348481</v>
      </c>
      <c r="R12" s="1170"/>
      <c r="S12" s="1170"/>
    </row>
    <row r="13" spans="1:19" s="962" customFormat="1" x14ac:dyDescent="0.25">
      <c r="A13" s="1163"/>
      <c r="B13" s="1171" t="s">
        <v>7</v>
      </c>
      <c r="D13" s="1172">
        <f>'41benpresaad'!D11</f>
        <v>45732</v>
      </c>
      <c r="E13" s="1166">
        <v>5161</v>
      </c>
      <c r="F13" s="1173">
        <f t="shared" ref="F13:F29" si="1">D13-I13</f>
        <v>45055</v>
      </c>
      <c r="G13" s="1174">
        <f t="shared" ref="G13:G29" si="2">F13*100/D13</f>
        <v>98.51963614099536</v>
      </c>
      <c r="I13" s="1173">
        <f t="shared" ref="I13:I29" si="3">L13+N13+P13</f>
        <v>677</v>
      </c>
      <c r="J13" s="1174">
        <f t="shared" si="0"/>
        <v>1.4803638590046357</v>
      </c>
      <c r="L13" s="1173">
        <v>0</v>
      </c>
      <c r="M13" s="1175">
        <f>L13/$I13*100</f>
        <v>0</v>
      </c>
      <c r="N13" s="1173">
        <v>417</v>
      </c>
      <c r="O13" s="1127">
        <f>N13/$I13*100</f>
        <v>61.595273264401776</v>
      </c>
      <c r="P13" s="1173">
        <v>260</v>
      </c>
      <c r="Q13" s="1127">
        <f>P13/$I13*100</f>
        <v>38.404726735598224</v>
      </c>
      <c r="R13" s="1170"/>
      <c r="S13" s="1170"/>
    </row>
    <row r="14" spans="1:19" s="962" customFormat="1" x14ac:dyDescent="0.25">
      <c r="A14" s="1163"/>
      <c r="B14" s="1171" t="s">
        <v>37</v>
      </c>
      <c r="D14" s="1172">
        <f>'41benpresaad'!D12</f>
        <v>34418</v>
      </c>
      <c r="E14" s="1166">
        <v>3593</v>
      </c>
      <c r="F14" s="1173">
        <f t="shared" si="1"/>
        <v>33309</v>
      </c>
      <c r="G14" s="1174">
        <f t="shared" si="2"/>
        <v>96.777848800046485</v>
      </c>
      <c r="I14" s="1173">
        <f t="shared" si="3"/>
        <v>1109</v>
      </c>
      <c r="J14" s="1174">
        <f t="shared" si="0"/>
        <v>3.2221511999535126</v>
      </c>
      <c r="L14" s="1173">
        <v>3</v>
      </c>
      <c r="M14" s="1175">
        <f>L14/$I14*100</f>
        <v>0.27051397655545539</v>
      </c>
      <c r="N14" s="1173">
        <v>484</v>
      </c>
      <c r="O14" s="1127">
        <f>N14/$I14*100</f>
        <v>43.642921550946802</v>
      </c>
      <c r="P14" s="1173">
        <v>622</v>
      </c>
      <c r="Q14" s="1127">
        <f>P14/$I14*100</f>
        <v>56.086564472497749</v>
      </c>
      <c r="R14" s="1170"/>
      <c r="S14" s="1170"/>
    </row>
    <row r="15" spans="1:19" s="962" customFormat="1" x14ac:dyDescent="0.25">
      <c r="A15" s="1163"/>
      <c r="B15" s="1171" t="s">
        <v>38</v>
      </c>
      <c r="D15" s="1172">
        <f>'41benpresaad'!D13</f>
        <v>31794</v>
      </c>
      <c r="E15" s="1166">
        <v>2742</v>
      </c>
      <c r="F15" s="1173">
        <f t="shared" si="1"/>
        <v>31794</v>
      </c>
      <c r="G15" s="1174">
        <f t="shared" si="2"/>
        <v>100</v>
      </c>
      <c r="I15" s="1173">
        <f t="shared" si="3"/>
        <v>0</v>
      </c>
      <c r="J15" s="1174">
        <f t="shared" si="0"/>
        <v>0</v>
      </c>
      <c r="L15" s="1173">
        <v>0</v>
      </c>
      <c r="M15" s="1175" t="s">
        <v>363</v>
      </c>
      <c r="N15" s="1173">
        <v>0</v>
      </c>
      <c r="O15" s="1127" t="s">
        <v>363</v>
      </c>
      <c r="P15" s="1173">
        <v>0</v>
      </c>
      <c r="Q15" s="1127" t="s">
        <v>363</v>
      </c>
      <c r="R15" s="1170"/>
      <c r="S15" s="1170"/>
    </row>
    <row r="16" spans="1:19" s="962" customFormat="1" x14ac:dyDescent="0.25">
      <c r="A16" s="1163"/>
      <c r="B16" s="1171" t="s">
        <v>6</v>
      </c>
      <c r="D16" s="1172">
        <f>'41benpresaad'!D14</f>
        <v>46130</v>
      </c>
      <c r="E16" s="1166">
        <v>7296</v>
      </c>
      <c r="F16" s="1173">
        <f t="shared" si="1"/>
        <v>38528</v>
      </c>
      <c r="G16" s="1174">
        <f t="shared" si="2"/>
        <v>83.52048558421852</v>
      </c>
      <c r="I16" s="1173">
        <f t="shared" si="3"/>
        <v>7602</v>
      </c>
      <c r="J16" s="1174">
        <f t="shared" si="0"/>
        <v>16.479514415781487</v>
      </c>
      <c r="L16" s="1173">
        <v>2</v>
      </c>
      <c r="M16" s="1175">
        <f>L16/$I16*100</f>
        <v>2.6308866087871613E-2</v>
      </c>
      <c r="N16" s="1173">
        <v>2023</v>
      </c>
      <c r="O16" s="1127">
        <f>N16/$I16*100</f>
        <v>26.611418047882136</v>
      </c>
      <c r="P16" s="1173">
        <v>5577</v>
      </c>
      <c r="Q16" s="1127">
        <f>P16/$I16*100</f>
        <v>73.362273086030001</v>
      </c>
      <c r="R16" s="1170"/>
      <c r="S16" s="1170"/>
    </row>
    <row r="17" spans="1:19" s="962" customFormat="1" x14ac:dyDescent="0.25">
      <c r="A17" s="1163"/>
      <c r="B17" s="1171" t="s">
        <v>5</v>
      </c>
      <c r="D17" s="1172">
        <f>'41benpresaad'!D15</f>
        <v>18114</v>
      </c>
      <c r="E17" s="1166">
        <v>3462</v>
      </c>
      <c r="F17" s="1173">
        <f t="shared" si="1"/>
        <v>18113</v>
      </c>
      <c r="G17" s="1174">
        <f t="shared" si="2"/>
        <v>99.994479408192561</v>
      </c>
      <c r="I17" s="1173">
        <f t="shared" si="3"/>
        <v>1</v>
      </c>
      <c r="J17" s="1174">
        <f t="shared" si="0"/>
        <v>5.5205918074417576E-3</v>
      </c>
      <c r="L17" s="1173">
        <v>0</v>
      </c>
      <c r="M17" s="1175" t="s">
        <v>363</v>
      </c>
      <c r="N17" s="1173">
        <v>0</v>
      </c>
      <c r="O17" s="1127" t="s">
        <v>363</v>
      </c>
      <c r="P17" s="1173">
        <v>1</v>
      </c>
      <c r="Q17" s="1127" t="s">
        <v>363</v>
      </c>
      <c r="R17" s="1170"/>
      <c r="S17" s="1170"/>
    </row>
    <row r="18" spans="1:19" s="962" customFormat="1" x14ac:dyDescent="0.25">
      <c r="A18" s="1163"/>
      <c r="B18" s="1171" t="s">
        <v>4</v>
      </c>
      <c r="D18" s="1172">
        <f>'41benpresaad'!D16</f>
        <v>126450</v>
      </c>
      <c r="E18" s="1166">
        <v>14325</v>
      </c>
      <c r="F18" s="1173">
        <f t="shared" si="1"/>
        <v>119122</v>
      </c>
      <c r="G18" s="1174">
        <f t="shared" si="2"/>
        <v>94.204824041122976</v>
      </c>
      <c r="I18" s="1173">
        <f t="shared" si="3"/>
        <v>7328</v>
      </c>
      <c r="J18" s="1174">
        <f>I18*100/D18</f>
        <v>5.7951759588770262</v>
      </c>
      <c r="L18" s="1173">
        <v>6829</v>
      </c>
      <c r="M18" s="1175">
        <f>L18/$I18*100</f>
        <v>93.19050218340611</v>
      </c>
      <c r="N18" s="1173">
        <v>498</v>
      </c>
      <c r="O18" s="1127">
        <f>N18/$I18*100</f>
        <v>6.7958515283842793</v>
      </c>
      <c r="P18" s="1173">
        <v>1</v>
      </c>
      <c r="Q18" s="1127">
        <f>P18/$I18*100</f>
        <v>1.3646288209606986E-2</v>
      </c>
      <c r="R18" s="1170"/>
      <c r="S18" s="1170"/>
    </row>
    <row r="19" spans="1:19" s="962" customFormat="1" x14ac:dyDescent="0.25">
      <c r="A19" s="1163"/>
      <c r="B19" s="1171" t="s">
        <v>40</v>
      </c>
      <c r="D19" s="1172">
        <f>'41benpresaad'!D17</f>
        <v>77506</v>
      </c>
      <c r="E19" s="1166">
        <v>9188</v>
      </c>
      <c r="F19" s="1173">
        <f t="shared" si="1"/>
        <v>75732</v>
      </c>
      <c r="G19" s="1174">
        <f t="shared" si="2"/>
        <v>97.711144943617271</v>
      </c>
      <c r="I19" s="1173">
        <f t="shared" si="3"/>
        <v>1774</v>
      </c>
      <c r="J19" s="1174">
        <f t="shared" si="0"/>
        <v>2.2888550563827317</v>
      </c>
      <c r="L19" s="1173">
        <v>4</v>
      </c>
      <c r="M19" s="1175">
        <f>L19/$I19*100</f>
        <v>0.22547914317925591</v>
      </c>
      <c r="N19" s="1173">
        <v>622</v>
      </c>
      <c r="O19" s="1127">
        <f>N19/$I19*100</f>
        <v>35.062006764374296</v>
      </c>
      <c r="P19" s="1173">
        <v>1148</v>
      </c>
      <c r="Q19" s="1127">
        <f>P19/$I19*100</f>
        <v>64.712514092446455</v>
      </c>
      <c r="R19" s="1170"/>
      <c r="S19" s="1170"/>
    </row>
    <row r="20" spans="1:19" s="962" customFormat="1" x14ac:dyDescent="0.25">
      <c r="A20" s="1163"/>
      <c r="B20" s="1171" t="s">
        <v>41</v>
      </c>
      <c r="D20" s="1172">
        <f>'41benpresaad'!D18</f>
        <v>232521</v>
      </c>
      <c r="E20" s="1166">
        <v>34612</v>
      </c>
      <c r="F20" s="1173">
        <f t="shared" si="1"/>
        <v>232521</v>
      </c>
      <c r="G20" s="1174">
        <f t="shared" si="2"/>
        <v>100</v>
      </c>
      <c r="I20" s="1173">
        <f t="shared" si="3"/>
        <v>0</v>
      </c>
      <c r="J20" s="1174">
        <f t="shared" si="0"/>
        <v>0</v>
      </c>
      <c r="L20" s="1173">
        <v>0</v>
      </c>
      <c r="M20" s="1175" t="s">
        <v>363</v>
      </c>
      <c r="N20" s="1173">
        <v>0</v>
      </c>
      <c r="O20" s="1127" t="s">
        <v>363</v>
      </c>
      <c r="P20" s="1173">
        <v>0</v>
      </c>
      <c r="Q20" s="1127" t="s">
        <v>363</v>
      </c>
      <c r="R20" s="1170"/>
      <c r="S20" s="1170"/>
    </row>
    <row r="21" spans="1:19" s="962" customFormat="1" x14ac:dyDescent="0.25">
      <c r="A21" s="1163"/>
      <c r="B21" s="1171" t="s">
        <v>3</v>
      </c>
      <c r="D21" s="1172">
        <f>'41benpresaad'!D19</f>
        <v>167279</v>
      </c>
      <c r="E21" s="1166">
        <v>13397</v>
      </c>
      <c r="F21" s="1173">
        <f t="shared" si="1"/>
        <v>165214</v>
      </c>
      <c r="G21" s="1174">
        <f t="shared" si="2"/>
        <v>98.765535422856431</v>
      </c>
      <c r="I21" s="1173">
        <f t="shared" si="3"/>
        <v>2065</v>
      </c>
      <c r="J21" s="1174">
        <f t="shared" si="0"/>
        <v>1.2344645771435745</v>
      </c>
      <c r="L21" s="1173">
        <v>29</v>
      </c>
      <c r="M21" s="1175">
        <f>L21/$I21*100</f>
        <v>1.4043583535108959</v>
      </c>
      <c r="N21" s="1173">
        <v>1339</v>
      </c>
      <c r="O21" s="1127">
        <f>N21/$I21*100</f>
        <v>64.842615012106535</v>
      </c>
      <c r="P21" s="1173">
        <v>697</v>
      </c>
      <c r="Q21" s="1127">
        <f>P21/$I21*100</f>
        <v>33.753026634382564</v>
      </c>
      <c r="R21" s="1170"/>
      <c r="S21" s="1170"/>
    </row>
    <row r="22" spans="1:19" s="962" customFormat="1" x14ac:dyDescent="0.25">
      <c r="A22" s="1163"/>
      <c r="B22" s="1171" t="s">
        <v>2</v>
      </c>
      <c r="D22" s="1172">
        <f>'41benpresaad'!D20</f>
        <v>36400</v>
      </c>
      <c r="E22" s="1166">
        <v>6540</v>
      </c>
      <c r="F22" s="1173">
        <f t="shared" si="1"/>
        <v>36151</v>
      </c>
      <c r="G22" s="1174">
        <f t="shared" si="2"/>
        <v>99.315934065934073</v>
      </c>
      <c r="I22" s="1173">
        <f t="shared" si="3"/>
        <v>249</v>
      </c>
      <c r="J22" s="1174">
        <f t="shared" si="0"/>
        <v>0.68406593406593408</v>
      </c>
      <c r="L22" s="1173">
        <v>0</v>
      </c>
      <c r="M22" s="1175">
        <f>L22/$I22*100</f>
        <v>0</v>
      </c>
      <c r="N22" s="1173">
        <v>70</v>
      </c>
      <c r="O22" s="1127">
        <f>N22/$I22*100</f>
        <v>28.112449799196789</v>
      </c>
      <c r="P22" s="1173">
        <v>179</v>
      </c>
      <c r="Q22" s="1127">
        <f>P22/$I22*100</f>
        <v>71.887550200803204</v>
      </c>
      <c r="R22" s="1170"/>
      <c r="S22" s="1170"/>
    </row>
    <row r="23" spans="1:19" s="962" customFormat="1" x14ac:dyDescent="0.25">
      <c r="A23" s="1163"/>
      <c r="B23" s="1171" t="s">
        <v>35</v>
      </c>
      <c r="D23" s="1172">
        <f>'41benpresaad'!D21</f>
        <v>78066</v>
      </c>
      <c r="E23" s="1166">
        <v>13798</v>
      </c>
      <c r="F23" s="1173">
        <f t="shared" si="1"/>
        <v>76417</v>
      </c>
      <c r="G23" s="1174">
        <f t="shared" si="2"/>
        <v>97.887684779545509</v>
      </c>
      <c r="I23" s="1173">
        <f t="shared" si="3"/>
        <v>1649</v>
      </c>
      <c r="J23" s="1174">
        <f t="shared" si="0"/>
        <v>2.1123152204544873</v>
      </c>
      <c r="L23" s="1173">
        <v>25</v>
      </c>
      <c r="M23" s="1175">
        <f>L23/$I23*100</f>
        <v>1.5160703456640388</v>
      </c>
      <c r="N23" s="1173">
        <v>37</v>
      </c>
      <c r="O23" s="1127">
        <f>N23/$I23*100</f>
        <v>2.2437841115827775</v>
      </c>
      <c r="P23" s="1173">
        <v>1587</v>
      </c>
      <c r="Q23" s="1127">
        <f>P23/$I23*100</f>
        <v>96.240145542753183</v>
      </c>
      <c r="R23" s="1170"/>
      <c r="S23" s="1170"/>
    </row>
    <row r="24" spans="1:19" s="962" customFormat="1" x14ac:dyDescent="0.25">
      <c r="A24" s="1163"/>
      <c r="B24" s="1171" t="s">
        <v>42</v>
      </c>
      <c r="D24" s="1172">
        <f>'41benpresaad'!D22</f>
        <v>194321</v>
      </c>
      <c r="E24" s="1166">
        <v>24812</v>
      </c>
      <c r="F24" s="1173">
        <f t="shared" si="1"/>
        <v>194321</v>
      </c>
      <c r="G24" s="1174">
        <f t="shared" si="2"/>
        <v>100</v>
      </c>
      <c r="I24" s="1173">
        <f t="shared" si="3"/>
        <v>0</v>
      </c>
      <c r="J24" s="1174">
        <f t="shared" si="0"/>
        <v>0</v>
      </c>
      <c r="L24" s="1173">
        <v>0</v>
      </c>
      <c r="M24" s="1175" t="s">
        <v>363</v>
      </c>
      <c r="N24" s="1173">
        <v>0</v>
      </c>
      <c r="O24" s="1127" t="s">
        <v>363</v>
      </c>
      <c r="P24" s="1173">
        <v>0</v>
      </c>
      <c r="Q24" s="1127" t="s">
        <v>363</v>
      </c>
      <c r="R24" s="1170"/>
      <c r="S24" s="1170"/>
    </row>
    <row r="25" spans="1:19" s="962" customFormat="1" x14ac:dyDescent="0.25">
      <c r="A25" s="1163"/>
      <c r="B25" s="1171" t="s">
        <v>43</v>
      </c>
      <c r="D25" s="1172">
        <f>'41benpresaad'!D23</f>
        <v>45626</v>
      </c>
      <c r="E25" s="1166">
        <v>10064</v>
      </c>
      <c r="F25" s="1173">
        <f t="shared" si="1"/>
        <v>45390</v>
      </c>
      <c r="G25" s="1174">
        <f t="shared" si="2"/>
        <v>99.482751062990403</v>
      </c>
      <c r="I25" s="1173">
        <f t="shared" si="3"/>
        <v>236</v>
      </c>
      <c r="J25" s="1174">
        <f t="shared" si="0"/>
        <v>0.51724893700959984</v>
      </c>
      <c r="L25" s="1173">
        <v>1</v>
      </c>
      <c r="M25" s="1175">
        <f>L25/$I25*100</f>
        <v>0.42372881355932202</v>
      </c>
      <c r="N25" s="1173">
        <v>216</v>
      </c>
      <c r="O25" s="1127">
        <f>N25/$I25*100</f>
        <v>91.525423728813564</v>
      </c>
      <c r="P25" s="1173">
        <v>19</v>
      </c>
      <c r="Q25" s="1127">
        <f>P25/$I25*100</f>
        <v>8.0508474576271176</v>
      </c>
      <c r="R25" s="1170"/>
      <c r="S25" s="1170"/>
    </row>
    <row r="26" spans="1:19" s="962" customFormat="1" x14ac:dyDescent="0.25">
      <c r="B26" s="1171" t="s">
        <v>44</v>
      </c>
      <c r="D26" s="1172">
        <f>'41benpresaad'!D24</f>
        <v>15929</v>
      </c>
      <c r="E26" s="1166">
        <v>1275</v>
      </c>
      <c r="F26" s="1176">
        <f t="shared" si="1"/>
        <v>15929</v>
      </c>
      <c r="G26" s="1174">
        <f t="shared" si="2"/>
        <v>100</v>
      </c>
      <c r="I26" s="1176">
        <f t="shared" si="3"/>
        <v>0</v>
      </c>
      <c r="J26" s="1174">
        <f t="shared" si="0"/>
        <v>0</v>
      </c>
      <c r="L26" s="1176">
        <v>0</v>
      </c>
      <c r="M26" s="1175" t="s">
        <v>363</v>
      </c>
      <c r="N26" s="1176">
        <v>0</v>
      </c>
      <c r="O26" s="1127" t="s">
        <v>363</v>
      </c>
      <c r="P26" s="1176">
        <v>0</v>
      </c>
      <c r="Q26" s="1127" t="s">
        <v>363</v>
      </c>
      <c r="R26" s="1170"/>
      <c r="S26" s="1170"/>
    </row>
    <row r="27" spans="1:19" s="962" customFormat="1" x14ac:dyDescent="0.25">
      <c r="B27" s="1171" t="s">
        <v>45</v>
      </c>
      <c r="D27" s="1177">
        <f>'41benpresaad'!D25</f>
        <v>70696</v>
      </c>
      <c r="E27" s="1166">
        <v>8030</v>
      </c>
      <c r="F27" s="1176">
        <f t="shared" si="1"/>
        <v>70696</v>
      </c>
      <c r="G27" s="1174">
        <f t="shared" si="2"/>
        <v>100</v>
      </c>
      <c r="I27" s="1176">
        <f t="shared" si="3"/>
        <v>0</v>
      </c>
      <c r="J27" s="1174">
        <f t="shared" si="0"/>
        <v>0</v>
      </c>
      <c r="L27" s="1176">
        <v>0</v>
      </c>
      <c r="M27" s="1175" t="s">
        <v>363</v>
      </c>
      <c r="N27" s="1176">
        <v>0</v>
      </c>
      <c r="O27" s="1127" t="s">
        <v>363</v>
      </c>
      <c r="P27" s="1176">
        <v>0</v>
      </c>
      <c r="Q27" s="1127" t="s">
        <v>363</v>
      </c>
      <c r="R27" s="1170"/>
      <c r="S27" s="1170"/>
    </row>
    <row r="28" spans="1:19" s="962" customFormat="1" x14ac:dyDescent="0.25">
      <c r="B28" s="1171" t="s">
        <v>46</v>
      </c>
      <c r="D28" s="1177">
        <f>'41benpresaad'!D26</f>
        <v>9318</v>
      </c>
      <c r="E28" s="1178">
        <v>1753</v>
      </c>
      <c r="F28" s="1176">
        <f t="shared" si="1"/>
        <v>9318</v>
      </c>
      <c r="G28" s="1179">
        <f t="shared" si="2"/>
        <v>100</v>
      </c>
      <c r="I28" s="1176">
        <f t="shared" si="3"/>
        <v>0</v>
      </c>
      <c r="J28" s="1179">
        <f t="shared" si="0"/>
        <v>0</v>
      </c>
      <c r="L28" s="1176">
        <v>0</v>
      </c>
      <c r="M28" s="1175" t="s">
        <v>363</v>
      </c>
      <c r="N28" s="1176">
        <v>0</v>
      </c>
      <c r="O28" s="1175" t="s">
        <v>363</v>
      </c>
      <c r="P28" s="1176">
        <v>0</v>
      </c>
      <c r="Q28" s="1175" t="s">
        <v>363</v>
      </c>
      <c r="R28" s="1170"/>
      <c r="S28" s="1170"/>
    </row>
    <row r="29" spans="1:19" s="962" customFormat="1" x14ac:dyDescent="0.25">
      <c r="B29" s="1180" t="s">
        <v>1</v>
      </c>
      <c r="D29" s="1181">
        <f>'41benpresaad'!D27</f>
        <v>3725</v>
      </c>
      <c r="E29" s="1178">
        <v>384</v>
      </c>
      <c r="F29" s="1182">
        <f t="shared" si="1"/>
        <v>3661</v>
      </c>
      <c r="G29" s="1183">
        <f t="shared" si="2"/>
        <v>98.281879194630875</v>
      </c>
      <c r="I29" s="1182">
        <f t="shared" si="3"/>
        <v>64</v>
      </c>
      <c r="J29" s="1183">
        <f t="shared" si="0"/>
        <v>1.7181208053691275</v>
      </c>
      <c r="L29" s="1182">
        <v>0</v>
      </c>
      <c r="M29" s="1184">
        <f>L29/$I29*100</f>
        <v>0</v>
      </c>
      <c r="N29" s="1182">
        <v>10</v>
      </c>
      <c r="O29" s="1129">
        <f>N29/$I29*100</f>
        <v>15.625</v>
      </c>
      <c r="P29" s="1182">
        <v>54</v>
      </c>
      <c r="Q29" s="1129">
        <f>P29/$I29*100</f>
        <v>84.375</v>
      </c>
      <c r="R29" s="1170"/>
      <c r="S29" s="1170"/>
    </row>
    <row r="30" spans="1:19" s="961" customFormat="1" ht="7.5" customHeight="1" x14ac:dyDescent="0.35">
      <c r="A30" s="1153"/>
      <c r="B30" s="1154"/>
      <c r="D30" s="1185"/>
      <c r="E30" s="1186"/>
      <c r="F30" s="1185"/>
      <c r="G30" s="1187"/>
      <c r="I30" s="1188"/>
      <c r="J30" s="1187"/>
      <c r="L30" s="1188"/>
      <c r="M30" s="1187"/>
      <c r="N30" s="1188"/>
      <c r="O30" s="1187"/>
      <c r="P30" s="1188"/>
      <c r="Q30" s="1187"/>
    </row>
    <row r="31" spans="1:19" s="1312" customFormat="1" x14ac:dyDescent="0.25">
      <c r="B31" s="1313" t="s">
        <v>0</v>
      </c>
      <c r="D31" s="1314">
        <f>SUM(D12:D29)</f>
        <v>1533173</v>
      </c>
      <c r="E31" s="1315"/>
      <c r="F31" s="1316">
        <f>SUM(F12:F29)</f>
        <v>1507162</v>
      </c>
      <c r="G31" s="1317">
        <f>F31*100/D31</f>
        <v>98.303453034980393</v>
      </c>
      <c r="I31" s="1318">
        <f>SUM(I12:I29)</f>
        <v>26011</v>
      </c>
      <c r="J31" s="1317">
        <f>I31*100/D31</f>
        <v>1.6965469650196032</v>
      </c>
      <c r="L31" s="1318">
        <f>SUM(L12:L29)</f>
        <v>6893</v>
      </c>
      <c r="M31" s="1317">
        <f>L31/$I31*100</f>
        <v>26.500326784821805</v>
      </c>
      <c r="N31" s="1318">
        <f>SUM(N12:N29)</f>
        <v>8781</v>
      </c>
      <c r="O31" s="1317">
        <f>N31/$I31*100</f>
        <v>33.758794356233899</v>
      </c>
      <c r="P31" s="1318">
        <f>SUM(P12:P29)</f>
        <v>10337</v>
      </c>
      <c r="Q31" s="1317">
        <f>P31/$I31*100</f>
        <v>39.740878858944292</v>
      </c>
    </row>
    <row r="32" spans="1:19" s="961" customFormat="1" x14ac:dyDescent="0.35">
      <c r="B32" s="1189" t="s">
        <v>39</v>
      </c>
      <c r="C32" s="1190"/>
    </row>
    <row r="33" spans="2:16" ht="33" customHeight="1" x14ac:dyDescent="0.35">
      <c r="B33" s="1744" t="s">
        <v>276</v>
      </c>
      <c r="C33" s="1744"/>
      <c r="D33" s="1744"/>
      <c r="E33" s="1744"/>
      <c r="F33" s="1744"/>
      <c r="G33" s="1744"/>
      <c r="H33" s="1744"/>
      <c r="I33" s="1744"/>
      <c r="J33" s="1744"/>
      <c r="K33" s="1744"/>
      <c r="L33" s="1744"/>
      <c r="M33" s="1744"/>
      <c r="N33" s="1744"/>
      <c r="O33" s="1744"/>
      <c r="P33" s="1744"/>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9"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E3AD-7E37-4DA1-8156-F329EABCECD5}">
  <sheetPr codeName="Hoja7">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4" t="s">
        <v>490</v>
      </c>
      <c r="C3" s="1534"/>
      <c r="D3" s="1534"/>
      <c r="E3" s="1534"/>
      <c r="F3" s="1534"/>
      <c r="G3" s="1534"/>
      <c r="H3" s="1534"/>
      <c r="I3" s="1534"/>
      <c r="J3" s="1534"/>
      <c r="K3" s="1534"/>
      <c r="L3" s="1534"/>
      <c r="M3" s="1534"/>
      <c r="N3" s="1534"/>
      <c r="O3" s="1534"/>
      <c r="P3" s="1534"/>
      <c r="Q3" s="1534"/>
      <c r="R3" s="1534"/>
      <c r="S3" s="1534"/>
      <c r="T3" s="1534"/>
      <c r="U3" s="1534"/>
      <c r="V3" s="1534"/>
      <c r="W3" s="1534"/>
      <c r="X3" s="1534"/>
      <c r="Y3" s="821"/>
    </row>
    <row r="4" spans="2:30" s="621"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86" t="s">
        <v>491</v>
      </c>
      <c r="G6" s="1587"/>
      <c r="H6" s="1587"/>
      <c r="I6" s="1587"/>
      <c r="J6" s="1587"/>
      <c r="K6" s="1587"/>
      <c r="L6" s="1587"/>
      <c r="M6" s="1587"/>
      <c r="N6" s="1587"/>
      <c r="O6" s="1587"/>
      <c r="P6" s="1587"/>
      <c r="Q6" s="1587"/>
      <c r="R6" s="1587"/>
      <c r="S6" s="1587"/>
      <c r="T6" s="1587"/>
      <c r="U6" s="1587"/>
      <c r="V6" s="1587"/>
      <c r="W6" s="1588"/>
      <c r="X6" s="825"/>
      <c r="Y6" s="826"/>
    </row>
    <row r="7" spans="2:30" s="621" customFormat="1" ht="64.5" customHeight="1" x14ac:dyDescent="0.25">
      <c r="B7" s="1548" t="s">
        <v>12</v>
      </c>
      <c r="C7" s="625"/>
      <c r="D7" s="871" t="s">
        <v>492</v>
      </c>
      <c r="E7" s="625"/>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7"/>
      <c r="Y7" s="1366" t="s">
        <v>493</v>
      </c>
      <c r="AD7" s="827"/>
    </row>
    <row r="8" spans="2:30" s="626" customFormat="1" ht="20.25" customHeight="1" x14ac:dyDescent="0.25">
      <c r="B8" s="154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7">
        <v>295891</v>
      </c>
      <c r="E10" s="1368"/>
      <c r="F10" s="1369">
        <v>591</v>
      </c>
      <c r="G10" s="1370">
        <v>0.13509497794134456</v>
      </c>
      <c r="H10" s="1369">
        <v>142887</v>
      </c>
      <c r="I10" s="1370">
        <v>32.662125402884769</v>
      </c>
      <c r="J10" s="1369">
        <v>163565</v>
      </c>
      <c r="K10" s="1370">
        <v>37.388849521110018</v>
      </c>
      <c r="L10" s="1369">
        <v>13946</v>
      </c>
      <c r="M10" s="1370">
        <v>3.1878757400507465</v>
      </c>
      <c r="N10" s="1369">
        <v>26178</v>
      </c>
      <c r="O10" s="1370">
        <v>5.9839531853612815</v>
      </c>
      <c r="P10" s="1369">
        <v>4594</v>
      </c>
      <c r="Q10" s="1370">
        <v>1.0501291517132603</v>
      </c>
      <c r="R10" s="1369">
        <v>85697</v>
      </c>
      <c r="S10" s="1370">
        <v>19.589228975701189</v>
      </c>
      <c r="T10" s="1369">
        <v>12</v>
      </c>
      <c r="U10" s="1370">
        <v>2.7430452373877067E-3</v>
      </c>
      <c r="V10" s="1371">
        <v>437470</v>
      </c>
      <c r="W10" s="1370">
        <v>99.999999999999986</v>
      </c>
      <c r="X10" s="1372"/>
      <c r="Y10" s="1373">
        <v>1.4784836307964757</v>
      </c>
    </row>
    <row r="11" spans="2:30" s="633" customFormat="1" ht="18" customHeight="1" x14ac:dyDescent="0.25">
      <c r="B11" s="682" t="s">
        <v>7</v>
      </c>
      <c r="D11" s="1374">
        <v>45055</v>
      </c>
      <c r="E11" s="1368"/>
      <c r="F11" s="1375">
        <v>4499</v>
      </c>
      <c r="G11" s="1376">
        <v>7.6138094432222037</v>
      </c>
      <c r="H11" s="1375">
        <v>10043</v>
      </c>
      <c r="I11" s="1376">
        <v>16.996107632425115</v>
      </c>
      <c r="J11" s="1375">
        <v>4923</v>
      </c>
      <c r="K11" s="1376">
        <v>8.3313589439837532</v>
      </c>
      <c r="L11" s="1375">
        <v>1720</v>
      </c>
      <c r="M11" s="1376">
        <v>2.9108140125232698</v>
      </c>
      <c r="N11" s="1375">
        <v>3981</v>
      </c>
      <c r="O11" s="1376">
        <v>6.7371805720087998</v>
      </c>
      <c r="P11" s="1375">
        <v>9922</v>
      </c>
      <c r="Q11" s="1376">
        <v>16.791335251311558</v>
      </c>
      <c r="R11" s="1375">
        <v>24002</v>
      </c>
      <c r="S11" s="1376">
        <v>40.619394144525302</v>
      </c>
      <c r="T11" s="1375">
        <v>0</v>
      </c>
      <c r="U11" s="1376">
        <v>0</v>
      </c>
      <c r="V11" s="1377">
        <v>59090</v>
      </c>
      <c r="W11" s="1376">
        <v>100</v>
      </c>
      <c r="X11" s="1372"/>
      <c r="Y11" s="1378">
        <v>1.3115081566973699</v>
      </c>
    </row>
    <row r="12" spans="2:30" s="633" customFormat="1" ht="22.5" customHeight="1" x14ac:dyDescent="0.25">
      <c r="B12" s="682" t="s">
        <v>37</v>
      </c>
      <c r="D12" s="1374">
        <v>33309</v>
      </c>
      <c r="E12" s="1368"/>
      <c r="F12" s="1379">
        <v>6633</v>
      </c>
      <c r="G12" s="1376">
        <v>14.517082138714407</v>
      </c>
      <c r="H12" s="1379">
        <v>7454</v>
      </c>
      <c r="I12" s="1376">
        <v>16.313934910595083</v>
      </c>
      <c r="J12" s="1379">
        <v>7857</v>
      </c>
      <c r="K12" s="1376">
        <v>17.195946685342847</v>
      </c>
      <c r="L12" s="1379">
        <v>2131</v>
      </c>
      <c r="M12" s="1376">
        <v>4.663938193517323</v>
      </c>
      <c r="N12" s="1379">
        <v>3319</v>
      </c>
      <c r="O12" s="1376">
        <v>7.2640126064213959</v>
      </c>
      <c r="P12" s="1379">
        <v>5299</v>
      </c>
      <c r="Q12" s="1376">
        <v>11.597469961261517</v>
      </c>
      <c r="R12" s="1379">
        <v>12969</v>
      </c>
      <c r="S12" s="1376">
        <v>28.384145674202799</v>
      </c>
      <c r="T12" s="1379">
        <v>29</v>
      </c>
      <c r="U12" s="1376">
        <v>6.3469829944628048E-2</v>
      </c>
      <c r="V12" s="1377">
        <v>45691</v>
      </c>
      <c r="W12" s="1376">
        <v>100</v>
      </c>
      <c r="X12" s="1372"/>
      <c r="Y12" s="1378">
        <v>1.3717313638956439</v>
      </c>
    </row>
    <row r="13" spans="2:30" s="633" customFormat="1" ht="18" customHeight="1" x14ac:dyDescent="0.25">
      <c r="B13" s="682" t="s">
        <v>38</v>
      </c>
      <c r="D13" s="1374">
        <v>31794</v>
      </c>
      <c r="E13" s="1368"/>
      <c r="F13" s="1375">
        <v>3639</v>
      </c>
      <c r="G13" s="1376">
        <v>6.908400569530138</v>
      </c>
      <c r="H13" s="1375">
        <v>17051</v>
      </c>
      <c r="I13" s="1376">
        <v>32.370194589463694</v>
      </c>
      <c r="J13" s="1375">
        <v>2390</v>
      </c>
      <c r="K13" s="1376">
        <v>4.5372567631703848</v>
      </c>
      <c r="L13" s="1375">
        <v>1774</v>
      </c>
      <c r="M13" s="1376">
        <v>3.3678215472235404</v>
      </c>
      <c r="N13" s="1375">
        <v>2987</v>
      </c>
      <c r="O13" s="1376">
        <v>5.6706217370669201</v>
      </c>
      <c r="P13" s="1375">
        <v>771</v>
      </c>
      <c r="Q13" s="1376">
        <v>1.4636924537256764</v>
      </c>
      <c r="R13" s="1375">
        <v>24063</v>
      </c>
      <c r="S13" s="1376">
        <v>45.68201233981965</v>
      </c>
      <c r="T13" s="1375">
        <v>0</v>
      </c>
      <c r="U13" s="1376">
        <v>0</v>
      </c>
      <c r="V13" s="1377">
        <v>52675</v>
      </c>
      <c r="W13" s="1376">
        <v>100</v>
      </c>
      <c r="X13" s="1372"/>
      <c r="Y13" s="1378">
        <v>1.6567591369440775</v>
      </c>
    </row>
    <row r="14" spans="2:30" s="633" customFormat="1" ht="18" customHeight="1" x14ac:dyDescent="0.25">
      <c r="B14" s="682" t="s">
        <v>6</v>
      </c>
      <c r="D14" s="1374">
        <v>38528</v>
      </c>
      <c r="E14" s="1368"/>
      <c r="F14" s="1375">
        <v>1425</v>
      </c>
      <c r="G14" s="1376">
        <v>3.2686484998623726</v>
      </c>
      <c r="H14" s="1375">
        <v>2403</v>
      </c>
      <c r="I14" s="1376">
        <v>5.5119735755573904</v>
      </c>
      <c r="J14" s="1375">
        <v>662</v>
      </c>
      <c r="K14" s="1376">
        <v>1.5184879346729059</v>
      </c>
      <c r="L14" s="1375">
        <v>5138</v>
      </c>
      <c r="M14" s="1376">
        <v>11.78548490687219</v>
      </c>
      <c r="N14" s="1375">
        <v>4205</v>
      </c>
      <c r="O14" s="1376">
        <v>9.6453803101201938</v>
      </c>
      <c r="P14" s="1375">
        <v>8487</v>
      </c>
      <c r="Q14" s="1376">
        <v>19.467382328654004</v>
      </c>
      <c r="R14" s="1375">
        <v>21276</v>
      </c>
      <c r="S14" s="1376">
        <v>48.80264244426094</v>
      </c>
      <c r="T14" s="1375">
        <v>0</v>
      </c>
      <c r="U14" s="1376">
        <v>0</v>
      </c>
      <c r="V14" s="1377">
        <v>43596</v>
      </c>
      <c r="W14" s="1376">
        <v>100</v>
      </c>
      <c r="X14" s="1372"/>
      <c r="Y14" s="1378">
        <v>1.1315406976744187</v>
      </c>
    </row>
    <row r="15" spans="2:30" s="633" customFormat="1" ht="18" customHeight="1" x14ac:dyDescent="0.25">
      <c r="B15" s="682" t="s">
        <v>5</v>
      </c>
      <c r="D15" s="1374">
        <v>18113</v>
      </c>
      <c r="E15" s="1368"/>
      <c r="F15" s="1379">
        <v>6638</v>
      </c>
      <c r="G15" s="1376">
        <v>23.054214566040358</v>
      </c>
      <c r="H15" s="1379">
        <v>4068</v>
      </c>
      <c r="I15" s="1376">
        <v>14.128433994373632</v>
      </c>
      <c r="J15" s="1379">
        <v>1405</v>
      </c>
      <c r="K15" s="1376">
        <v>4.8796582502691628</v>
      </c>
      <c r="L15" s="1379">
        <v>2240</v>
      </c>
      <c r="M15" s="1376">
        <v>7.7796686694682737</v>
      </c>
      <c r="N15" s="1379">
        <v>4623</v>
      </c>
      <c r="O15" s="1376">
        <v>16.05598582988921</v>
      </c>
      <c r="P15" s="1379">
        <v>383</v>
      </c>
      <c r="Q15" s="1376">
        <v>1.3301844198242629</v>
      </c>
      <c r="R15" s="1379">
        <v>9436</v>
      </c>
      <c r="S15" s="1376">
        <v>32.771854270135101</v>
      </c>
      <c r="T15" s="1379">
        <v>0</v>
      </c>
      <c r="U15" s="1376">
        <v>0</v>
      </c>
      <c r="V15" s="1377">
        <v>28793</v>
      </c>
      <c r="W15" s="1376">
        <v>100</v>
      </c>
      <c r="X15" s="1372"/>
      <c r="Y15" s="1378">
        <v>1.5896317561972064</v>
      </c>
    </row>
    <row r="16" spans="2:30" s="742" customFormat="1" ht="18" customHeight="1" x14ac:dyDescent="0.25">
      <c r="B16" s="836" t="s">
        <v>4</v>
      </c>
      <c r="D16" s="1374">
        <v>119122</v>
      </c>
      <c r="E16" s="1368"/>
      <c r="F16" s="1375">
        <v>14226</v>
      </c>
      <c r="G16" s="1376">
        <v>8.4011480269762711</v>
      </c>
      <c r="H16" s="1375">
        <v>31338</v>
      </c>
      <c r="I16" s="1376">
        <v>18.506620052676958</v>
      </c>
      <c r="J16" s="1375">
        <v>24037</v>
      </c>
      <c r="K16" s="1376">
        <v>14.195022854240731</v>
      </c>
      <c r="L16" s="1375">
        <v>8265</v>
      </c>
      <c r="M16" s="1376">
        <v>4.8808862957232453</v>
      </c>
      <c r="N16" s="1375">
        <v>9092</v>
      </c>
      <c r="O16" s="1376">
        <v>5.3692701997236227</v>
      </c>
      <c r="P16" s="1375">
        <v>42683</v>
      </c>
      <c r="Q16" s="1376">
        <v>25.20639682520935</v>
      </c>
      <c r="R16" s="1375">
        <v>37260</v>
      </c>
      <c r="S16" s="1376">
        <v>22.003850378541816</v>
      </c>
      <c r="T16" s="1375">
        <v>2433</v>
      </c>
      <c r="U16" s="1376">
        <v>1.4368053669080043</v>
      </c>
      <c r="V16" s="1377">
        <v>169334</v>
      </c>
      <c r="W16" s="1376">
        <v>100</v>
      </c>
      <c r="X16" s="1372"/>
      <c r="Y16" s="1378">
        <v>1.4215174359060458</v>
      </c>
    </row>
    <row r="17" spans="2:25" s="742" customFormat="1" ht="18" customHeight="1" x14ac:dyDescent="0.25">
      <c r="B17" s="836" t="s">
        <v>40</v>
      </c>
      <c r="D17" s="1374">
        <v>75732</v>
      </c>
      <c r="E17" s="1368"/>
      <c r="F17" s="1375">
        <v>11480</v>
      </c>
      <c r="G17" s="1376">
        <v>10.881000900431259</v>
      </c>
      <c r="H17" s="1375">
        <v>31576</v>
      </c>
      <c r="I17" s="1376">
        <v>29.92843941045448</v>
      </c>
      <c r="J17" s="1375">
        <v>14466</v>
      </c>
      <c r="K17" s="1376">
        <v>13.71119852139709</v>
      </c>
      <c r="L17" s="1375">
        <v>4022</v>
      </c>
      <c r="M17" s="1376">
        <v>3.8121416046632861</v>
      </c>
      <c r="N17" s="1375">
        <v>12128</v>
      </c>
      <c r="O17" s="1376">
        <v>11.495189801431211</v>
      </c>
      <c r="P17" s="1375">
        <v>11779</v>
      </c>
      <c r="Q17" s="1376">
        <v>11.164399791479077</v>
      </c>
      <c r="R17" s="1375">
        <v>20034</v>
      </c>
      <c r="S17" s="1376">
        <v>18.98867352258187</v>
      </c>
      <c r="T17" s="1375">
        <v>20</v>
      </c>
      <c r="U17" s="1376">
        <v>1.8956447561726934E-2</v>
      </c>
      <c r="V17" s="1377">
        <v>105505</v>
      </c>
      <c r="W17" s="1376">
        <v>100</v>
      </c>
      <c r="X17" s="1372"/>
      <c r="Y17" s="1378">
        <v>1.3931363228225848</v>
      </c>
    </row>
    <row r="18" spans="2:25" s="742" customFormat="1" ht="18" customHeight="1" x14ac:dyDescent="0.25">
      <c r="B18" s="836" t="s">
        <v>41</v>
      </c>
      <c r="D18" s="1374">
        <v>232521</v>
      </c>
      <c r="E18" s="1368"/>
      <c r="F18" s="1375">
        <v>16</v>
      </c>
      <c r="G18" s="1376">
        <v>5.5815251517477155E-3</v>
      </c>
      <c r="H18" s="1375">
        <v>36781</v>
      </c>
      <c r="I18" s="1376">
        <v>12.830879787902044</v>
      </c>
      <c r="J18" s="1375">
        <v>32975</v>
      </c>
      <c r="K18" s="1376">
        <v>11.503174492430057</v>
      </c>
      <c r="L18" s="1375">
        <v>14123</v>
      </c>
      <c r="M18" s="1376">
        <v>4.926742482383311</v>
      </c>
      <c r="N18" s="1375">
        <v>38856</v>
      </c>
      <c r="O18" s="1376">
        <v>13.554733831019327</v>
      </c>
      <c r="P18" s="1375">
        <v>23209</v>
      </c>
      <c r="Q18" s="1376">
        <v>8.0963510779320451</v>
      </c>
      <c r="R18" s="1375">
        <v>140612</v>
      </c>
      <c r="S18" s="1376">
        <v>49.051838414846856</v>
      </c>
      <c r="T18" s="1375">
        <v>88</v>
      </c>
      <c r="U18" s="1376">
        <v>3.0698388334612432E-2</v>
      </c>
      <c r="V18" s="1377">
        <v>286660</v>
      </c>
      <c r="W18" s="1376">
        <v>100</v>
      </c>
      <c r="X18" s="1372"/>
      <c r="Y18" s="1378">
        <v>1.2328348837309318</v>
      </c>
    </row>
    <row r="19" spans="2:25" s="742" customFormat="1" ht="18" customHeight="1" x14ac:dyDescent="0.25">
      <c r="B19" s="836" t="s">
        <v>3</v>
      </c>
      <c r="D19" s="1374">
        <v>165214</v>
      </c>
      <c r="E19" s="1368"/>
      <c r="F19" s="1375">
        <v>1677</v>
      </c>
      <c r="G19" s="1376">
        <v>0.66975518191621075</v>
      </c>
      <c r="H19" s="1375">
        <v>79475</v>
      </c>
      <c r="I19" s="1376">
        <v>31.740484843643916</v>
      </c>
      <c r="J19" s="1375">
        <v>6220</v>
      </c>
      <c r="K19" s="1376">
        <v>2.4841247653660288</v>
      </c>
      <c r="L19" s="1375">
        <v>9454</v>
      </c>
      <c r="M19" s="1376">
        <v>3.7757098925675945</v>
      </c>
      <c r="N19" s="1375">
        <v>13646</v>
      </c>
      <c r="O19" s="1376">
        <v>5.4498981588721591</v>
      </c>
      <c r="P19" s="1375">
        <v>22809</v>
      </c>
      <c r="Q19" s="1376">
        <v>9.109389352609929</v>
      </c>
      <c r="R19" s="1375">
        <v>116390</v>
      </c>
      <c r="S19" s="1376">
        <v>46.483485762210954</v>
      </c>
      <c r="T19" s="1375">
        <v>719</v>
      </c>
      <c r="U19" s="1376">
        <v>0.28715204281321138</v>
      </c>
      <c r="V19" s="1377">
        <v>250390</v>
      </c>
      <c r="W19" s="1376">
        <v>100</v>
      </c>
      <c r="X19" s="1372"/>
      <c r="Y19" s="1378">
        <v>1.5155495297008728</v>
      </c>
    </row>
    <row r="20" spans="2:25" s="633" customFormat="1" ht="18" customHeight="1" x14ac:dyDescent="0.25">
      <c r="B20" s="836" t="s">
        <v>2</v>
      </c>
      <c r="D20" s="1374">
        <v>36151</v>
      </c>
      <c r="E20" s="1368"/>
      <c r="F20" s="1375">
        <v>1734</v>
      </c>
      <c r="G20" s="1376">
        <v>3.9964046186821545</v>
      </c>
      <c r="H20" s="1375">
        <v>6726</v>
      </c>
      <c r="I20" s="1376">
        <v>15.501624835787872</v>
      </c>
      <c r="J20" s="1375">
        <v>908</v>
      </c>
      <c r="K20" s="1376">
        <v>2.0926963055152226</v>
      </c>
      <c r="L20" s="1375">
        <v>2439</v>
      </c>
      <c r="M20" s="1376">
        <v>5.6212404065546568</v>
      </c>
      <c r="N20" s="1375">
        <v>5000</v>
      </c>
      <c r="O20" s="1376">
        <v>11.523658070017746</v>
      </c>
      <c r="P20" s="1375">
        <v>19686</v>
      </c>
      <c r="Q20" s="1376">
        <v>45.370946553273875</v>
      </c>
      <c r="R20" s="1375">
        <v>6896</v>
      </c>
      <c r="S20" s="1376">
        <v>15.893429210168476</v>
      </c>
      <c r="T20" s="1375">
        <v>0</v>
      </c>
      <c r="U20" s="1376">
        <v>0</v>
      </c>
      <c r="V20" s="1377">
        <v>43389</v>
      </c>
      <c r="W20" s="1376">
        <v>100</v>
      </c>
      <c r="X20" s="1372"/>
      <c r="Y20" s="1378">
        <v>1.200215761666344</v>
      </c>
    </row>
    <row r="21" spans="2:25" s="633" customFormat="1" ht="18" customHeight="1" x14ac:dyDescent="0.25">
      <c r="B21" s="682" t="s">
        <v>35</v>
      </c>
      <c r="D21" s="1374">
        <v>76417</v>
      </c>
      <c r="E21" s="1368"/>
      <c r="F21" s="1375">
        <v>6001</v>
      </c>
      <c r="G21" s="1376">
        <v>5.8460789089137846</v>
      </c>
      <c r="H21" s="1375">
        <v>20542</v>
      </c>
      <c r="I21" s="1376">
        <v>20.011690209449586</v>
      </c>
      <c r="J21" s="1375">
        <v>22532</v>
      </c>
      <c r="K21" s="1376">
        <v>21.950316609839259</v>
      </c>
      <c r="L21" s="1375">
        <v>8658</v>
      </c>
      <c r="M21" s="1376">
        <v>8.4344861178762791</v>
      </c>
      <c r="N21" s="1375">
        <v>6327</v>
      </c>
      <c r="O21" s="1376">
        <v>6.163662932294204</v>
      </c>
      <c r="P21" s="1375">
        <v>16226</v>
      </c>
      <c r="Q21" s="1376">
        <v>15.807111544081831</v>
      </c>
      <c r="R21" s="1375">
        <v>22228</v>
      </c>
      <c r="S21" s="1376">
        <v>21.654164637116416</v>
      </c>
      <c r="T21" s="1375">
        <v>136</v>
      </c>
      <c r="U21" s="1376">
        <v>0.13248904042864101</v>
      </c>
      <c r="V21" s="1377">
        <v>102650</v>
      </c>
      <c r="W21" s="1376">
        <v>99.999999999999986</v>
      </c>
      <c r="X21" s="1372"/>
      <c r="Y21" s="1378">
        <v>1.3432874883860921</v>
      </c>
    </row>
    <row r="22" spans="2:25" s="633" customFormat="1" ht="21" customHeight="1" x14ac:dyDescent="0.25">
      <c r="B22" s="682" t="s">
        <v>42</v>
      </c>
      <c r="D22" s="1374">
        <v>194321</v>
      </c>
      <c r="E22" s="1368"/>
      <c r="F22" s="1375">
        <v>6091</v>
      </c>
      <c r="G22" s="1376">
        <v>2.2538140187157958</v>
      </c>
      <c r="H22" s="1375">
        <v>85415</v>
      </c>
      <c r="I22" s="1376">
        <v>31.605569595897176</v>
      </c>
      <c r="J22" s="1375">
        <v>53080</v>
      </c>
      <c r="K22" s="1376">
        <v>19.640855050637736</v>
      </c>
      <c r="L22" s="1375">
        <v>18358</v>
      </c>
      <c r="M22" s="1376">
        <v>6.7928940659308132</v>
      </c>
      <c r="N22" s="1375">
        <v>24763</v>
      </c>
      <c r="O22" s="1376">
        <v>9.1628955090230271</v>
      </c>
      <c r="P22" s="1375">
        <v>29669</v>
      </c>
      <c r="Q22" s="1376">
        <v>10.978231508993424</v>
      </c>
      <c r="R22" s="1375">
        <v>52795</v>
      </c>
      <c r="S22" s="1376">
        <v>19.535398311952132</v>
      </c>
      <c r="T22" s="1375">
        <v>82</v>
      </c>
      <c r="U22" s="1376">
        <v>3.0341938849892509E-2</v>
      </c>
      <c r="V22" s="1377">
        <v>270253</v>
      </c>
      <c r="W22" s="1376">
        <v>99.999999999999986</v>
      </c>
      <c r="X22" s="1372"/>
      <c r="Y22" s="1378">
        <v>1.3907555024932972</v>
      </c>
    </row>
    <row r="23" spans="2:25" s="633" customFormat="1" ht="18" customHeight="1" x14ac:dyDescent="0.25">
      <c r="B23" s="682" t="s">
        <v>43</v>
      </c>
      <c r="D23" s="1374">
        <v>45390</v>
      </c>
      <c r="E23" s="1368"/>
      <c r="F23" s="1375">
        <v>3473</v>
      </c>
      <c r="G23" s="1376">
        <v>5.8362881677785809</v>
      </c>
      <c r="H23" s="1375">
        <v>13892</v>
      </c>
      <c r="I23" s="1376">
        <v>23.345152671114324</v>
      </c>
      <c r="J23" s="1375">
        <v>4088</v>
      </c>
      <c r="K23" s="1376">
        <v>6.869780025879308</v>
      </c>
      <c r="L23" s="1375">
        <v>4141</v>
      </c>
      <c r="M23" s="1376">
        <v>6.9588451778782332</v>
      </c>
      <c r="N23" s="1375">
        <v>5241</v>
      </c>
      <c r="O23" s="1376">
        <v>8.8073672004974206</v>
      </c>
      <c r="P23" s="1375">
        <v>1177</v>
      </c>
      <c r="Q23" s="1376">
        <v>1.9779185642025308</v>
      </c>
      <c r="R23" s="1375">
        <v>27493</v>
      </c>
      <c r="S23" s="1376">
        <v>46.201287243517569</v>
      </c>
      <c r="T23" s="1375">
        <v>2</v>
      </c>
      <c r="U23" s="1376">
        <v>3.3609491320348867E-3</v>
      </c>
      <c r="V23" s="1377">
        <v>59507</v>
      </c>
      <c r="W23" s="1376">
        <v>100</v>
      </c>
      <c r="X23" s="1372"/>
      <c r="Y23" s="1378">
        <v>1.311015642211941</v>
      </c>
    </row>
    <row r="24" spans="2:25" s="633" customFormat="1" ht="22.5" customHeight="1" x14ac:dyDescent="0.25">
      <c r="B24" s="682" t="s">
        <v>44</v>
      </c>
      <c r="D24" s="1374">
        <v>15929</v>
      </c>
      <c r="E24" s="1368"/>
      <c r="F24" s="1379">
        <v>2204</v>
      </c>
      <c r="G24" s="1380">
        <v>9.843240587736144</v>
      </c>
      <c r="H24" s="1379">
        <v>3447</v>
      </c>
      <c r="I24" s="1376">
        <v>15.394578178732527</v>
      </c>
      <c r="J24" s="1379">
        <v>1107</v>
      </c>
      <c r="K24" s="1376">
        <v>4.9439506944754585</v>
      </c>
      <c r="L24" s="1379">
        <v>796</v>
      </c>
      <c r="M24" s="1376">
        <v>3.5549997766959938</v>
      </c>
      <c r="N24" s="1379">
        <v>2633</v>
      </c>
      <c r="O24" s="1376">
        <v>11.75918895984994</v>
      </c>
      <c r="P24" s="1379">
        <v>2782</v>
      </c>
      <c r="Q24" s="1376">
        <v>12.424634897950069</v>
      </c>
      <c r="R24" s="1379">
        <v>9382</v>
      </c>
      <c r="S24" s="1376">
        <v>41.900763699700775</v>
      </c>
      <c r="T24" s="1379">
        <v>40</v>
      </c>
      <c r="U24" s="1376">
        <v>0.17864320485909518</v>
      </c>
      <c r="V24" s="1381">
        <v>22391</v>
      </c>
      <c r="W24" s="1376">
        <v>100.00000000000001</v>
      </c>
      <c r="X24" s="1372"/>
      <c r="Y24" s="1378">
        <v>1.4056751836273464</v>
      </c>
    </row>
    <row r="25" spans="2:25" s="633" customFormat="1" ht="18" customHeight="1" x14ac:dyDescent="0.25">
      <c r="B25" s="682" t="s">
        <v>45</v>
      </c>
      <c r="D25" s="1374">
        <v>70696</v>
      </c>
      <c r="E25" s="1368"/>
      <c r="F25" s="1379">
        <v>1143</v>
      </c>
      <c r="G25" s="1380">
        <v>1.1282871357498223</v>
      </c>
      <c r="H25" s="1379">
        <v>26157</v>
      </c>
      <c r="I25" s="1376">
        <v>25.820303245676381</v>
      </c>
      <c r="J25" s="1379">
        <v>6202</v>
      </c>
      <c r="K25" s="1376">
        <v>6.1221669430624654</v>
      </c>
      <c r="L25" s="1379">
        <v>7751</v>
      </c>
      <c r="M25" s="1376">
        <v>7.6512279870488822</v>
      </c>
      <c r="N25" s="1379">
        <v>13444</v>
      </c>
      <c r="O25" s="1376">
        <v>13.270946853036405</v>
      </c>
      <c r="P25" s="1379">
        <v>1384</v>
      </c>
      <c r="Q25" s="1376">
        <v>1.3661849482745005</v>
      </c>
      <c r="R25" s="1379">
        <v>38260</v>
      </c>
      <c r="S25" s="1376">
        <v>37.767511648108666</v>
      </c>
      <c r="T25" s="1379">
        <v>6963</v>
      </c>
      <c r="U25" s="1376">
        <v>6.8733712390428812</v>
      </c>
      <c r="V25" s="1381">
        <v>101304</v>
      </c>
      <c r="W25" s="1376">
        <v>100</v>
      </c>
      <c r="X25" s="1372"/>
      <c r="Y25" s="1378">
        <v>1.4329523593979858</v>
      </c>
    </row>
    <row r="26" spans="2:25" s="633" customFormat="1" ht="18" customHeight="1" x14ac:dyDescent="0.25">
      <c r="B26" s="682" t="s">
        <v>46</v>
      </c>
      <c r="D26" s="1374">
        <v>9318</v>
      </c>
      <c r="E26" s="1368"/>
      <c r="F26" s="1379">
        <v>1145</v>
      </c>
      <c r="G26" s="1380">
        <v>8.0232639618807369</v>
      </c>
      <c r="H26" s="1379">
        <v>3724</v>
      </c>
      <c r="I26" s="1376">
        <v>26.094877724055777</v>
      </c>
      <c r="J26" s="1379">
        <v>3664</v>
      </c>
      <c r="K26" s="1376">
        <v>25.674444678018357</v>
      </c>
      <c r="L26" s="1379">
        <v>1407</v>
      </c>
      <c r="M26" s="1376">
        <v>9.8591549295774641</v>
      </c>
      <c r="N26" s="1379">
        <v>2018</v>
      </c>
      <c r="O26" s="1376">
        <v>14.140564781725177</v>
      </c>
      <c r="P26" s="1379">
        <v>1085</v>
      </c>
      <c r="Q26" s="1376">
        <v>7.6028309158433185</v>
      </c>
      <c r="R26" s="1379">
        <v>1228</v>
      </c>
      <c r="S26" s="1376">
        <v>8.6048630088991658</v>
      </c>
      <c r="T26" s="1379">
        <v>0</v>
      </c>
      <c r="U26" s="1376">
        <v>0</v>
      </c>
      <c r="V26" s="1381">
        <v>14271</v>
      </c>
      <c r="W26" s="1376">
        <v>99.999999999999972</v>
      </c>
      <c r="X26" s="1372"/>
      <c r="Y26" s="1378">
        <v>1.5315518351577593</v>
      </c>
    </row>
    <row r="27" spans="2:25" s="633" customFormat="1" ht="18" customHeight="1" x14ac:dyDescent="0.25">
      <c r="B27" s="682" t="s">
        <v>1</v>
      </c>
      <c r="D27" s="1374">
        <v>3661</v>
      </c>
      <c r="E27" s="1368"/>
      <c r="F27" s="1379">
        <v>662</v>
      </c>
      <c r="G27" s="1380">
        <v>13.771583107967547</v>
      </c>
      <c r="H27" s="1379">
        <v>765</v>
      </c>
      <c r="I27" s="1376">
        <v>15.914291657998751</v>
      </c>
      <c r="J27" s="1379">
        <v>1251</v>
      </c>
      <c r="K27" s="1376">
        <v>26.024547534845016</v>
      </c>
      <c r="L27" s="1379">
        <v>64</v>
      </c>
      <c r="M27" s="1376">
        <v>1.3313917204077388</v>
      </c>
      <c r="N27" s="1379">
        <v>180</v>
      </c>
      <c r="O27" s="1376">
        <v>3.7445392136467652</v>
      </c>
      <c r="P27" s="1379">
        <v>5</v>
      </c>
      <c r="Q27" s="1376">
        <v>0.10401497815685459</v>
      </c>
      <c r="R27" s="1379">
        <v>1880</v>
      </c>
      <c r="S27" s="1376">
        <v>39.109631786977324</v>
      </c>
      <c r="T27" s="1379">
        <v>0</v>
      </c>
      <c r="U27" s="1376">
        <v>0</v>
      </c>
      <c r="V27" s="1377">
        <v>4807</v>
      </c>
      <c r="W27" s="1376">
        <v>100</v>
      </c>
      <c r="X27" s="1372"/>
      <c r="Y27" s="1378">
        <v>1.313029226987162</v>
      </c>
    </row>
    <row r="28" spans="2:25" s="633" customFormat="1" ht="8.25" customHeight="1" x14ac:dyDescent="0.25">
      <c r="B28" s="688"/>
      <c r="D28" s="1382"/>
      <c r="E28" s="1368"/>
      <c r="F28" s="1383"/>
      <c r="G28" s="1384"/>
      <c r="H28" s="1383"/>
      <c r="I28" s="1385"/>
      <c r="J28" s="1383"/>
      <c r="K28" s="1385"/>
      <c r="L28" s="1383"/>
      <c r="M28" s="1385"/>
      <c r="N28" s="1383"/>
      <c r="O28" s="1384"/>
      <c r="P28" s="1383"/>
      <c r="Q28" s="1384"/>
      <c r="R28" s="1383"/>
      <c r="S28" s="1384"/>
      <c r="T28" s="1383"/>
      <c r="U28" s="1384"/>
      <c r="V28" s="1386"/>
      <c r="W28" s="1385"/>
      <c r="X28" s="1372"/>
      <c r="Y28" s="1387"/>
    </row>
    <row r="29" spans="2:25" s="633" customFormat="1" ht="3" customHeight="1" x14ac:dyDescent="0.25">
      <c r="B29" s="630"/>
      <c r="C29" s="631"/>
      <c r="D29" s="1388"/>
      <c r="E29" s="1389"/>
      <c r="F29" s="1390"/>
      <c r="G29" s="1390"/>
      <c r="H29" s="1390"/>
      <c r="I29" s="1390"/>
      <c r="J29" s="1390"/>
      <c r="K29" s="1390"/>
      <c r="L29" s="1390"/>
      <c r="M29" s="1390"/>
      <c r="N29" s="1390"/>
      <c r="O29" s="1390"/>
      <c r="P29" s="1390"/>
      <c r="Q29" s="1390"/>
      <c r="R29" s="1390"/>
      <c r="S29" s="1390"/>
      <c r="T29" s="1390"/>
      <c r="U29" s="1390"/>
      <c r="V29" s="1391"/>
      <c r="W29" s="1390"/>
      <c r="X29" s="1390"/>
      <c r="Y29" s="1390"/>
    </row>
    <row r="30" spans="2:25" s="1225" customFormat="1" ht="20.25" customHeight="1" x14ac:dyDescent="0.25">
      <c r="B30" s="1249" t="s">
        <v>0</v>
      </c>
      <c r="D30" s="1392">
        <f>SUM(D10:D27)</f>
        <v>1507162</v>
      </c>
      <c r="E30" s="1393"/>
      <c r="F30" s="1394">
        <f>SUM(F10:F27)</f>
        <v>73277</v>
      </c>
      <c r="G30" s="1395">
        <f>F30*100/$V30</f>
        <v>3.493080290746009</v>
      </c>
      <c r="H30" s="1394">
        <f>SUM(H10:H27)</f>
        <v>523744</v>
      </c>
      <c r="I30" s="1395">
        <f>H30*100/$V30</f>
        <v>24.966631327653669</v>
      </c>
      <c r="J30" s="1394">
        <f>SUM(J10:J27)</f>
        <v>351332</v>
      </c>
      <c r="K30" s="1395">
        <f>J30*100/$V30</f>
        <v>16.747831989688127</v>
      </c>
      <c r="L30" s="1394">
        <f>SUM(L10:L27)</f>
        <v>106427</v>
      </c>
      <c r="M30" s="1395">
        <f>L30*100/$V30</f>
        <v>5.0733252740044694</v>
      </c>
      <c r="N30" s="1394">
        <f>SUM(N10:N27)</f>
        <v>178621</v>
      </c>
      <c r="O30" s="1395">
        <f>N30*100/$V30</f>
        <v>8.5147794616775094</v>
      </c>
      <c r="P30" s="1394">
        <f>SUM(P10:P27)</f>
        <v>201950</v>
      </c>
      <c r="Q30" s="1395">
        <f>P30*100/$V30</f>
        <v>9.6268619719169255</v>
      </c>
      <c r="R30" s="1394">
        <f>SUM(R10:R27)</f>
        <v>651901</v>
      </c>
      <c r="S30" s="1395">
        <f>R30*100/$V30</f>
        <v>31.075815530352145</v>
      </c>
      <c r="T30" s="1394">
        <f>SUM(T10:T28)</f>
        <v>10524</v>
      </c>
      <c r="U30" s="1395">
        <f>T30*100/$V30</f>
        <v>0.50167415396114745</v>
      </c>
      <c r="V30" s="1394">
        <f>SUM(V10:V27)</f>
        <v>2097776</v>
      </c>
      <c r="W30" s="1395">
        <f>G30+I30+K30+M30+O30+Q30+S30+U30</f>
        <v>100</v>
      </c>
      <c r="X30" s="1396"/>
      <c r="Y30" s="1397">
        <f>(V30/D30)</f>
        <v>1.3918716103511102</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B280-1BD5-4A04-BBE1-9D6DABC68DF2}">
  <sheetPr codeName="Hoja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4" t="s">
        <v>494</v>
      </c>
      <c r="C3" s="1534"/>
      <c r="D3" s="1534"/>
      <c r="E3" s="1534"/>
      <c r="F3" s="1534"/>
      <c r="G3" s="1534"/>
      <c r="H3" s="1534"/>
      <c r="I3" s="1534"/>
      <c r="J3" s="1534"/>
      <c r="K3" s="1534"/>
      <c r="L3" s="1534"/>
      <c r="M3" s="1534"/>
      <c r="N3" s="1534"/>
      <c r="O3" s="1534"/>
      <c r="P3" s="1534"/>
      <c r="Q3" s="1534"/>
      <c r="R3" s="1534"/>
      <c r="S3" s="1534"/>
      <c r="T3" s="1534"/>
      <c r="U3" s="1534"/>
      <c r="V3" s="1534"/>
      <c r="W3" s="1534"/>
      <c r="X3" s="1534"/>
      <c r="Y3" s="821"/>
    </row>
    <row r="4" spans="2:30" s="621"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86" t="s">
        <v>491</v>
      </c>
      <c r="G6" s="1587"/>
      <c r="H6" s="1587"/>
      <c r="I6" s="1587"/>
      <c r="J6" s="1587"/>
      <c r="K6" s="1587"/>
      <c r="L6" s="1587"/>
      <c r="M6" s="1587"/>
      <c r="N6" s="1587"/>
      <c r="O6" s="1587"/>
      <c r="P6" s="1587"/>
      <c r="Q6" s="1587"/>
      <c r="R6" s="1587"/>
      <c r="S6" s="1587"/>
      <c r="T6" s="1587"/>
      <c r="U6" s="1587"/>
      <c r="V6" s="1587"/>
      <c r="W6" s="1588"/>
      <c r="X6" s="825"/>
      <c r="Y6" s="826"/>
    </row>
    <row r="7" spans="2:30" s="621" customFormat="1" ht="64.5" customHeight="1" x14ac:dyDescent="0.25">
      <c r="B7" s="1548" t="s">
        <v>12</v>
      </c>
      <c r="C7" s="625"/>
      <c r="D7" s="871" t="s">
        <v>492</v>
      </c>
      <c r="E7" s="625"/>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7"/>
      <c r="Y7" s="1366" t="s">
        <v>493</v>
      </c>
      <c r="AD7" s="827"/>
    </row>
    <row r="8" spans="2:30" s="626" customFormat="1" ht="20.25" customHeight="1" x14ac:dyDescent="0.25">
      <c r="B8" s="154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7">
        <v>92851</v>
      </c>
      <c r="E10" s="1368"/>
      <c r="F10" s="1369">
        <v>566</v>
      </c>
      <c r="G10" s="1370">
        <v>0.38650114038322342</v>
      </c>
      <c r="H10" s="1369">
        <v>58909</v>
      </c>
      <c r="I10" s="1370">
        <v>40.226847489108316</v>
      </c>
      <c r="J10" s="1369">
        <v>66100</v>
      </c>
      <c r="K10" s="1370">
        <v>45.137323991751003</v>
      </c>
      <c r="L10" s="1369">
        <v>592</v>
      </c>
      <c r="M10" s="1370">
        <v>0.40425560972944918</v>
      </c>
      <c r="N10" s="1369">
        <v>89</v>
      </c>
      <c r="O10" s="1370">
        <v>6.0774914300542195E-2</v>
      </c>
      <c r="P10" s="1369">
        <v>115</v>
      </c>
      <c r="Q10" s="1370">
        <v>7.8529383646768008E-2</v>
      </c>
      <c r="R10" s="1369">
        <v>20071</v>
      </c>
      <c r="S10" s="1370">
        <v>13.705767471080701</v>
      </c>
      <c r="T10" s="1369">
        <v>0</v>
      </c>
      <c r="U10" s="1370">
        <v>0</v>
      </c>
      <c r="V10" s="1371">
        <v>146442</v>
      </c>
      <c r="W10" s="1370">
        <v>100</v>
      </c>
      <c r="X10" s="1372"/>
      <c r="Y10" s="1373">
        <v>1.5771720283034107</v>
      </c>
    </row>
    <row r="11" spans="2:30" s="633" customFormat="1" ht="18" customHeight="1" x14ac:dyDescent="0.25">
      <c r="B11" s="682" t="s">
        <v>7</v>
      </c>
      <c r="D11" s="1374">
        <v>15565</v>
      </c>
      <c r="E11" s="1368"/>
      <c r="F11" s="1375">
        <v>1040</v>
      </c>
      <c r="G11" s="1376">
        <v>4.9608853272276283</v>
      </c>
      <c r="H11" s="1375">
        <v>4763</v>
      </c>
      <c r="I11" s="1376">
        <v>22.719900782293454</v>
      </c>
      <c r="J11" s="1375">
        <v>2737</v>
      </c>
      <c r="K11" s="1376">
        <v>13.055714558290402</v>
      </c>
      <c r="L11" s="1375">
        <v>586</v>
      </c>
      <c r="M11" s="1376">
        <v>2.7952680786109521</v>
      </c>
      <c r="N11" s="1375">
        <v>100</v>
      </c>
      <c r="O11" s="1376">
        <v>0.47700820454111809</v>
      </c>
      <c r="P11" s="1375">
        <v>1759</v>
      </c>
      <c r="Q11" s="1376">
        <v>8.3905743178782668</v>
      </c>
      <c r="R11" s="1375">
        <v>9979</v>
      </c>
      <c r="S11" s="1376">
        <v>47.600648731158174</v>
      </c>
      <c r="T11" s="1375">
        <v>0</v>
      </c>
      <c r="U11" s="1376">
        <v>0</v>
      </c>
      <c r="V11" s="1377">
        <v>20964</v>
      </c>
      <c r="W11" s="1376">
        <v>100</v>
      </c>
      <c r="X11" s="1372"/>
      <c r="Y11" s="1378">
        <v>1.3468679730163828</v>
      </c>
    </row>
    <row r="12" spans="2:30" s="633" customFormat="1" ht="22.5" customHeight="1" x14ac:dyDescent="0.25">
      <c r="B12" s="682" t="s">
        <v>37</v>
      </c>
      <c r="D12" s="1374">
        <v>14331</v>
      </c>
      <c r="E12" s="1368"/>
      <c r="F12" s="1379">
        <v>2036</v>
      </c>
      <c r="G12" s="1376">
        <v>10.441025641025641</v>
      </c>
      <c r="H12" s="1379">
        <v>4547</v>
      </c>
      <c r="I12" s="1376">
        <v>23.317948717948717</v>
      </c>
      <c r="J12" s="1379">
        <v>4900</v>
      </c>
      <c r="K12" s="1376">
        <v>25.128205128205128</v>
      </c>
      <c r="L12" s="1379">
        <v>750</v>
      </c>
      <c r="M12" s="1376">
        <v>3.8461538461538463</v>
      </c>
      <c r="N12" s="1379">
        <v>45</v>
      </c>
      <c r="O12" s="1376">
        <v>0.23076923076923078</v>
      </c>
      <c r="P12" s="1379">
        <v>1609</v>
      </c>
      <c r="Q12" s="1376">
        <v>8.2512820512820522</v>
      </c>
      <c r="R12" s="1379">
        <v>5601</v>
      </c>
      <c r="S12" s="1376">
        <v>28.723076923076924</v>
      </c>
      <c r="T12" s="1379">
        <v>12</v>
      </c>
      <c r="U12" s="1376">
        <v>6.1538461538461542E-2</v>
      </c>
      <c r="V12" s="1377">
        <v>19500</v>
      </c>
      <c r="W12" s="1376">
        <v>99.999999999999986</v>
      </c>
      <c r="X12" s="1372"/>
      <c r="Y12" s="1378">
        <v>1.36068662340381</v>
      </c>
    </row>
    <row r="13" spans="2:30" s="633" customFormat="1" ht="18" customHeight="1" x14ac:dyDescent="0.25">
      <c r="B13" s="682" t="s">
        <v>38</v>
      </c>
      <c r="D13" s="1374">
        <v>13447</v>
      </c>
      <c r="E13" s="1368"/>
      <c r="F13" s="1375">
        <v>2425</v>
      </c>
      <c r="G13" s="1376">
        <v>10.078550351190724</v>
      </c>
      <c r="H13" s="1375">
        <v>8944</v>
      </c>
      <c r="I13" s="1376">
        <v>37.17218735713395</v>
      </c>
      <c r="J13" s="1375">
        <v>874</v>
      </c>
      <c r="K13" s="1376">
        <v>3.6324342296662651</v>
      </c>
      <c r="L13" s="1375">
        <v>215</v>
      </c>
      <c r="M13" s="1376">
        <v>0.8935621960849508</v>
      </c>
      <c r="N13" s="1375">
        <v>4</v>
      </c>
      <c r="O13" s="1376">
        <v>1.6624412950417687E-2</v>
      </c>
      <c r="P13" s="1375">
        <v>47</v>
      </c>
      <c r="Q13" s="1376">
        <v>0.19533685216740784</v>
      </c>
      <c r="R13" s="1375">
        <v>11552</v>
      </c>
      <c r="S13" s="1376">
        <v>48.011304600806284</v>
      </c>
      <c r="T13" s="1375">
        <v>0</v>
      </c>
      <c r="U13" s="1376">
        <v>0</v>
      </c>
      <c r="V13" s="1377">
        <v>24061</v>
      </c>
      <c r="W13" s="1376">
        <v>100</v>
      </c>
      <c r="X13" s="1372"/>
      <c r="Y13" s="1378">
        <v>1.7893210381497733</v>
      </c>
    </row>
    <row r="14" spans="2:30" s="633" customFormat="1" ht="18" customHeight="1" x14ac:dyDescent="0.25">
      <c r="B14" s="682" t="s">
        <v>6</v>
      </c>
      <c r="D14" s="1374">
        <v>10479</v>
      </c>
      <c r="E14" s="1368"/>
      <c r="F14" s="1375">
        <v>419</v>
      </c>
      <c r="G14" s="1376">
        <v>3.5039304231476835</v>
      </c>
      <c r="H14" s="1375">
        <v>807</v>
      </c>
      <c r="I14" s="1376">
        <v>6.7486201705970901</v>
      </c>
      <c r="J14" s="1375">
        <v>235</v>
      </c>
      <c r="K14" s="1376">
        <v>1.9652115738417795</v>
      </c>
      <c r="L14" s="1375">
        <v>1872</v>
      </c>
      <c r="M14" s="1376">
        <v>15.654791771199196</v>
      </c>
      <c r="N14" s="1375">
        <v>76</v>
      </c>
      <c r="O14" s="1376">
        <v>0.63555778558287335</v>
      </c>
      <c r="P14" s="1375">
        <v>2662</v>
      </c>
      <c r="Q14" s="1376">
        <v>22.261247700284329</v>
      </c>
      <c r="R14" s="1375">
        <v>5887</v>
      </c>
      <c r="S14" s="1376">
        <v>49.230640575347046</v>
      </c>
      <c r="T14" s="1375">
        <v>0</v>
      </c>
      <c r="U14" s="1376">
        <v>0</v>
      </c>
      <c r="V14" s="1377">
        <v>11958</v>
      </c>
      <c r="W14" s="1376">
        <v>100</v>
      </c>
      <c r="X14" s="1372"/>
      <c r="Y14" s="1378">
        <v>1.1411394217005439</v>
      </c>
    </row>
    <row r="15" spans="2:30" s="633" customFormat="1" ht="18" customHeight="1" x14ac:dyDescent="0.25">
      <c r="B15" s="682" t="s">
        <v>5</v>
      </c>
      <c r="D15" s="1374">
        <v>5029</v>
      </c>
      <c r="E15" s="1368"/>
      <c r="F15" s="1379">
        <v>744</v>
      </c>
      <c r="G15" s="1376">
        <v>10.300429184549357</v>
      </c>
      <c r="H15" s="1379">
        <v>1829</v>
      </c>
      <c r="I15" s="1376">
        <v>25.321888412017167</v>
      </c>
      <c r="J15" s="1379">
        <v>424</v>
      </c>
      <c r="K15" s="1376">
        <v>5.8701370621625362</v>
      </c>
      <c r="L15" s="1379">
        <v>613</v>
      </c>
      <c r="M15" s="1376">
        <v>8.4867783469472524</v>
      </c>
      <c r="N15" s="1379">
        <v>47</v>
      </c>
      <c r="O15" s="1376">
        <v>0.65069915547556412</v>
      </c>
      <c r="P15" s="1379">
        <v>0</v>
      </c>
      <c r="Q15" s="1376">
        <v>0</v>
      </c>
      <c r="R15" s="1379">
        <v>3566</v>
      </c>
      <c r="S15" s="1376">
        <v>49.370067838848122</v>
      </c>
      <c r="T15" s="1379">
        <v>0</v>
      </c>
      <c r="U15" s="1376">
        <v>0</v>
      </c>
      <c r="V15" s="1377">
        <v>7223</v>
      </c>
      <c r="W15" s="1376">
        <v>100</v>
      </c>
      <c r="X15" s="1372"/>
      <c r="Y15" s="1378">
        <v>1.4362696361105587</v>
      </c>
    </row>
    <row r="16" spans="2:30" s="742" customFormat="1" ht="18" customHeight="1" x14ac:dyDescent="0.25">
      <c r="B16" s="836" t="s">
        <v>4</v>
      </c>
      <c r="D16" s="1374">
        <v>44939</v>
      </c>
      <c r="E16" s="1368"/>
      <c r="F16" s="1375">
        <v>3628</v>
      </c>
      <c r="G16" s="1376">
        <v>5.548503525165553</v>
      </c>
      <c r="H16" s="1375">
        <v>17310</v>
      </c>
      <c r="I16" s="1376">
        <v>26.473152155627265</v>
      </c>
      <c r="J16" s="1375">
        <v>12938</v>
      </c>
      <c r="K16" s="1376">
        <v>19.786807775245844</v>
      </c>
      <c r="L16" s="1375">
        <v>3691</v>
      </c>
      <c r="M16" s="1376">
        <v>5.6448529524217355</v>
      </c>
      <c r="N16" s="1375">
        <v>3</v>
      </c>
      <c r="O16" s="1376">
        <v>4.5880679645801149E-3</v>
      </c>
      <c r="P16" s="1375">
        <v>12626</v>
      </c>
      <c r="Q16" s="1376">
        <v>19.309648706929512</v>
      </c>
      <c r="R16" s="1375">
        <v>14141</v>
      </c>
      <c r="S16" s="1376">
        <v>21.62662302904247</v>
      </c>
      <c r="T16" s="1375">
        <v>1050</v>
      </c>
      <c r="U16" s="1376">
        <v>1.6058237876030403</v>
      </c>
      <c r="V16" s="1377">
        <v>65387</v>
      </c>
      <c r="W16" s="1376">
        <v>100</v>
      </c>
      <c r="X16" s="1372"/>
      <c r="Y16" s="1378">
        <v>1.4550168005518591</v>
      </c>
    </row>
    <row r="17" spans="2:25" s="742" customFormat="1" ht="18" customHeight="1" x14ac:dyDescent="0.25">
      <c r="B17" s="836" t="s">
        <v>40</v>
      </c>
      <c r="D17" s="1374">
        <v>27699</v>
      </c>
      <c r="E17" s="1368"/>
      <c r="F17" s="1375">
        <v>4720</v>
      </c>
      <c r="G17" s="1376">
        <v>12.319256668580675</v>
      </c>
      <c r="H17" s="1375">
        <v>16708</v>
      </c>
      <c r="I17" s="1376">
        <v>43.608080597170748</v>
      </c>
      <c r="J17" s="1375">
        <v>7329</v>
      </c>
      <c r="K17" s="1376">
        <v>19.128777992378765</v>
      </c>
      <c r="L17" s="1375">
        <v>1002</v>
      </c>
      <c r="M17" s="1376">
        <v>2.6152320300673382</v>
      </c>
      <c r="N17" s="1375">
        <v>1429</v>
      </c>
      <c r="O17" s="1376">
        <v>3.7297071566529207</v>
      </c>
      <c r="P17" s="1375">
        <v>3342</v>
      </c>
      <c r="Q17" s="1376">
        <v>8.7226601242365707</v>
      </c>
      <c r="R17" s="1375">
        <v>3782</v>
      </c>
      <c r="S17" s="1376">
        <v>9.8710654069008719</v>
      </c>
      <c r="T17" s="1375">
        <v>2</v>
      </c>
      <c r="U17" s="1376">
        <v>5.2200240121104561E-3</v>
      </c>
      <c r="V17" s="1377">
        <v>38314</v>
      </c>
      <c r="W17" s="1376">
        <v>99.999999999999972</v>
      </c>
      <c r="X17" s="1372"/>
      <c r="Y17" s="1378">
        <v>1.3832268312935485</v>
      </c>
    </row>
    <row r="18" spans="2:25" s="742" customFormat="1" ht="18" customHeight="1" x14ac:dyDescent="0.25">
      <c r="B18" s="836" t="s">
        <v>41</v>
      </c>
      <c r="D18" s="1374">
        <v>95048</v>
      </c>
      <c r="E18" s="1368"/>
      <c r="F18" s="1375">
        <v>1</v>
      </c>
      <c r="G18" s="1376">
        <v>8.695879022931033E-4</v>
      </c>
      <c r="H18" s="1375">
        <v>19879</v>
      </c>
      <c r="I18" s="1376">
        <v>17.286537909684601</v>
      </c>
      <c r="J18" s="1375">
        <v>13981</v>
      </c>
      <c r="K18" s="1376">
        <v>12.157708461959878</v>
      </c>
      <c r="L18" s="1375">
        <v>3200</v>
      </c>
      <c r="M18" s="1376">
        <v>2.7826812873379305</v>
      </c>
      <c r="N18" s="1375">
        <v>3168</v>
      </c>
      <c r="O18" s="1376">
        <v>2.7548544744645511</v>
      </c>
      <c r="P18" s="1375">
        <v>5286</v>
      </c>
      <c r="Q18" s="1376">
        <v>4.5966416515213444</v>
      </c>
      <c r="R18" s="1375">
        <v>69475</v>
      </c>
      <c r="S18" s="1376">
        <v>60.414619511813349</v>
      </c>
      <c r="T18" s="1375">
        <v>7</v>
      </c>
      <c r="U18" s="1376">
        <v>6.0871153160517227E-3</v>
      </c>
      <c r="V18" s="1377">
        <v>114997</v>
      </c>
      <c r="W18" s="1376">
        <v>100</v>
      </c>
      <c r="X18" s="1372"/>
      <c r="Y18" s="1378">
        <v>1.2098834273209327</v>
      </c>
    </row>
    <row r="19" spans="2:25" s="742" customFormat="1" ht="18" customHeight="1" x14ac:dyDescent="0.25">
      <c r="B19" s="836" t="s">
        <v>3</v>
      </c>
      <c r="D19" s="1374">
        <v>57236</v>
      </c>
      <c r="E19" s="1368"/>
      <c r="F19" s="1375">
        <v>1332</v>
      </c>
      <c r="G19" s="1376">
        <v>1.4988859631355074</v>
      </c>
      <c r="H19" s="1375">
        <v>31375</v>
      </c>
      <c r="I19" s="1376">
        <v>35.305966286318728</v>
      </c>
      <c r="J19" s="1375">
        <v>3003</v>
      </c>
      <c r="K19" s="1376">
        <v>3.379245155627574</v>
      </c>
      <c r="L19" s="1375">
        <v>2236</v>
      </c>
      <c r="M19" s="1376">
        <v>2.516147908086332</v>
      </c>
      <c r="N19" s="1375">
        <v>915</v>
      </c>
      <c r="O19" s="1376">
        <v>1.029640132334076</v>
      </c>
      <c r="P19" s="1375">
        <v>6845</v>
      </c>
      <c r="Q19" s="1376">
        <v>7.7026084216685797</v>
      </c>
      <c r="R19" s="1375">
        <v>43040</v>
      </c>
      <c r="S19" s="1376">
        <v>48.432471361375555</v>
      </c>
      <c r="T19" s="1375">
        <v>120</v>
      </c>
      <c r="U19" s="1376">
        <v>0.13503477145364931</v>
      </c>
      <c r="V19" s="1377">
        <v>88866</v>
      </c>
      <c r="W19" s="1376">
        <v>99.999999999999986</v>
      </c>
      <c r="X19" s="1372"/>
      <c r="Y19" s="1378">
        <v>1.5526242225172968</v>
      </c>
    </row>
    <row r="20" spans="2:25" s="633" customFormat="1" ht="18" customHeight="1" x14ac:dyDescent="0.25">
      <c r="B20" s="836" t="s">
        <v>2</v>
      </c>
      <c r="D20" s="1374">
        <v>11783</v>
      </c>
      <c r="E20" s="1368"/>
      <c r="F20" s="1375">
        <v>929</v>
      </c>
      <c r="G20" s="1376">
        <v>6.1962249049556464</v>
      </c>
      <c r="H20" s="1375">
        <v>3533</v>
      </c>
      <c r="I20" s="1376">
        <v>23.564330020676316</v>
      </c>
      <c r="J20" s="1375">
        <v>409</v>
      </c>
      <c r="K20" s="1376">
        <v>2.7279397051957579</v>
      </c>
      <c r="L20" s="1375">
        <v>741</v>
      </c>
      <c r="M20" s="1376">
        <v>4.9423064096578404</v>
      </c>
      <c r="N20" s="1375">
        <v>32</v>
      </c>
      <c r="O20" s="1376">
        <v>0.21343293536983926</v>
      </c>
      <c r="P20" s="1375">
        <v>7073</v>
      </c>
      <c r="Q20" s="1376">
        <v>47.175348495964784</v>
      </c>
      <c r="R20" s="1375">
        <v>2276</v>
      </c>
      <c r="S20" s="1376">
        <v>15.180417528179817</v>
      </c>
      <c r="T20" s="1375">
        <v>0</v>
      </c>
      <c r="U20" s="1376">
        <v>0</v>
      </c>
      <c r="V20" s="1377">
        <v>14993</v>
      </c>
      <c r="W20" s="1376">
        <v>100</v>
      </c>
      <c r="X20" s="1372"/>
      <c r="Y20" s="1378">
        <v>1.2724263769837902</v>
      </c>
    </row>
    <row r="21" spans="2:25" s="633" customFormat="1" ht="18" customHeight="1" x14ac:dyDescent="0.25">
      <c r="B21" s="682" t="s">
        <v>35</v>
      </c>
      <c r="D21" s="1374">
        <v>24485</v>
      </c>
      <c r="E21" s="1368"/>
      <c r="F21" s="1375">
        <v>2304</v>
      </c>
      <c r="G21" s="1376">
        <v>6.7886502254044023</v>
      </c>
      <c r="H21" s="1375">
        <v>7476</v>
      </c>
      <c r="I21" s="1376">
        <v>22.027755679306992</v>
      </c>
      <c r="J21" s="1375">
        <v>6520</v>
      </c>
      <c r="K21" s="1376">
        <v>19.210937269807594</v>
      </c>
      <c r="L21" s="1375">
        <v>3717</v>
      </c>
      <c r="M21" s="1376">
        <v>10.952002121453196</v>
      </c>
      <c r="N21" s="1375">
        <v>140</v>
      </c>
      <c r="O21" s="1376">
        <v>0.41250478800200358</v>
      </c>
      <c r="P21" s="1375">
        <v>5096</v>
      </c>
      <c r="Q21" s="1376">
        <v>15.01517428327293</v>
      </c>
      <c r="R21" s="1375">
        <v>8683</v>
      </c>
      <c r="S21" s="1376">
        <v>25.58413624443855</v>
      </c>
      <c r="T21" s="1375">
        <v>3</v>
      </c>
      <c r="U21" s="1376">
        <v>8.8393883143286483E-3</v>
      </c>
      <c r="V21" s="1377">
        <v>33939</v>
      </c>
      <c r="W21" s="1376">
        <v>100</v>
      </c>
      <c r="X21" s="1372"/>
      <c r="Y21" s="1378">
        <v>1.3861139473146824</v>
      </c>
    </row>
    <row r="22" spans="2:25" s="633" customFormat="1" ht="21" customHeight="1" x14ac:dyDescent="0.25">
      <c r="B22" s="682" t="s">
        <v>42</v>
      </c>
      <c r="D22" s="1374">
        <v>57029</v>
      </c>
      <c r="E22" s="1368"/>
      <c r="F22" s="1375">
        <v>1007</v>
      </c>
      <c r="G22" s="1376">
        <v>1.2928322912788384</v>
      </c>
      <c r="H22" s="1375">
        <v>34789</v>
      </c>
      <c r="I22" s="1376">
        <v>44.663696704368924</v>
      </c>
      <c r="J22" s="1375">
        <v>16851</v>
      </c>
      <c r="K22" s="1376">
        <v>21.634078391598514</v>
      </c>
      <c r="L22" s="1375">
        <v>3488</v>
      </c>
      <c r="M22" s="1376">
        <v>4.4780526633372277</v>
      </c>
      <c r="N22" s="1375">
        <v>1272</v>
      </c>
      <c r="O22" s="1376">
        <v>1.6330513152995854</v>
      </c>
      <c r="P22" s="1375">
        <v>5268</v>
      </c>
      <c r="Q22" s="1376">
        <v>6.763297428457717</v>
      </c>
      <c r="R22" s="1375">
        <v>15215</v>
      </c>
      <c r="S22" s="1376">
        <v>19.533707360285526</v>
      </c>
      <c r="T22" s="1375">
        <v>1</v>
      </c>
      <c r="U22" s="1376">
        <v>1.2838453736631959E-3</v>
      </c>
      <c r="V22" s="1377">
        <v>77891</v>
      </c>
      <c r="W22" s="1376">
        <v>99.999999999999986</v>
      </c>
      <c r="X22" s="1372"/>
      <c r="Y22" s="1378">
        <v>1.3658138841641971</v>
      </c>
    </row>
    <row r="23" spans="2:25" s="633" customFormat="1" ht="18" customHeight="1" x14ac:dyDescent="0.25">
      <c r="B23" s="682" t="s">
        <v>43</v>
      </c>
      <c r="D23" s="1374">
        <v>14292</v>
      </c>
      <c r="E23" s="1368"/>
      <c r="F23" s="1375">
        <v>473</v>
      </c>
      <c r="G23" s="1376">
        <v>2.3867191442123321</v>
      </c>
      <c r="H23" s="1375">
        <v>6795</v>
      </c>
      <c r="I23" s="1376">
        <v>34.287011807447776</v>
      </c>
      <c r="J23" s="1375">
        <v>2221</v>
      </c>
      <c r="K23" s="1376">
        <v>11.2069835503078</v>
      </c>
      <c r="L23" s="1375">
        <v>659</v>
      </c>
      <c r="M23" s="1376">
        <v>3.3252598647694014</v>
      </c>
      <c r="N23" s="1375">
        <v>23</v>
      </c>
      <c r="O23" s="1376">
        <v>0.11605611060651932</v>
      </c>
      <c r="P23" s="1375">
        <v>151</v>
      </c>
      <c r="Q23" s="1376">
        <v>0.76193359572106167</v>
      </c>
      <c r="R23" s="1375">
        <v>9495</v>
      </c>
      <c r="S23" s="1376">
        <v>47.910990009082653</v>
      </c>
      <c r="T23" s="1375">
        <v>1</v>
      </c>
      <c r="U23" s="1376">
        <v>5.0459178524573621E-3</v>
      </c>
      <c r="V23" s="1377">
        <v>19818</v>
      </c>
      <c r="W23" s="1376">
        <v>99.999999999999986</v>
      </c>
      <c r="X23" s="1372"/>
      <c r="Y23" s="1378">
        <v>1.3866498740554156</v>
      </c>
    </row>
    <row r="24" spans="2:25" s="633" customFormat="1" ht="22.5" customHeight="1" x14ac:dyDescent="0.25">
      <c r="B24" s="682" t="s">
        <v>44</v>
      </c>
      <c r="D24" s="1374">
        <v>6235</v>
      </c>
      <c r="E24" s="1368"/>
      <c r="F24" s="1379">
        <v>1232</v>
      </c>
      <c r="G24" s="1380">
        <v>12.899172861480473</v>
      </c>
      <c r="H24" s="1379">
        <v>1855</v>
      </c>
      <c r="I24" s="1376">
        <v>19.422050047115484</v>
      </c>
      <c r="J24" s="1379">
        <v>585</v>
      </c>
      <c r="K24" s="1376">
        <v>6.1250130876348026</v>
      </c>
      <c r="L24" s="1379">
        <v>239</v>
      </c>
      <c r="M24" s="1376">
        <v>2.5023557742644749</v>
      </c>
      <c r="N24" s="1379">
        <v>79</v>
      </c>
      <c r="O24" s="1376">
        <v>0.8271385195267511</v>
      </c>
      <c r="P24" s="1379">
        <v>686</v>
      </c>
      <c r="Q24" s="1376">
        <v>7.1824939796879912</v>
      </c>
      <c r="R24" s="1379">
        <v>4863</v>
      </c>
      <c r="S24" s="1376">
        <v>50.916134436184691</v>
      </c>
      <c r="T24" s="1379">
        <v>12</v>
      </c>
      <c r="U24" s="1376">
        <v>0.12564129410532929</v>
      </c>
      <c r="V24" s="1381">
        <v>9551</v>
      </c>
      <c r="W24" s="1376">
        <v>100</v>
      </c>
      <c r="X24" s="1372"/>
      <c r="Y24" s="1378">
        <v>1.5318364073777064</v>
      </c>
    </row>
    <row r="25" spans="2:25" s="633" customFormat="1" ht="18" customHeight="1" x14ac:dyDescent="0.25">
      <c r="B25" s="682" t="s">
        <v>45</v>
      </c>
      <c r="D25" s="1374">
        <v>29922</v>
      </c>
      <c r="E25" s="1368"/>
      <c r="F25" s="1379">
        <v>398</v>
      </c>
      <c r="G25" s="1380">
        <v>0.93848003961423287</v>
      </c>
      <c r="H25" s="1379">
        <v>13205</v>
      </c>
      <c r="I25" s="1376">
        <v>31.137258600768703</v>
      </c>
      <c r="J25" s="1379">
        <v>2882</v>
      </c>
      <c r="K25" s="1376">
        <v>6.7957273220307011</v>
      </c>
      <c r="L25" s="1379">
        <v>2542</v>
      </c>
      <c r="M25" s="1376">
        <v>5.9940107052748237</v>
      </c>
      <c r="N25" s="1379">
        <v>2388</v>
      </c>
      <c r="O25" s="1376">
        <v>5.630880237685397</v>
      </c>
      <c r="P25" s="1379">
        <v>31</v>
      </c>
      <c r="Q25" s="1376">
        <v>7.3097691527741759E-2</v>
      </c>
      <c r="R25" s="1379">
        <v>18438</v>
      </c>
      <c r="S25" s="1376">
        <v>43.476620528661371</v>
      </c>
      <c r="T25" s="1379">
        <v>2525</v>
      </c>
      <c r="U25" s="1376">
        <v>5.9539248744370301</v>
      </c>
      <c r="V25" s="1381">
        <v>42409</v>
      </c>
      <c r="W25" s="1376">
        <v>100</v>
      </c>
      <c r="X25" s="1372"/>
      <c r="Y25" s="1378">
        <v>1.4173183610721209</v>
      </c>
    </row>
    <row r="26" spans="2:25" s="633" customFormat="1" ht="18" customHeight="1" x14ac:dyDescent="0.25">
      <c r="B26" s="682" t="s">
        <v>46</v>
      </c>
      <c r="D26" s="1374">
        <v>2947</v>
      </c>
      <c r="E26" s="1368"/>
      <c r="F26" s="1379">
        <v>180</v>
      </c>
      <c r="G26" s="1380">
        <v>4.2593469001419786</v>
      </c>
      <c r="H26" s="1379">
        <v>1987</v>
      </c>
      <c r="I26" s="1376">
        <v>47.018457169900614</v>
      </c>
      <c r="J26" s="1379">
        <v>1637</v>
      </c>
      <c r="K26" s="1376">
        <v>38.736393752957881</v>
      </c>
      <c r="L26" s="1379">
        <v>261</v>
      </c>
      <c r="M26" s="1376">
        <v>6.1760530052058682</v>
      </c>
      <c r="N26" s="1379">
        <v>121</v>
      </c>
      <c r="O26" s="1376">
        <v>2.863227638428774</v>
      </c>
      <c r="P26" s="1379">
        <v>37</v>
      </c>
      <c r="Q26" s="1376">
        <v>0.87553241836251772</v>
      </c>
      <c r="R26" s="1379">
        <v>3</v>
      </c>
      <c r="S26" s="1376">
        <v>7.0989115002366307E-2</v>
      </c>
      <c r="T26" s="1379">
        <v>0</v>
      </c>
      <c r="U26" s="1376">
        <v>0</v>
      </c>
      <c r="V26" s="1381">
        <v>4226</v>
      </c>
      <c r="W26" s="1376">
        <v>100</v>
      </c>
      <c r="X26" s="1372"/>
      <c r="Y26" s="1378">
        <v>1.4340006786562607</v>
      </c>
    </row>
    <row r="27" spans="2:25" s="633" customFormat="1" ht="18" customHeight="1" x14ac:dyDescent="0.25">
      <c r="B27" s="682" t="s">
        <v>1</v>
      </c>
      <c r="D27" s="1374">
        <v>1145</v>
      </c>
      <c r="E27" s="1368"/>
      <c r="F27" s="1379">
        <v>264</v>
      </c>
      <c r="G27" s="1380">
        <v>16.751269035532996</v>
      </c>
      <c r="H27" s="1379">
        <v>314</v>
      </c>
      <c r="I27" s="1376">
        <v>19.923857868020306</v>
      </c>
      <c r="J27" s="1379">
        <v>477</v>
      </c>
      <c r="K27" s="1376">
        <v>30.266497461928935</v>
      </c>
      <c r="L27" s="1379">
        <v>17</v>
      </c>
      <c r="M27" s="1376">
        <v>1.0786802030456852</v>
      </c>
      <c r="N27" s="1379">
        <v>0</v>
      </c>
      <c r="O27" s="1376">
        <v>0</v>
      </c>
      <c r="P27" s="1379">
        <v>1</v>
      </c>
      <c r="Q27" s="1376">
        <v>6.3451776649746189E-2</v>
      </c>
      <c r="R27" s="1379">
        <v>503</v>
      </c>
      <c r="S27" s="1376">
        <v>31.916243654822335</v>
      </c>
      <c r="T27" s="1379">
        <v>0</v>
      </c>
      <c r="U27" s="1376">
        <v>0</v>
      </c>
      <c r="V27" s="1377">
        <v>1576</v>
      </c>
      <c r="W27" s="1376">
        <v>100</v>
      </c>
      <c r="X27" s="1372"/>
      <c r="Y27" s="1378">
        <v>1.3764192139737992</v>
      </c>
    </row>
    <row r="28" spans="2:25" s="633" customFormat="1" ht="8.25" customHeight="1" x14ac:dyDescent="0.25">
      <c r="B28" s="688"/>
      <c r="D28" s="1382"/>
      <c r="E28" s="1368"/>
      <c r="F28" s="1383"/>
      <c r="G28" s="1384"/>
      <c r="H28" s="1383"/>
      <c r="I28" s="1385"/>
      <c r="J28" s="1383"/>
      <c r="K28" s="1385"/>
      <c r="L28" s="1383"/>
      <c r="M28" s="1385"/>
      <c r="N28" s="1383"/>
      <c r="O28" s="1384"/>
      <c r="P28" s="1383"/>
      <c r="Q28" s="1384"/>
      <c r="R28" s="1383"/>
      <c r="S28" s="1384"/>
      <c r="T28" s="1383"/>
      <c r="U28" s="1384"/>
      <c r="V28" s="1386"/>
      <c r="W28" s="1385"/>
      <c r="X28" s="1372"/>
      <c r="Y28" s="1387"/>
    </row>
    <row r="29" spans="2:25" s="633" customFormat="1" ht="3" customHeight="1" x14ac:dyDescent="0.25">
      <c r="B29" s="630"/>
      <c r="C29" s="631"/>
      <c r="D29" s="1388"/>
      <c r="E29" s="1389"/>
      <c r="F29" s="1390"/>
      <c r="G29" s="1390"/>
      <c r="H29" s="1390"/>
      <c r="I29" s="1390"/>
      <c r="J29" s="1390"/>
      <c r="K29" s="1390"/>
      <c r="L29" s="1390"/>
      <c r="M29" s="1390"/>
      <c r="N29" s="1390"/>
      <c r="O29" s="1390"/>
      <c r="P29" s="1390"/>
      <c r="Q29" s="1390"/>
      <c r="R29" s="1390"/>
      <c r="S29" s="1390"/>
      <c r="T29" s="1390"/>
      <c r="U29" s="1390"/>
      <c r="V29" s="1391"/>
      <c r="W29" s="1390"/>
      <c r="X29" s="1390"/>
      <c r="Y29" s="1390"/>
    </row>
    <row r="30" spans="2:25" s="1225" customFormat="1" ht="20.25" customHeight="1" x14ac:dyDescent="0.25">
      <c r="B30" s="1249" t="s">
        <v>0</v>
      </c>
      <c r="D30" s="1392">
        <f>SUM(D10:D27)</f>
        <v>524462</v>
      </c>
      <c r="E30" s="1393"/>
      <c r="F30" s="1394">
        <f>SUM(F10:F27)</f>
        <v>23698</v>
      </c>
      <c r="G30" s="1395">
        <f>F30*100/$V30</f>
        <v>3.1933056197489607</v>
      </c>
      <c r="H30" s="1394">
        <f>SUM(H10:H27)</f>
        <v>235025</v>
      </c>
      <c r="I30" s="1395">
        <f>H30*100/$V30</f>
        <v>31.669619937610747</v>
      </c>
      <c r="J30" s="1394">
        <f>SUM(J10:J27)</f>
        <v>144103</v>
      </c>
      <c r="K30" s="1395">
        <f>J30*100/$V30</f>
        <v>19.4178799781705</v>
      </c>
      <c r="L30" s="1394">
        <f>SUM(L10:L27)</f>
        <v>26421</v>
      </c>
      <c r="M30" s="1395">
        <f>L30*100/$V30</f>
        <v>3.5602298835086206</v>
      </c>
      <c r="N30" s="1394">
        <f>SUM(N10:N27)</f>
        <v>9931</v>
      </c>
      <c r="O30" s="1395">
        <f>N30*100/$V30</f>
        <v>1.3382023001825862</v>
      </c>
      <c r="P30" s="1394">
        <f>SUM(P10:P27)</f>
        <v>52634</v>
      </c>
      <c r="Q30" s="1395">
        <f>P30*100/$V30</f>
        <v>7.0924317659661913</v>
      </c>
      <c r="R30" s="1394">
        <f>SUM(R10:R27)</f>
        <v>246570</v>
      </c>
      <c r="S30" s="1395">
        <f>R30*100/$V30</f>
        <v>33.225308745949079</v>
      </c>
      <c r="T30" s="1394">
        <f>SUM(T10:T28)</f>
        <v>3733</v>
      </c>
      <c r="U30" s="1395">
        <f>T30*100/$V30</f>
        <v>0.50302176886331629</v>
      </c>
      <c r="V30" s="1394">
        <f>SUM(V10:V27)</f>
        <v>742115</v>
      </c>
      <c r="W30" s="1395">
        <f>G30+I30+K30+M30+O30+Q30+S30+U30</f>
        <v>100</v>
      </c>
      <c r="X30" s="1396"/>
      <c r="Y30" s="1397">
        <f>(V30/D30)</f>
        <v>1.4150024215291099</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1398"/>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1597-C678-4920-B7E9-B602A0C9151B}">
  <sheetPr codeName="Hoja13">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4" t="s">
        <v>495</v>
      </c>
      <c r="C3" s="1534"/>
      <c r="D3" s="1534"/>
      <c r="E3" s="1534"/>
      <c r="F3" s="1534"/>
      <c r="G3" s="1534"/>
      <c r="H3" s="1534"/>
      <c r="I3" s="1534"/>
      <c r="J3" s="1534"/>
      <c r="K3" s="1534"/>
      <c r="L3" s="1534"/>
      <c r="M3" s="1534"/>
      <c r="N3" s="1534"/>
      <c r="O3" s="1534"/>
      <c r="P3" s="1534"/>
      <c r="Q3" s="1534"/>
      <c r="R3" s="1534"/>
      <c r="S3" s="1534"/>
      <c r="T3" s="1534"/>
      <c r="U3" s="1534"/>
      <c r="V3" s="1534"/>
      <c r="W3" s="1534"/>
      <c r="X3" s="1534"/>
      <c r="Y3" s="821"/>
    </row>
    <row r="4" spans="2:30" s="621"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86" t="s">
        <v>491</v>
      </c>
      <c r="G6" s="1587"/>
      <c r="H6" s="1587"/>
      <c r="I6" s="1587"/>
      <c r="J6" s="1587"/>
      <c r="K6" s="1587"/>
      <c r="L6" s="1587"/>
      <c r="M6" s="1587"/>
      <c r="N6" s="1587"/>
      <c r="O6" s="1587"/>
      <c r="P6" s="1587"/>
      <c r="Q6" s="1587"/>
      <c r="R6" s="1587"/>
      <c r="S6" s="1587"/>
      <c r="T6" s="1587"/>
      <c r="U6" s="1587"/>
      <c r="V6" s="1587"/>
      <c r="W6" s="1588"/>
      <c r="X6" s="825"/>
      <c r="Y6" s="826"/>
    </row>
    <row r="7" spans="2:30" s="621" customFormat="1" ht="64.5" customHeight="1" x14ac:dyDescent="0.25">
      <c r="B7" s="1548" t="s">
        <v>12</v>
      </c>
      <c r="C7" s="625"/>
      <c r="D7" s="871" t="s">
        <v>492</v>
      </c>
      <c r="E7" s="625"/>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7"/>
      <c r="Y7" s="1366" t="s">
        <v>493</v>
      </c>
      <c r="AD7" s="827"/>
    </row>
    <row r="8" spans="2:30" s="626" customFormat="1" ht="20.25" customHeight="1" x14ac:dyDescent="0.25">
      <c r="B8" s="154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7">
        <v>131029</v>
      </c>
      <c r="E10" s="1368"/>
      <c r="F10" s="1369">
        <v>22</v>
      </c>
      <c r="G10" s="1370">
        <v>1.1466216357078824E-2</v>
      </c>
      <c r="H10" s="1369">
        <v>59078</v>
      </c>
      <c r="I10" s="1370">
        <v>30.790960451977401</v>
      </c>
      <c r="J10" s="1369">
        <v>68855</v>
      </c>
      <c r="K10" s="1370">
        <v>35.88665123939375</v>
      </c>
      <c r="L10" s="1369">
        <v>7750</v>
      </c>
      <c r="M10" s="1370">
        <v>4.0392353076073135</v>
      </c>
      <c r="N10" s="1369">
        <v>14528</v>
      </c>
      <c r="O10" s="1370">
        <v>7.5718723288927805</v>
      </c>
      <c r="P10" s="1369">
        <v>2188</v>
      </c>
      <c r="Q10" s="1370">
        <v>1.1403673358767485</v>
      </c>
      <c r="R10" s="1369">
        <v>39443</v>
      </c>
      <c r="S10" s="1370">
        <v>20.55736235328455</v>
      </c>
      <c r="T10" s="1369">
        <v>4</v>
      </c>
      <c r="U10" s="1370">
        <v>2.0847666103779683E-3</v>
      </c>
      <c r="V10" s="1371">
        <v>191868</v>
      </c>
      <c r="W10" s="1370">
        <v>100</v>
      </c>
      <c r="X10" s="1372"/>
      <c r="Y10" s="1373">
        <v>1.4643170595822299</v>
      </c>
    </row>
    <row r="11" spans="2:30" s="633" customFormat="1" ht="18" customHeight="1" x14ac:dyDescent="0.25">
      <c r="B11" s="682" t="s">
        <v>7</v>
      </c>
      <c r="D11" s="1374">
        <v>16163</v>
      </c>
      <c r="E11" s="1368"/>
      <c r="F11" s="1375">
        <v>1297</v>
      </c>
      <c r="G11" s="1376">
        <v>6.220921866756199</v>
      </c>
      <c r="H11" s="1375">
        <v>3467</v>
      </c>
      <c r="I11" s="1376">
        <v>16.629094920619693</v>
      </c>
      <c r="J11" s="1375">
        <v>1521</v>
      </c>
      <c r="K11" s="1376">
        <v>7.2953139239292053</v>
      </c>
      <c r="L11" s="1375">
        <v>625</v>
      </c>
      <c r="M11" s="1376">
        <v>2.9977456952371817</v>
      </c>
      <c r="N11" s="1375">
        <v>1107</v>
      </c>
      <c r="O11" s="1376">
        <v>5.3096071754040963</v>
      </c>
      <c r="P11" s="1375">
        <v>4056</v>
      </c>
      <c r="Q11" s="1376">
        <v>19.454170463811213</v>
      </c>
      <c r="R11" s="1375">
        <v>8776</v>
      </c>
      <c r="S11" s="1376">
        <v>42.093145954242409</v>
      </c>
      <c r="T11" s="1375">
        <v>0</v>
      </c>
      <c r="U11" s="1376">
        <v>0</v>
      </c>
      <c r="V11" s="1377">
        <v>20849</v>
      </c>
      <c r="W11" s="1376">
        <v>100</v>
      </c>
      <c r="X11" s="1372"/>
      <c r="Y11" s="1378">
        <v>1.2899214254779434</v>
      </c>
    </row>
    <row r="12" spans="2:30" s="633" customFormat="1" ht="22.5" customHeight="1" x14ac:dyDescent="0.25">
      <c r="B12" s="682" t="s">
        <v>37</v>
      </c>
      <c r="D12" s="1374">
        <v>11050</v>
      </c>
      <c r="E12" s="1368"/>
      <c r="F12" s="1379">
        <v>2423</v>
      </c>
      <c r="G12" s="1376">
        <v>15.727638582370504</v>
      </c>
      <c r="H12" s="1379">
        <v>2115</v>
      </c>
      <c r="I12" s="1376">
        <v>13.728417499675452</v>
      </c>
      <c r="J12" s="1379">
        <v>2021</v>
      </c>
      <c r="K12" s="1376">
        <v>13.118265610800986</v>
      </c>
      <c r="L12" s="1379">
        <v>830</v>
      </c>
      <c r="M12" s="1376">
        <v>5.3875113592106976</v>
      </c>
      <c r="N12" s="1379">
        <v>1624</v>
      </c>
      <c r="O12" s="1376">
        <v>10.541347526937557</v>
      </c>
      <c r="P12" s="1379">
        <v>1879</v>
      </c>
      <c r="Q12" s="1376">
        <v>12.196546799948072</v>
      </c>
      <c r="R12" s="1379">
        <v>4509</v>
      </c>
      <c r="S12" s="1376">
        <v>29.267817733350643</v>
      </c>
      <c r="T12" s="1379">
        <v>5</v>
      </c>
      <c r="U12" s="1376">
        <v>3.2454887706088537E-2</v>
      </c>
      <c r="V12" s="1377">
        <v>15406</v>
      </c>
      <c r="W12" s="1376">
        <v>100</v>
      </c>
      <c r="X12" s="1372"/>
      <c r="Y12" s="1378">
        <v>1.3942081447963801</v>
      </c>
    </row>
    <row r="13" spans="2:30" s="633" customFormat="1" ht="18" customHeight="1" x14ac:dyDescent="0.25">
      <c r="B13" s="682" t="s">
        <v>38</v>
      </c>
      <c r="D13" s="1374">
        <v>10454</v>
      </c>
      <c r="E13" s="1368"/>
      <c r="F13" s="1375">
        <v>852</v>
      </c>
      <c r="G13" s="1376">
        <v>4.9095309438746106</v>
      </c>
      <c r="H13" s="1375">
        <v>5458</v>
      </c>
      <c r="I13" s="1376">
        <v>31.450962314163881</v>
      </c>
      <c r="J13" s="1375">
        <v>914</v>
      </c>
      <c r="K13" s="1376">
        <v>5.2667972801659557</v>
      </c>
      <c r="L13" s="1375">
        <v>947</v>
      </c>
      <c r="M13" s="1376">
        <v>5.4569551688371556</v>
      </c>
      <c r="N13" s="1375">
        <v>845</v>
      </c>
      <c r="O13" s="1376">
        <v>4.8691944220352656</v>
      </c>
      <c r="P13" s="1375">
        <v>374</v>
      </c>
      <c r="Q13" s="1376">
        <v>2.1551227382735969</v>
      </c>
      <c r="R13" s="1375">
        <v>7964</v>
      </c>
      <c r="S13" s="1376">
        <v>45.891437132649536</v>
      </c>
      <c r="T13" s="1375">
        <v>0</v>
      </c>
      <c r="U13" s="1376">
        <v>0</v>
      </c>
      <c r="V13" s="1377">
        <v>17354</v>
      </c>
      <c r="W13" s="1376">
        <v>100</v>
      </c>
      <c r="X13" s="1372"/>
      <c r="Y13" s="1378">
        <v>1.6600344365792998</v>
      </c>
    </row>
    <row r="14" spans="2:30" s="633" customFormat="1" ht="18" customHeight="1" x14ac:dyDescent="0.25">
      <c r="B14" s="682" t="s">
        <v>6</v>
      </c>
      <c r="D14" s="1374">
        <v>13873</v>
      </c>
      <c r="E14" s="1368"/>
      <c r="F14" s="1375">
        <v>464</v>
      </c>
      <c r="G14" s="1376">
        <v>2.9580517659059034</v>
      </c>
      <c r="H14" s="1375">
        <v>869</v>
      </c>
      <c r="I14" s="1376">
        <v>5.5399719495091162</v>
      </c>
      <c r="J14" s="1375">
        <v>192</v>
      </c>
      <c r="K14" s="1376">
        <v>1.2240214203748565</v>
      </c>
      <c r="L14" s="1375">
        <v>1801</v>
      </c>
      <c r="M14" s="1376">
        <v>11.481575927578733</v>
      </c>
      <c r="N14" s="1375">
        <v>1580</v>
      </c>
      <c r="O14" s="1376">
        <v>10.072676271834757</v>
      </c>
      <c r="P14" s="1375">
        <v>2849</v>
      </c>
      <c r="Q14" s="1376">
        <v>18.162692847124823</v>
      </c>
      <c r="R14" s="1375">
        <v>7931</v>
      </c>
      <c r="S14" s="1376">
        <v>50.56100981767181</v>
      </c>
      <c r="T14" s="1375">
        <v>0</v>
      </c>
      <c r="U14" s="1376">
        <v>0</v>
      </c>
      <c r="V14" s="1377">
        <v>15686</v>
      </c>
      <c r="W14" s="1376">
        <v>100</v>
      </c>
      <c r="X14" s="1372"/>
      <c r="Y14" s="1378">
        <v>1.130685504216824</v>
      </c>
    </row>
    <row r="15" spans="2:30" s="633" customFormat="1" ht="18" customHeight="1" x14ac:dyDescent="0.25">
      <c r="B15" s="682" t="s">
        <v>5</v>
      </c>
      <c r="D15" s="1374">
        <v>7829</v>
      </c>
      <c r="E15" s="1368"/>
      <c r="F15" s="1379">
        <v>3402</v>
      </c>
      <c r="G15" s="1376">
        <v>26.327193932827736</v>
      </c>
      <c r="H15" s="1379">
        <v>1604</v>
      </c>
      <c r="I15" s="1376">
        <v>12.412939173502554</v>
      </c>
      <c r="J15" s="1379">
        <v>564</v>
      </c>
      <c r="K15" s="1376">
        <v>4.3646494350719705</v>
      </c>
      <c r="L15" s="1379">
        <v>878</v>
      </c>
      <c r="M15" s="1376">
        <v>6.7946138368673576</v>
      </c>
      <c r="N15" s="1379">
        <v>2695</v>
      </c>
      <c r="O15" s="1376">
        <v>20.85590465872156</v>
      </c>
      <c r="P15" s="1379">
        <v>200</v>
      </c>
      <c r="Q15" s="1376">
        <v>1.547748026621266</v>
      </c>
      <c r="R15" s="1379">
        <v>3579</v>
      </c>
      <c r="S15" s="1376">
        <v>27.696950936387555</v>
      </c>
      <c r="T15" s="1379">
        <v>0</v>
      </c>
      <c r="U15" s="1376">
        <v>0</v>
      </c>
      <c r="V15" s="1377">
        <v>12922</v>
      </c>
      <c r="W15" s="1376">
        <v>99.999999999999986</v>
      </c>
      <c r="X15" s="1372"/>
      <c r="Y15" s="1378">
        <v>1.6505300804700473</v>
      </c>
    </row>
    <row r="16" spans="2:30" s="742" customFormat="1" ht="18" customHeight="1" x14ac:dyDescent="0.25">
      <c r="B16" s="836" t="s">
        <v>4</v>
      </c>
      <c r="D16" s="1374">
        <v>39896</v>
      </c>
      <c r="E16" s="1368"/>
      <c r="F16" s="1375">
        <v>4708</v>
      </c>
      <c r="G16" s="1376">
        <v>8.3024724015095401</v>
      </c>
      <c r="H16" s="1375">
        <v>9659</v>
      </c>
      <c r="I16" s="1376">
        <v>17.033470884915175</v>
      </c>
      <c r="J16" s="1375">
        <v>7479</v>
      </c>
      <c r="K16" s="1376">
        <v>13.189080520579832</v>
      </c>
      <c r="L16" s="1375">
        <v>2471</v>
      </c>
      <c r="M16" s="1376">
        <v>4.357563573519557</v>
      </c>
      <c r="N16" s="1375">
        <v>3526</v>
      </c>
      <c r="O16" s="1376">
        <v>6.2180368920396427</v>
      </c>
      <c r="P16" s="1375">
        <v>14420</v>
      </c>
      <c r="Q16" s="1376">
        <v>25.429407822805349</v>
      </c>
      <c r="R16" s="1375">
        <v>13621</v>
      </c>
      <c r="S16" s="1376">
        <v>24.020385849821889</v>
      </c>
      <c r="T16" s="1375">
        <v>822</v>
      </c>
      <c r="U16" s="1376">
        <v>1.4495820548090148</v>
      </c>
      <c r="V16" s="1377">
        <v>56706</v>
      </c>
      <c r="W16" s="1376">
        <v>100</v>
      </c>
      <c r="X16" s="1372"/>
      <c r="Y16" s="1378">
        <v>1.4213454982955684</v>
      </c>
    </row>
    <row r="17" spans="2:25" s="742" customFormat="1" ht="18" customHeight="1" x14ac:dyDescent="0.25">
      <c r="B17" s="836" t="s">
        <v>40</v>
      </c>
      <c r="D17" s="1374">
        <v>24985</v>
      </c>
      <c r="E17" s="1368"/>
      <c r="F17" s="1375">
        <v>3038</v>
      </c>
      <c r="G17" s="1376">
        <v>8.7313904696211999</v>
      </c>
      <c r="H17" s="1375">
        <v>9573</v>
      </c>
      <c r="I17" s="1376">
        <v>27.513364373167789</v>
      </c>
      <c r="J17" s="1375">
        <v>4352</v>
      </c>
      <c r="K17" s="1376">
        <v>12.507903661550841</v>
      </c>
      <c r="L17" s="1375">
        <v>1622</v>
      </c>
      <c r="M17" s="1376">
        <v>4.6617232856239585</v>
      </c>
      <c r="N17" s="1375">
        <v>3648</v>
      </c>
      <c r="O17" s="1376">
        <v>10.484566304535266</v>
      </c>
      <c r="P17" s="1375">
        <v>4435</v>
      </c>
      <c r="Q17" s="1376">
        <v>12.746450537448986</v>
      </c>
      <c r="R17" s="1375">
        <v>8123</v>
      </c>
      <c r="S17" s="1376">
        <v>23.345979191814681</v>
      </c>
      <c r="T17" s="1375">
        <v>3</v>
      </c>
      <c r="U17" s="1376">
        <v>8.6221762372822898E-3</v>
      </c>
      <c r="V17" s="1377">
        <v>34794</v>
      </c>
      <c r="W17" s="1376">
        <v>100</v>
      </c>
      <c r="X17" s="1372"/>
      <c r="Y17" s="1378">
        <v>1.3925955573344007</v>
      </c>
    </row>
    <row r="18" spans="2:25" s="742" customFormat="1" ht="18" customHeight="1" x14ac:dyDescent="0.25">
      <c r="B18" s="836" t="s">
        <v>41</v>
      </c>
      <c r="D18" s="1374">
        <v>91719</v>
      </c>
      <c r="E18" s="1368"/>
      <c r="F18" s="1375">
        <v>5</v>
      </c>
      <c r="G18" s="1376">
        <v>4.343520336362215E-3</v>
      </c>
      <c r="H18" s="1375">
        <v>12750</v>
      </c>
      <c r="I18" s="1376">
        <v>11.075976857723647</v>
      </c>
      <c r="J18" s="1375">
        <v>13191</v>
      </c>
      <c r="K18" s="1376">
        <v>11.459075351390796</v>
      </c>
      <c r="L18" s="1375">
        <v>7347</v>
      </c>
      <c r="M18" s="1376">
        <v>6.3823687822506381</v>
      </c>
      <c r="N18" s="1375">
        <v>20772</v>
      </c>
      <c r="O18" s="1376">
        <v>18.044720885383185</v>
      </c>
      <c r="P18" s="1375">
        <v>11499</v>
      </c>
      <c r="Q18" s="1376">
        <v>9.9892280695658222</v>
      </c>
      <c r="R18" s="1375">
        <v>49534</v>
      </c>
      <c r="S18" s="1376">
        <v>43.030387268273188</v>
      </c>
      <c r="T18" s="1375">
        <v>16</v>
      </c>
      <c r="U18" s="1376">
        <v>1.3899265076359087E-2</v>
      </c>
      <c r="V18" s="1377">
        <v>115114</v>
      </c>
      <c r="W18" s="1376">
        <v>100</v>
      </c>
      <c r="X18" s="1372"/>
      <c r="Y18" s="1378">
        <v>1.2550725585756495</v>
      </c>
    </row>
    <row r="19" spans="2:25" s="742" customFormat="1" ht="18" customHeight="1" x14ac:dyDescent="0.25">
      <c r="B19" s="836" t="s">
        <v>3</v>
      </c>
      <c r="D19" s="1374">
        <v>62168</v>
      </c>
      <c r="E19" s="1368"/>
      <c r="F19" s="1375">
        <v>325</v>
      </c>
      <c r="G19" s="1376">
        <v>0.34586242124978717</v>
      </c>
      <c r="H19" s="1375">
        <v>29191</v>
      </c>
      <c r="I19" s="1376">
        <v>31.064830580623191</v>
      </c>
      <c r="J19" s="1375">
        <v>2158</v>
      </c>
      <c r="K19" s="1376">
        <v>2.2965264770985869</v>
      </c>
      <c r="L19" s="1375">
        <v>4202</v>
      </c>
      <c r="M19" s="1376">
        <v>4.4717350587434019</v>
      </c>
      <c r="N19" s="1375">
        <v>6427</v>
      </c>
      <c r="O19" s="1376">
        <v>6.8395624042227139</v>
      </c>
      <c r="P19" s="1375">
        <v>8755</v>
      </c>
      <c r="Q19" s="1376">
        <v>9.3170015324365743</v>
      </c>
      <c r="R19" s="1375">
        <v>42590</v>
      </c>
      <c r="S19" s="1376">
        <v>45.323940064702875</v>
      </c>
      <c r="T19" s="1375">
        <v>320</v>
      </c>
      <c r="U19" s="1376">
        <v>0.34054146092286736</v>
      </c>
      <c r="V19" s="1377">
        <v>93968</v>
      </c>
      <c r="W19" s="1376">
        <v>99.999999999999986</v>
      </c>
      <c r="X19" s="1372"/>
      <c r="Y19" s="1378">
        <v>1.511517179256209</v>
      </c>
    </row>
    <row r="20" spans="2:25" s="633" customFormat="1" ht="18" customHeight="1" x14ac:dyDescent="0.25">
      <c r="B20" s="836" t="s">
        <v>2</v>
      </c>
      <c r="D20" s="1374">
        <v>12153</v>
      </c>
      <c r="E20" s="1368"/>
      <c r="F20" s="1375">
        <v>402</v>
      </c>
      <c r="G20" s="1376">
        <v>2.7455265674088238</v>
      </c>
      <c r="H20" s="1375">
        <v>2168</v>
      </c>
      <c r="I20" s="1376">
        <v>14.806720393388881</v>
      </c>
      <c r="J20" s="1375">
        <v>285</v>
      </c>
      <c r="K20" s="1376">
        <v>1.9464554022674498</v>
      </c>
      <c r="L20" s="1375">
        <v>933</v>
      </c>
      <c r="M20" s="1376">
        <v>6.3720803168965992</v>
      </c>
      <c r="N20" s="1375">
        <v>1685</v>
      </c>
      <c r="O20" s="1376">
        <v>11.507990711651415</v>
      </c>
      <c r="P20" s="1375">
        <v>6550</v>
      </c>
      <c r="Q20" s="1376">
        <v>44.734325911760692</v>
      </c>
      <c r="R20" s="1375">
        <v>2619</v>
      </c>
      <c r="S20" s="1376">
        <v>17.886900696626142</v>
      </c>
      <c r="T20" s="1375">
        <v>0</v>
      </c>
      <c r="U20" s="1376">
        <v>0</v>
      </c>
      <c r="V20" s="1377">
        <v>14642</v>
      </c>
      <c r="W20" s="1376">
        <v>100</v>
      </c>
      <c r="X20" s="1372"/>
      <c r="Y20" s="1378">
        <v>1.2048053978441537</v>
      </c>
    </row>
    <row r="21" spans="2:25" s="633" customFormat="1" ht="18" customHeight="1" x14ac:dyDescent="0.25">
      <c r="B21" s="682" t="s">
        <v>35</v>
      </c>
      <c r="D21" s="1374">
        <v>26438</v>
      </c>
      <c r="E21" s="1368"/>
      <c r="F21" s="1375">
        <v>2216</v>
      </c>
      <c r="G21" s="1376">
        <v>6.2808230825916898</v>
      </c>
      <c r="H21" s="1375">
        <v>6726</v>
      </c>
      <c r="I21" s="1376">
        <v>19.063545150501671</v>
      </c>
      <c r="J21" s="1375">
        <v>7842</v>
      </c>
      <c r="K21" s="1376">
        <v>22.226631143359221</v>
      </c>
      <c r="L21" s="1375">
        <v>3098</v>
      </c>
      <c r="M21" s="1376">
        <v>8.7806813672694286</v>
      </c>
      <c r="N21" s="1375">
        <v>2453</v>
      </c>
      <c r="O21" s="1376">
        <v>6.9525537101071366</v>
      </c>
      <c r="P21" s="1375">
        <v>5234</v>
      </c>
      <c r="Q21" s="1376">
        <v>14.83475993424409</v>
      </c>
      <c r="R21" s="1375">
        <v>7665</v>
      </c>
      <c r="S21" s="1376">
        <v>21.724958902556544</v>
      </c>
      <c r="T21" s="1375">
        <v>48</v>
      </c>
      <c r="U21" s="1376">
        <v>0.13604670937021709</v>
      </c>
      <c r="V21" s="1377">
        <v>35282</v>
      </c>
      <c r="W21" s="1376">
        <v>100</v>
      </c>
      <c r="X21" s="1372"/>
      <c r="Y21" s="1378">
        <v>1.3345184961040926</v>
      </c>
    </row>
    <row r="22" spans="2:25" s="633" customFormat="1" ht="21" customHeight="1" x14ac:dyDescent="0.25">
      <c r="B22" s="682" t="s">
        <v>42</v>
      </c>
      <c r="D22" s="1374">
        <v>73117</v>
      </c>
      <c r="E22" s="1368"/>
      <c r="F22" s="1375">
        <v>2704</v>
      </c>
      <c r="G22" s="1376">
        <v>2.6045579764588029</v>
      </c>
      <c r="H22" s="1375">
        <v>31967</v>
      </c>
      <c r="I22" s="1376">
        <v>30.791384923616327</v>
      </c>
      <c r="J22" s="1375">
        <v>21173</v>
      </c>
      <c r="K22" s="1376">
        <v>20.394343948062957</v>
      </c>
      <c r="L22" s="1375">
        <v>8152</v>
      </c>
      <c r="M22" s="1376">
        <v>7.8522028935252077</v>
      </c>
      <c r="N22" s="1375">
        <v>8135</v>
      </c>
      <c r="O22" s="1376">
        <v>7.8358280837619683</v>
      </c>
      <c r="P22" s="1375">
        <v>10649</v>
      </c>
      <c r="Q22" s="1376">
        <v>10.257373480513976</v>
      </c>
      <c r="R22" s="1375">
        <v>21021</v>
      </c>
      <c r="S22" s="1376">
        <v>20.24793388429752</v>
      </c>
      <c r="T22" s="1375">
        <v>17</v>
      </c>
      <c r="U22" s="1376">
        <v>1.6374809763239514E-2</v>
      </c>
      <c r="V22" s="1377">
        <v>103818</v>
      </c>
      <c r="W22" s="1376">
        <v>100</v>
      </c>
      <c r="X22" s="1372"/>
      <c r="Y22" s="1378">
        <v>1.4198886715811645</v>
      </c>
    </row>
    <row r="23" spans="2:25" s="633" customFormat="1" ht="18" customHeight="1" x14ac:dyDescent="0.25">
      <c r="B23" s="682" t="s">
        <v>43</v>
      </c>
      <c r="D23" s="1374">
        <v>17513</v>
      </c>
      <c r="E23" s="1368"/>
      <c r="F23" s="1375">
        <v>1770</v>
      </c>
      <c r="G23" s="1376">
        <v>7.7306079664570229</v>
      </c>
      <c r="H23" s="1375">
        <v>4727</v>
      </c>
      <c r="I23" s="1376">
        <v>20.645527603074772</v>
      </c>
      <c r="J23" s="1375">
        <v>1306</v>
      </c>
      <c r="K23" s="1376">
        <v>5.7040531097134872</v>
      </c>
      <c r="L23" s="1375">
        <v>2030</v>
      </c>
      <c r="M23" s="1376">
        <v>8.86617749825297</v>
      </c>
      <c r="N23" s="1375">
        <v>2467</v>
      </c>
      <c r="O23" s="1376">
        <v>10.774807826694619</v>
      </c>
      <c r="P23" s="1375">
        <v>361</v>
      </c>
      <c r="Q23" s="1376">
        <v>1.5766946191474493</v>
      </c>
      <c r="R23" s="1375">
        <v>10234</v>
      </c>
      <c r="S23" s="1376">
        <v>44.697763801537384</v>
      </c>
      <c r="T23" s="1375">
        <v>1</v>
      </c>
      <c r="U23" s="1376">
        <v>4.3675751222921038E-3</v>
      </c>
      <c r="V23" s="1377">
        <v>22896</v>
      </c>
      <c r="W23" s="1376">
        <v>99.999999999999986</v>
      </c>
      <c r="X23" s="1372"/>
      <c r="Y23" s="1378">
        <v>1.307371666761834</v>
      </c>
    </row>
    <row r="24" spans="2:25" s="633" customFormat="1" ht="22.5" customHeight="1" x14ac:dyDescent="0.25">
      <c r="B24" s="682" t="s">
        <v>44</v>
      </c>
      <c r="D24" s="1374">
        <v>6417</v>
      </c>
      <c r="E24" s="1368"/>
      <c r="F24" s="1379">
        <v>627</v>
      </c>
      <c r="G24" s="1380">
        <v>7.2712513046503533</v>
      </c>
      <c r="H24" s="1379">
        <v>1218</v>
      </c>
      <c r="I24" s="1376">
        <v>14.125014496115041</v>
      </c>
      <c r="J24" s="1379">
        <v>339</v>
      </c>
      <c r="K24" s="1376">
        <v>3.9313463991650237</v>
      </c>
      <c r="L24" s="1379">
        <v>358</v>
      </c>
      <c r="M24" s="1376">
        <v>4.1516873477907916</v>
      </c>
      <c r="N24" s="1379">
        <v>1526</v>
      </c>
      <c r="O24" s="1376">
        <v>17.696857242259075</v>
      </c>
      <c r="P24" s="1379">
        <v>1354</v>
      </c>
      <c r="Q24" s="1376">
        <v>15.702191812594224</v>
      </c>
      <c r="R24" s="1379">
        <v>3184</v>
      </c>
      <c r="S24" s="1376">
        <v>36.924504232865594</v>
      </c>
      <c r="T24" s="1379">
        <v>17</v>
      </c>
      <c r="U24" s="1376">
        <v>0.19714716455989795</v>
      </c>
      <c r="V24" s="1381">
        <v>8623</v>
      </c>
      <c r="W24" s="1376">
        <v>99.999999999999986</v>
      </c>
      <c r="X24" s="1372"/>
      <c r="Y24" s="1378">
        <v>1.3437743493844476</v>
      </c>
    </row>
    <row r="25" spans="2:25" s="633" customFormat="1" ht="18" customHeight="1" x14ac:dyDescent="0.25">
      <c r="B25" s="682" t="s">
        <v>45</v>
      </c>
      <c r="D25" s="1374">
        <v>23699</v>
      </c>
      <c r="E25" s="1368"/>
      <c r="F25" s="1379">
        <v>481</v>
      </c>
      <c r="G25" s="1380">
        <v>1.3834162616123558</v>
      </c>
      <c r="H25" s="1379">
        <v>8417</v>
      </c>
      <c r="I25" s="1376">
        <v>24.208346515574217</v>
      </c>
      <c r="J25" s="1379">
        <v>1930</v>
      </c>
      <c r="K25" s="1376">
        <v>5.5509217981535279</v>
      </c>
      <c r="L25" s="1379">
        <v>3270</v>
      </c>
      <c r="M25" s="1376">
        <v>9.4049296787368064</v>
      </c>
      <c r="N25" s="1379">
        <v>5001</v>
      </c>
      <c r="O25" s="1376">
        <v>14.383502545370876</v>
      </c>
      <c r="P25" s="1379">
        <v>656</v>
      </c>
      <c r="Q25" s="1376">
        <v>1.8867381863153958</v>
      </c>
      <c r="R25" s="1379">
        <v>12497</v>
      </c>
      <c r="S25" s="1376">
        <v>35.942937674365098</v>
      </c>
      <c r="T25" s="1379">
        <v>2517</v>
      </c>
      <c r="U25" s="1376">
        <v>7.2392073398717249</v>
      </c>
      <c r="V25" s="1381">
        <v>34769</v>
      </c>
      <c r="W25" s="1376">
        <v>100</v>
      </c>
      <c r="X25" s="1372"/>
      <c r="Y25" s="1378">
        <v>1.4671083168066164</v>
      </c>
    </row>
    <row r="26" spans="2:25" s="633" customFormat="1" ht="18" customHeight="1" x14ac:dyDescent="0.25">
      <c r="B26" s="682" t="s">
        <v>46</v>
      </c>
      <c r="D26" s="1374">
        <v>4108</v>
      </c>
      <c r="E26" s="1368"/>
      <c r="F26" s="1379">
        <v>577</v>
      </c>
      <c r="G26" s="1380">
        <v>8.9043209876543212</v>
      </c>
      <c r="H26" s="1379">
        <v>1270</v>
      </c>
      <c r="I26" s="1376">
        <v>19.598765432098766</v>
      </c>
      <c r="J26" s="1379">
        <v>1399</v>
      </c>
      <c r="K26" s="1376">
        <v>21.589506172839506</v>
      </c>
      <c r="L26" s="1379">
        <v>718</v>
      </c>
      <c r="M26" s="1376">
        <v>11.080246913580247</v>
      </c>
      <c r="N26" s="1379">
        <v>1193</v>
      </c>
      <c r="O26" s="1376">
        <v>18.410493827160494</v>
      </c>
      <c r="P26" s="1379">
        <v>580</v>
      </c>
      <c r="Q26" s="1376">
        <v>8.9506172839506171</v>
      </c>
      <c r="R26" s="1379">
        <v>743</v>
      </c>
      <c r="S26" s="1376">
        <v>11.466049382716049</v>
      </c>
      <c r="T26" s="1379">
        <v>0</v>
      </c>
      <c r="U26" s="1376">
        <v>0</v>
      </c>
      <c r="V26" s="1381">
        <v>6480</v>
      </c>
      <c r="W26" s="1376">
        <v>100.00000000000001</v>
      </c>
      <c r="X26" s="1372"/>
      <c r="Y26" s="1378">
        <v>1.5774099318403116</v>
      </c>
    </row>
    <row r="27" spans="2:25" s="633" customFormat="1" ht="18" customHeight="1" x14ac:dyDescent="0.25">
      <c r="B27" s="682" t="s">
        <v>1</v>
      </c>
      <c r="D27" s="1374">
        <v>1374</v>
      </c>
      <c r="E27" s="1368"/>
      <c r="F27" s="1379">
        <v>225</v>
      </c>
      <c r="G27" s="1380">
        <v>12.626262626262626</v>
      </c>
      <c r="H27" s="1379">
        <v>268</v>
      </c>
      <c r="I27" s="1376">
        <v>15.039281705948373</v>
      </c>
      <c r="J27" s="1379">
        <v>424</v>
      </c>
      <c r="K27" s="1376">
        <v>23.793490460157127</v>
      </c>
      <c r="L27" s="1379">
        <v>27</v>
      </c>
      <c r="M27" s="1376">
        <v>1.5151515151515151</v>
      </c>
      <c r="N27" s="1379">
        <v>105</v>
      </c>
      <c r="O27" s="1376">
        <v>5.8922558922558919</v>
      </c>
      <c r="P27" s="1379">
        <v>4</v>
      </c>
      <c r="Q27" s="1376">
        <v>0.22446689113355781</v>
      </c>
      <c r="R27" s="1379">
        <v>729</v>
      </c>
      <c r="S27" s="1376">
        <v>40.909090909090907</v>
      </c>
      <c r="T27" s="1379">
        <v>0</v>
      </c>
      <c r="U27" s="1376">
        <v>0</v>
      </c>
      <c r="V27" s="1377">
        <v>1782</v>
      </c>
      <c r="W27" s="1376">
        <v>100</v>
      </c>
      <c r="X27" s="1372"/>
      <c r="Y27" s="1378">
        <v>1.2969432314410481</v>
      </c>
    </row>
    <row r="28" spans="2:25" s="633" customFormat="1" ht="8.25" customHeight="1" x14ac:dyDescent="0.25">
      <c r="B28" s="688"/>
      <c r="D28" s="1382"/>
      <c r="E28" s="1368"/>
      <c r="F28" s="1383"/>
      <c r="G28" s="1384"/>
      <c r="H28" s="1383"/>
      <c r="I28" s="1385"/>
      <c r="J28" s="1383"/>
      <c r="K28" s="1385"/>
      <c r="L28" s="1383"/>
      <c r="M28" s="1385"/>
      <c r="N28" s="1383"/>
      <c r="O28" s="1384"/>
      <c r="P28" s="1383"/>
      <c r="Q28" s="1384"/>
      <c r="R28" s="1383"/>
      <c r="S28" s="1384"/>
      <c r="T28" s="1383"/>
      <c r="U28" s="1384"/>
      <c r="V28" s="1386"/>
      <c r="W28" s="1385"/>
      <c r="X28" s="1372"/>
      <c r="Y28" s="1387"/>
    </row>
    <row r="29" spans="2:25" s="633" customFormat="1" ht="3" customHeight="1" x14ac:dyDescent="0.25">
      <c r="B29" s="630"/>
      <c r="C29" s="631"/>
      <c r="D29" s="1388"/>
      <c r="E29" s="1389"/>
      <c r="F29" s="1390"/>
      <c r="G29" s="1390"/>
      <c r="H29" s="1390"/>
      <c r="I29" s="1390"/>
      <c r="J29" s="1390"/>
      <c r="K29" s="1390"/>
      <c r="L29" s="1390"/>
      <c r="M29" s="1390"/>
      <c r="N29" s="1390"/>
      <c r="O29" s="1390"/>
      <c r="P29" s="1390"/>
      <c r="Q29" s="1390"/>
      <c r="R29" s="1390"/>
      <c r="S29" s="1390"/>
      <c r="T29" s="1390"/>
      <c r="U29" s="1390"/>
      <c r="V29" s="1391"/>
      <c r="W29" s="1390"/>
      <c r="X29" s="1390"/>
      <c r="Y29" s="1390"/>
    </row>
    <row r="30" spans="2:25" s="1225" customFormat="1" ht="20.25" customHeight="1" x14ac:dyDescent="0.25">
      <c r="B30" s="1249" t="s">
        <v>0</v>
      </c>
      <c r="D30" s="1392">
        <f>SUM(D10:D27)</f>
        <v>573985</v>
      </c>
      <c r="E30" s="1393"/>
      <c r="F30" s="1394">
        <f>SUM(F10:F27)</f>
        <v>25538</v>
      </c>
      <c r="G30" s="1395">
        <f>F30*100/$V30</f>
        <v>3.1804861767537322</v>
      </c>
      <c r="H30" s="1394">
        <f>SUM(H10:H27)</f>
        <v>190525</v>
      </c>
      <c r="I30" s="1395">
        <f>H30*100/$V30</f>
        <v>23.727861572010525</v>
      </c>
      <c r="J30" s="1394">
        <f>SUM(J10:J27)</f>
        <v>135945</v>
      </c>
      <c r="K30" s="1395">
        <f>J30*100/$V30</f>
        <v>16.930503300915738</v>
      </c>
      <c r="L30" s="1394">
        <f>SUM(L10:L27)</f>
        <v>47059</v>
      </c>
      <c r="M30" s="1395">
        <f>L30*100/$V30</f>
        <v>5.8606977442185713</v>
      </c>
      <c r="N30" s="1394">
        <f>SUM(N10:N27)</f>
        <v>79317</v>
      </c>
      <c r="O30" s="1395">
        <f>N30*100/$V30</f>
        <v>9.8780884204548425</v>
      </c>
      <c r="P30" s="1394">
        <f>SUM(P10:P27)</f>
        <v>76043</v>
      </c>
      <c r="Q30" s="1395">
        <f>P30*100/$V30</f>
        <v>9.4703465556771889</v>
      </c>
      <c r="R30" s="1394">
        <f>SUM(R10:R27)</f>
        <v>244762</v>
      </c>
      <c r="S30" s="1395">
        <f>R30*100/$V30</f>
        <v>30.482502842610891</v>
      </c>
      <c r="T30" s="1394">
        <f>SUM(T10:T28)</f>
        <v>3770</v>
      </c>
      <c r="U30" s="1395">
        <f>T30*100/$V30</f>
        <v>0.46951338735850773</v>
      </c>
      <c r="V30" s="1394">
        <f>SUM(V10:V27)</f>
        <v>802959</v>
      </c>
      <c r="W30" s="1395">
        <f>G30+I30+K30+M30+O30+Q30+S30+U30</f>
        <v>99.999999999999986</v>
      </c>
      <c r="X30" s="1396"/>
      <c r="Y30" s="1397">
        <f>(V30/D30)</f>
        <v>1.3989198323998013</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D888-65C4-415B-A02F-7E1751C62655}">
  <sheetPr codeName="Hoja1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4" t="s">
        <v>496</v>
      </c>
      <c r="C3" s="1534"/>
      <c r="D3" s="1534"/>
      <c r="E3" s="1534"/>
      <c r="F3" s="1534"/>
      <c r="G3" s="1534"/>
      <c r="H3" s="1534"/>
      <c r="I3" s="1534"/>
      <c r="J3" s="1534"/>
      <c r="K3" s="1534"/>
      <c r="L3" s="1534"/>
      <c r="M3" s="1534"/>
      <c r="N3" s="1534"/>
      <c r="O3" s="1534"/>
      <c r="P3" s="1534"/>
      <c r="Q3" s="1534"/>
      <c r="R3" s="1534"/>
      <c r="S3" s="1534"/>
      <c r="T3" s="1534"/>
      <c r="U3" s="1534"/>
      <c r="V3" s="1534"/>
      <c r="W3" s="1534"/>
      <c r="X3" s="1534"/>
      <c r="Y3" s="821"/>
    </row>
    <row r="4" spans="2:30" s="621" customFormat="1" ht="14.25" customHeight="1" x14ac:dyDescent="0.25">
      <c r="B4" s="1471" t="str">
        <f>porsaad!$B$6</f>
        <v>Situación a 31 de marzo de 2025</v>
      </c>
      <c r="C4" s="1471"/>
      <c r="D4" s="1471"/>
      <c r="E4" s="1471"/>
      <c r="F4" s="1471"/>
      <c r="G4" s="1471"/>
      <c r="H4" s="1471"/>
      <c r="I4" s="1471"/>
      <c r="J4" s="1471"/>
      <c r="K4" s="1471"/>
      <c r="L4" s="1471"/>
      <c r="M4" s="1471"/>
      <c r="N4" s="1471"/>
      <c r="O4" s="1471"/>
      <c r="P4" s="1471"/>
      <c r="Q4" s="1471"/>
      <c r="R4" s="1471"/>
      <c r="S4" s="1471"/>
      <c r="T4" s="1471"/>
      <c r="U4" s="1471"/>
      <c r="V4" s="1471"/>
      <c r="W4" s="1471"/>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86" t="s">
        <v>491</v>
      </c>
      <c r="G6" s="1587"/>
      <c r="H6" s="1587"/>
      <c r="I6" s="1587"/>
      <c r="J6" s="1587"/>
      <c r="K6" s="1587"/>
      <c r="L6" s="1587"/>
      <c r="M6" s="1587"/>
      <c r="N6" s="1587"/>
      <c r="O6" s="1587"/>
      <c r="P6" s="1587"/>
      <c r="Q6" s="1587"/>
      <c r="R6" s="1587"/>
      <c r="S6" s="1587"/>
      <c r="T6" s="1587"/>
      <c r="U6" s="1587"/>
      <c r="V6" s="1587"/>
      <c r="W6" s="1588"/>
      <c r="X6" s="825"/>
      <c r="Y6" s="826"/>
    </row>
    <row r="7" spans="2:30" s="621" customFormat="1" ht="64.5" customHeight="1" x14ac:dyDescent="0.25">
      <c r="B7" s="1548" t="s">
        <v>12</v>
      </c>
      <c r="C7" s="625"/>
      <c r="D7" s="871" t="s">
        <v>492</v>
      </c>
      <c r="E7" s="625"/>
      <c r="F7" s="1589" t="s">
        <v>54</v>
      </c>
      <c r="G7" s="1590"/>
      <c r="H7" s="1591" t="s">
        <v>55</v>
      </c>
      <c r="I7" s="1592"/>
      <c r="J7" s="1593" t="s">
        <v>56</v>
      </c>
      <c r="K7" s="1594"/>
      <c r="L7" s="1593" t="s">
        <v>57</v>
      </c>
      <c r="M7" s="1595"/>
      <c r="N7" s="1594" t="s">
        <v>58</v>
      </c>
      <c r="O7" s="1594"/>
      <c r="P7" s="1593" t="s">
        <v>59</v>
      </c>
      <c r="Q7" s="1595"/>
      <c r="R7" s="1591" t="s">
        <v>60</v>
      </c>
      <c r="S7" s="1592"/>
      <c r="T7" s="1593" t="s">
        <v>61</v>
      </c>
      <c r="U7" s="1595"/>
      <c r="V7" s="1593" t="s">
        <v>0</v>
      </c>
      <c r="W7" s="1596"/>
      <c r="X7" s="627"/>
      <c r="Y7" s="1366" t="s">
        <v>493</v>
      </c>
      <c r="AD7" s="827"/>
    </row>
    <row r="8" spans="2:30" s="626" customFormat="1" ht="20.25" customHeight="1" x14ac:dyDescent="0.25">
      <c r="B8" s="1549"/>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7">
        <v>72011</v>
      </c>
      <c r="E10" s="1368"/>
      <c r="F10" s="1369">
        <v>3</v>
      </c>
      <c r="G10" s="1370">
        <v>3.0254134731746672E-3</v>
      </c>
      <c r="H10" s="1369">
        <v>24900</v>
      </c>
      <c r="I10" s="1370">
        <v>25.110931827349738</v>
      </c>
      <c r="J10" s="1369">
        <v>28610</v>
      </c>
      <c r="K10" s="1370">
        <v>28.852359822509076</v>
      </c>
      <c r="L10" s="1369">
        <v>5604</v>
      </c>
      <c r="M10" s="1370">
        <v>5.6514723678902783</v>
      </c>
      <c r="N10" s="1369">
        <v>11561</v>
      </c>
      <c r="O10" s="1370">
        <v>11.658935054457443</v>
      </c>
      <c r="P10" s="1369">
        <v>2291</v>
      </c>
      <c r="Q10" s="1370">
        <v>2.3104074223477209</v>
      </c>
      <c r="R10" s="1369">
        <v>26183</v>
      </c>
      <c r="S10" s="1370">
        <v>26.40480032271077</v>
      </c>
      <c r="T10" s="1369">
        <v>8</v>
      </c>
      <c r="U10" s="1370">
        <v>8.0677692617991126E-3</v>
      </c>
      <c r="V10" s="1371">
        <v>99160</v>
      </c>
      <c r="W10" s="1370">
        <v>100</v>
      </c>
      <c r="X10" s="1372"/>
      <c r="Y10" s="1373">
        <v>1.3770118454125064</v>
      </c>
    </row>
    <row r="11" spans="2:30" s="633" customFormat="1" ht="18" customHeight="1" x14ac:dyDescent="0.25">
      <c r="B11" s="682" t="s">
        <v>7</v>
      </c>
      <c r="D11" s="1374">
        <v>13327</v>
      </c>
      <c r="E11" s="1368"/>
      <c r="F11" s="1375">
        <v>2162</v>
      </c>
      <c r="G11" s="1376">
        <v>12.51374659952538</v>
      </c>
      <c r="H11" s="1375">
        <v>1813</v>
      </c>
      <c r="I11" s="1376">
        <v>10.493719974532615</v>
      </c>
      <c r="J11" s="1375">
        <v>665</v>
      </c>
      <c r="K11" s="1376">
        <v>3.8490478671065578</v>
      </c>
      <c r="L11" s="1375">
        <v>509</v>
      </c>
      <c r="M11" s="1376">
        <v>2.9461133298605082</v>
      </c>
      <c r="N11" s="1375">
        <v>2774</v>
      </c>
      <c r="O11" s="1376">
        <v>16.056028245644498</v>
      </c>
      <c r="P11" s="1375">
        <v>4107</v>
      </c>
      <c r="Q11" s="1376">
        <v>23.771488105573884</v>
      </c>
      <c r="R11" s="1375">
        <v>5247</v>
      </c>
      <c r="S11" s="1376">
        <v>30.369855877756557</v>
      </c>
      <c r="T11" s="1375">
        <v>0</v>
      </c>
      <c r="U11" s="1376">
        <v>0</v>
      </c>
      <c r="V11" s="1377">
        <v>17277</v>
      </c>
      <c r="W11" s="1376">
        <v>100</v>
      </c>
      <c r="X11" s="1372"/>
      <c r="Y11" s="1378">
        <v>1.2963907856231711</v>
      </c>
    </row>
    <row r="12" spans="2:30" s="633" customFormat="1" ht="22.5" customHeight="1" x14ac:dyDescent="0.25">
      <c r="B12" s="682" t="s">
        <v>37</v>
      </c>
      <c r="D12" s="1374">
        <v>7928</v>
      </c>
      <c r="E12" s="1368"/>
      <c r="F12" s="1379">
        <v>2174</v>
      </c>
      <c r="G12" s="1376">
        <v>20.157626332869725</v>
      </c>
      <c r="H12" s="1379">
        <v>792</v>
      </c>
      <c r="I12" s="1376">
        <v>7.3435326842837272</v>
      </c>
      <c r="J12" s="1379">
        <v>936</v>
      </c>
      <c r="K12" s="1376">
        <v>8.6787204450625861</v>
      </c>
      <c r="L12" s="1379">
        <v>551</v>
      </c>
      <c r="M12" s="1376">
        <v>5.1089476124246636</v>
      </c>
      <c r="N12" s="1379">
        <v>1650</v>
      </c>
      <c r="O12" s="1376">
        <v>15.299026425591098</v>
      </c>
      <c r="P12" s="1379">
        <v>1811</v>
      </c>
      <c r="Q12" s="1376">
        <v>16.791840519239685</v>
      </c>
      <c r="R12" s="1379">
        <v>2859</v>
      </c>
      <c r="S12" s="1376">
        <v>26.509040333796939</v>
      </c>
      <c r="T12" s="1379">
        <v>12</v>
      </c>
      <c r="U12" s="1376">
        <v>0.11126564673157163</v>
      </c>
      <c r="V12" s="1377">
        <v>10785</v>
      </c>
      <c r="W12" s="1376">
        <v>100</v>
      </c>
      <c r="X12" s="1372"/>
      <c r="Y12" s="1378">
        <v>1.3603683148335015</v>
      </c>
    </row>
    <row r="13" spans="2:30" s="633" customFormat="1" ht="18" customHeight="1" x14ac:dyDescent="0.25">
      <c r="B13" s="682" t="s">
        <v>38</v>
      </c>
      <c r="D13" s="1374">
        <v>7893</v>
      </c>
      <c r="E13" s="1368"/>
      <c r="F13" s="1375">
        <v>362</v>
      </c>
      <c r="G13" s="1376">
        <v>3.2149200710479575</v>
      </c>
      <c r="H13" s="1375">
        <v>2649</v>
      </c>
      <c r="I13" s="1376">
        <v>23.525754884547069</v>
      </c>
      <c r="J13" s="1375">
        <v>602</v>
      </c>
      <c r="K13" s="1376">
        <v>5.3463587921847244</v>
      </c>
      <c r="L13" s="1375">
        <v>612</v>
      </c>
      <c r="M13" s="1376">
        <v>5.4351687388987564</v>
      </c>
      <c r="N13" s="1375">
        <v>2138</v>
      </c>
      <c r="O13" s="1376">
        <v>18.987566607460035</v>
      </c>
      <c r="P13" s="1375">
        <v>350</v>
      </c>
      <c r="Q13" s="1376">
        <v>3.1083481349911191</v>
      </c>
      <c r="R13" s="1375">
        <v>4547</v>
      </c>
      <c r="S13" s="1376">
        <v>40.381882770870341</v>
      </c>
      <c r="T13" s="1375">
        <v>0</v>
      </c>
      <c r="U13" s="1376">
        <v>0</v>
      </c>
      <c r="V13" s="1377">
        <v>11260</v>
      </c>
      <c r="W13" s="1376">
        <v>100</v>
      </c>
      <c r="X13" s="1372"/>
      <c r="Y13" s="1378">
        <v>1.4265805143798302</v>
      </c>
    </row>
    <row r="14" spans="2:30" s="633" customFormat="1" ht="18" customHeight="1" x14ac:dyDescent="0.25">
      <c r="B14" s="682" t="s">
        <v>6</v>
      </c>
      <c r="D14" s="1374">
        <v>14176</v>
      </c>
      <c r="E14" s="1368"/>
      <c r="F14" s="1375">
        <v>542</v>
      </c>
      <c r="G14" s="1376">
        <v>3.3976930792377131</v>
      </c>
      <c r="H14" s="1375">
        <v>727</v>
      </c>
      <c r="I14" s="1376">
        <v>4.5574222668004012</v>
      </c>
      <c r="J14" s="1375">
        <v>235</v>
      </c>
      <c r="K14" s="1376">
        <v>1.4731695085255767</v>
      </c>
      <c r="L14" s="1375">
        <v>1465</v>
      </c>
      <c r="M14" s="1376">
        <v>9.1838014042126375</v>
      </c>
      <c r="N14" s="1375">
        <v>2549</v>
      </c>
      <c r="O14" s="1376">
        <v>15.979187562688065</v>
      </c>
      <c r="P14" s="1375">
        <v>2976</v>
      </c>
      <c r="Q14" s="1376">
        <v>18.655967903711133</v>
      </c>
      <c r="R14" s="1375">
        <v>7458</v>
      </c>
      <c r="S14" s="1376">
        <v>46.752758274824473</v>
      </c>
      <c r="T14" s="1375">
        <v>0</v>
      </c>
      <c r="U14" s="1376">
        <v>0</v>
      </c>
      <c r="V14" s="1377">
        <v>15952</v>
      </c>
      <c r="W14" s="1376">
        <v>100</v>
      </c>
      <c r="X14" s="1372"/>
      <c r="Y14" s="1378">
        <v>1.1252821670428894</v>
      </c>
    </row>
    <row r="15" spans="2:30" s="633" customFormat="1" ht="18" customHeight="1" x14ac:dyDescent="0.25">
      <c r="B15" s="682" t="s">
        <v>5</v>
      </c>
      <c r="D15" s="1374">
        <v>5255</v>
      </c>
      <c r="E15" s="1368"/>
      <c r="F15" s="1379">
        <v>2492</v>
      </c>
      <c r="G15" s="1376">
        <v>28.815911193339499</v>
      </c>
      <c r="H15" s="1379">
        <v>635</v>
      </c>
      <c r="I15" s="1376">
        <v>7.3427382053654027</v>
      </c>
      <c r="J15" s="1379">
        <v>417</v>
      </c>
      <c r="K15" s="1376">
        <v>4.8219241443108229</v>
      </c>
      <c r="L15" s="1379">
        <v>749</v>
      </c>
      <c r="M15" s="1376">
        <v>8.6609620721554119</v>
      </c>
      <c r="N15" s="1379">
        <v>1881</v>
      </c>
      <c r="O15" s="1376">
        <v>21.750693802035151</v>
      </c>
      <c r="P15" s="1379">
        <v>183</v>
      </c>
      <c r="Q15" s="1376">
        <v>2.1160962072155414</v>
      </c>
      <c r="R15" s="1379">
        <v>2291</v>
      </c>
      <c r="S15" s="1376">
        <v>26.491674375578167</v>
      </c>
      <c r="T15" s="1379">
        <v>0</v>
      </c>
      <c r="U15" s="1376">
        <v>0</v>
      </c>
      <c r="V15" s="1377">
        <v>8648</v>
      </c>
      <c r="W15" s="1376">
        <v>100.00000000000001</v>
      </c>
      <c r="X15" s="1372"/>
      <c r="Y15" s="1378">
        <v>1.6456707897240723</v>
      </c>
    </row>
    <row r="16" spans="2:30" s="742" customFormat="1" ht="18" customHeight="1" x14ac:dyDescent="0.25">
      <c r="B16" s="836" t="s">
        <v>4</v>
      </c>
      <c r="D16" s="1374">
        <v>34287</v>
      </c>
      <c r="E16" s="1368"/>
      <c r="F16" s="1375">
        <v>5890</v>
      </c>
      <c r="G16" s="1376">
        <v>12.467983319574099</v>
      </c>
      <c r="H16" s="1375">
        <v>4369</v>
      </c>
      <c r="I16" s="1376">
        <v>9.2483224317859491</v>
      </c>
      <c r="J16" s="1375">
        <v>3620</v>
      </c>
      <c r="K16" s="1376">
        <v>7.6628352490421454</v>
      </c>
      <c r="L16" s="1375">
        <v>2103</v>
      </c>
      <c r="M16" s="1376">
        <v>4.4516415825236555</v>
      </c>
      <c r="N16" s="1375">
        <v>5563</v>
      </c>
      <c r="O16" s="1376">
        <v>11.775787980779407</v>
      </c>
      <c r="P16" s="1375">
        <v>15637</v>
      </c>
      <c r="Q16" s="1376">
        <v>33.100484748417685</v>
      </c>
      <c r="R16" s="1375">
        <v>9498</v>
      </c>
      <c r="S16" s="1376">
        <v>20.105416904807264</v>
      </c>
      <c r="T16" s="1375">
        <v>561</v>
      </c>
      <c r="U16" s="1376">
        <v>1.187527783069791</v>
      </c>
      <c r="V16" s="1377">
        <v>47241</v>
      </c>
      <c r="W16" s="1376">
        <v>100.00000000000001</v>
      </c>
      <c r="X16" s="1372"/>
      <c r="Y16" s="1378">
        <v>1.3778108320937965</v>
      </c>
    </row>
    <row r="17" spans="2:25" s="742" customFormat="1" ht="18" customHeight="1" x14ac:dyDescent="0.25">
      <c r="B17" s="836" t="s">
        <v>40</v>
      </c>
      <c r="D17" s="1374">
        <v>23048</v>
      </c>
      <c r="E17" s="1368"/>
      <c r="F17" s="1375">
        <v>3722</v>
      </c>
      <c r="G17" s="1376">
        <v>11.488718091181282</v>
      </c>
      <c r="H17" s="1375">
        <v>5295</v>
      </c>
      <c r="I17" s="1376">
        <v>16.344105935734792</v>
      </c>
      <c r="J17" s="1375">
        <v>2785</v>
      </c>
      <c r="K17" s="1376">
        <v>8.5964749822514435</v>
      </c>
      <c r="L17" s="1375">
        <v>1398</v>
      </c>
      <c r="M17" s="1376">
        <v>4.3152143717010834</v>
      </c>
      <c r="N17" s="1375">
        <v>7051</v>
      </c>
      <c r="O17" s="1376">
        <v>21.764360897613976</v>
      </c>
      <c r="P17" s="1375">
        <v>4002</v>
      </c>
      <c r="Q17" s="1376">
        <v>12.352995647745162</v>
      </c>
      <c r="R17" s="1375">
        <v>8129</v>
      </c>
      <c r="S17" s="1376">
        <v>25.091829490384914</v>
      </c>
      <c r="T17" s="1375">
        <v>15</v>
      </c>
      <c r="U17" s="1376">
        <v>4.6300583387350679E-2</v>
      </c>
      <c r="V17" s="1377">
        <v>32397</v>
      </c>
      <c r="W17" s="1376">
        <v>100</v>
      </c>
      <c r="X17" s="1372"/>
      <c r="Y17" s="1378">
        <v>1.4056317250954529</v>
      </c>
    </row>
    <row r="18" spans="2:25" s="742" customFormat="1" ht="18" customHeight="1" x14ac:dyDescent="0.25">
      <c r="B18" s="836" t="s">
        <v>41</v>
      </c>
      <c r="D18" s="1374">
        <v>45754</v>
      </c>
      <c r="E18" s="1368"/>
      <c r="F18" s="1375">
        <v>10</v>
      </c>
      <c r="G18" s="1376">
        <v>1.7683778669826167E-2</v>
      </c>
      <c r="H18" s="1375">
        <v>4152</v>
      </c>
      <c r="I18" s="1376">
        <v>7.3423049037118249</v>
      </c>
      <c r="J18" s="1375">
        <v>5803</v>
      </c>
      <c r="K18" s="1376">
        <v>10.261896762100125</v>
      </c>
      <c r="L18" s="1375">
        <v>3576</v>
      </c>
      <c r="M18" s="1376">
        <v>6.3237192523298376</v>
      </c>
      <c r="N18" s="1375">
        <v>14916</v>
      </c>
      <c r="O18" s="1376">
        <v>26.377124263912712</v>
      </c>
      <c r="P18" s="1375">
        <v>6424</v>
      </c>
      <c r="Q18" s="1376">
        <v>11.360059417496331</v>
      </c>
      <c r="R18" s="1375">
        <v>21603</v>
      </c>
      <c r="S18" s="1376">
        <v>38.20226706042547</v>
      </c>
      <c r="T18" s="1375">
        <v>65</v>
      </c>
      <c r="U18" s="1376">
        <v>0.1149445613538701</v>
      </c>
      <c r="V18" s="1377">
        <v>56549</v>
      </c>
      <c r="W18" s="1376">
        <v>100</v>
      </c>
      <c r="X18" s="1372"/>
      <c r="Y18" s="1378">
        <v>1.2359356558989378</v>
      </c>
    </row>
    <row r="19" spans="2:25" s="742" customFormat="1" ht="18" customHeight="1" x14ac:dyDescent="0.25">
      <c r="B19" s="836" t="s">
        <v>3</v>
      </c>
      <c r="D19" s="1374">
        <v>45810</v>
      </c>
      <c r="E19" s="1368"/>
      <c r="F19" s="1375">
        <v>20</v>
      </c>
      <c r="G19" s="1376">
        <v>2.9605068387707975E-2</v>
      </c>
      <c r="H19" s="1375">
        <v>18909</v>
      </c>
      <c r="I19" s="1376">
        <v>27.990111907158507</v>
      </c>
      <c r="J19" s="1375">
        <v>1059</v>
      </c>
      <c r="K19" s="1376">
        <v>1.5675883711291374</v>
      </c>
      <c r="L19" s="1375">
        <v>3016</v>
      </c>
      <c r="M19" s="1376">
        <v>4.4644443128663625</v>
      </c>
      <c r="N19" s="1375">
        <v>6304</v>
      </c>
      <c r="O19" s="1376">
        <v>9.3315175558055543</v>
      </c>
      <c r="P19" s="1375">
        <v>7209</v>
      </c>
      <c r="Q19" s="1376">
        <v>10.67114690034934</v>
      </c>
      <c r="R19" s="1375">
        <v>30760</v>
      </c>
      <c r="S19" s="1376">
        <v>45.532595180294869</v>
      </c>
      <c r="T19" s="1375">
        <v>279</v>
      </c>
      <c r="U19" s="1376">
        <v>0.41299070400852628</v>
      </c>
      <c r="V19" s="1377">
        <v>67556</v>
      </c>
      <c r="W19" s="1376">
        <v>100</v>
      </c>
      <c r="X19" s="1372"/>
      <c r="Y19" s="1378">
        <v>1.4746998471949355</v>
      </c>
    </row>
    <row r="20" spans="2:25" s="633" customFormat="1" ht="18" customHeight="1" x14ac:dyDescent="0.25">
      <c r="B20" s="836" t="s">
        <v>2</v>
      </c>
      <c r="D20" s="1374">
        <v>12215</v>
      </c>
      <c r="E20" s="1368"/>
      <c r="F20" s="1375">
        <v>403</v>
      </c>
      <c r="G20" s="1376">
        <v>2.9300567107750473</v>
      </c>
      <c r="H20" s="1375">
        <v>1025</v>
      </c>
      <c r="I20" s="1376">
        <v>7.4523774901846735</v>
      </c>
      <c r="J20" s="1375">
        <v>214</v>
      </c>
      <c r="K20" s="1376">
        <v>1.555911007706849</v>
      </c>
      <c r="L20" s="1375">
        <v>765</v>
      </c>
      <c r="M20" s="1376">
        <v>5.5620183219427073</v>
      </c>
      <c r="N20" s="1375">
        <v>3283</v>
      </c>
      <c r="O20" s="1376">
        <v>23.869419805147594</v>
      </c>
      <c r="P20" s="1375">
        <v>6063</v>
      </c>
      <c r="Q20" s="1376">
        <v>44.081721680965536</v>
      </c>
      <c r="R20" s="1375">
        <v>2001</v>
      </c>
      <c r="S20" s="1376">
        <v>14.548494983277592</v>
      </c>
      <c r="T20" s="1375">
        <v>0</v>
      </c>
      <c r="U20" s="1376">
        <v>0</v>
      </c>
      <c r="V20" s="1377">
        <v>13754</v>
      </c>
      <c r="W20" s="1376">
        <v>100</v>
      </c>
      <c r="X20" s="1372"/>
      <c r="Y20" s="1378">
        <v>1.1259926320098239</v>
      </c>
    </row>
    <row r="21" spans="2:25" s="633" customFormat="1" ht="18" customHeight="1" x14ac:dyDescent="0.25">
      <c r="B21" s="682" t="s">
        <v>35</v>
      </c>
      <c r="D21" s="1374">
        <v>25494</v>
      </c>
      <c r="E21" s="1368"/>
      <c r="F21" s="1375">
        <v>1481</v>
      </c>
      <c r="G21" s="1376">
        <v>4.4302850818151907</v>
      </c>
      <c r="H21" s="1375">
        <v>6340</v>
      </c>
      <c r="I21" s="1376">
        <v>18.965568817493793</v>
      </c>
      <c r="J21" s="1375">
        <v>8170</v>
      </c>
      <c r="K21" s="1376">
        <v>24.439857608663136</v>
      </c>
      <c r="L21" s="1375">
        <v>1843</v>
      </c>
      <c r="M21" s="1376">
        <v>5.5131771814891266</v>
      </c>
      <c r="N21" s="1375">
        <v>3734</v>
      </c>
      <c r="O21" s="1376">
        <v>11.169942265697449</v>
      </c>
      <c r="P21" s="1375">
        <v>5896</v>
      </c>
      <c r="Q21" s="1376">
        <v>17.63738071734123</v>
      </c>
      <c r="R21" s="1375">
        <v>5880</v>
      </c>
      <c r="S21" s="1376">
        <v>17.589518083101499</v>
      </c>
      <c r="T21" s="1375">
        <v>85</v>
      </c>
      <c r="U21" s="1376">
        <v>0.2542702443985761</v>
      </c>
      <c r="V21" s="1377">
        <v>33429</v>
      </c>
      <c r="W21" s="1376">
        <v>100</v>
      </c>
      <c r="X21" s="1372"/>
      <c r="Y21" s="1378">
        <v>1.3112497058131325</v>
      </c>
    </row>
    <row r="22" spans="2:25" s="633" customFormat="1" ht="21" customHeight="1" x14ac:dyDescent="0.25">
      <c r="B22" s="682" t="s">
        <v>42</v>
      </c>
      <c r="D22" s="1374">
        <v>64175</v>
      </c>
      <c r="E22" s="1368"/>
      <c r="F22" s="1375">
        <v>2380</v>
      </c>
      <c r="G22" s="1376">
        <v>2.6879291651608241</v>
      </c>
      <c r="H22" s="1375">
        <v>18659</v>
      </c>
      <c r="I22" s="1376">
        <v>21.073138778460425</v>
      </c>
      <c r="J22" s="1375">
        <v>15056</v>
      </c>
      <c r="K22" s="1376">
        <v>17.003975424647631</v>
      </c>
      <c r="L22" s="1375">
        <v>6718</v>
      </c>
      <c r="M22" s="1376">
        <v>7.5871882905674015</v>
      </c>
      <c r="N22" s="1375">
        <v>15356</v>
      </c>
      <c r="O22" s="1376">
        <v>17.342790025298157</v>
      </c>
      <c r="P22" s="1375">
        <v>13752</v>
      </c>
      <c r="Q22" s="1376">
        <v>15.531261293820021</v>
      </c>
      <c r="R22" s="1375">
        <v>16559</v>
      </c>
      <c r="S22" s="1376">
        <v>18.701436573906758</v>
      </c>
      <c r="T22" s="1375">
        <v>64</v>
      </c>
      <c r="U22" s="1376">
        <v>7.2280448138778458E-2</v>
      </c>
      <c r="V22" s="1377">
        <v>88544</v>
      </c>
      <c r="W22" s="1376">
        <v>100.00000000000001</v>
      </c>
      <c r="X22" s="1372"/>
      <c r="Y22" s="1378">
        <v>1.3797273081417998</v>
      </c>
    </row>
    <row r="23" spans="2:25" s="633" customFormat="1" ht="18" customHeight="1" x14ac:dyDescent="0.25">
      <c r="B23" s="682" t="s">
        <v>43</v>
      </c>
      <c r="D23" s="1374">
        <v>13585</v>
      </c>
      <c r="E23" s="1368"/>
      <c r="F23" s="1375">
        <v>1230</v>
      </c>
      <c r="G23" s="1376">
        <v>7.3244804382778534</v>
      </c>
      <c r="H23" s="1375">
        <v>2370</v>
      </c>
      <c r="I23" s="1376">
        <v>14.113023283510987</v>
      </c>
      <c r="J23" s="1375">
        <v>561</v>
      </c>
      <c r="K23" s="1376">
        <v>3.3406776633120945</v>
      </c>
      <c r="L23" s="1375">
        <v>1452</v>
      </c>
      <c r="M23" s="1376">
        <v>8.6464598344548325</v>
      </c>
      <c r="N23" s="1375">
        <v>2751</v>
      </c>
      <c r="O23" s="1376">
        <v>16.381825760733641</v>
      </c>
      <c r="P23" s="1375">
        <v>665</v>
      </c>
      <c r="Q23" s="1376">
        <v>3.959983326385994</v>
      </c>
      <c r="R23" s="1375">
        <v>7764</v>
      </c>
      <c r="S23" s="1376">
        <v>46.233549693324598</v>
      </c>
      <c r="T23" s="1375">
        <v>0</v>
      </c>
      <c r="U23" s="1376">
        <v>0</v>
      </c>
      <c r="V23" s="1377">
        <v>16793</v>
      </c>
      <c r="W23" s="1376">
        <v>100</v>
      </c>
      <c r="X23" s="1372"/>
      <c r="Y23" s="1378">
        <v>1.2361428045638572</v>
      </c>
    </row>
    <row r="24" spans="2:25" s="633" customFormat="1" ht="22.5" customHeight="1" x14ac:dyDescent="0.25">
      <c r="B24" s="682" t="s">
        <v>44</v>
      </c>
      <c r="D24" s="1374">
        <v>3277</v>
      </c>
      <c r="E24" s="1368"/>
      <c r="F24" s="1379">
        <v>345</v>
      </c>
      <c r="G24" s="1380">
        <v>8.1811714488973202</v>
      </c>
      <c r="H24" s="1379">
        <v>374</v>
      </c>
      <c r="I24" s="1376">
        <v>8.8688641214133277</v>
      </c>
      <c r="J24" s="1379">
        <v>183</v>
      </c>
      <c r="K24" s="1376">
        <v>4.339577898980318</v>
      </c>
      <c r="L24" s="1379">
        <v>199</v>
      </c>
      <c r="M24" s="1376">
        <v>4.7189945458857006</v>
      </c>
      <c r="N24" s="1379">
        <v>1028</v>
      </c>
      <c r="O24" s="1376">
        <v>24.377519563670855</v>
      </c>
      <c r="P24" s="1379">
        <v>742</v>
      </c>
      <c r="Q24" s="1376">
        <v>17.595447000237137</v>
      </c>
      <c r="R24" s="1379">
        <v>1335</v>
      </c>
      <c r="S24" s="1376">
        <v>31.657576476167893</v>
      </c>
      <c r="T24" s="1379">
        <v>11</v>
      </c>
      <c r="U24" s="1376">
        <v>0.26084894474745079</v>
      </c>
      <c r="V24" s="1381">
        <v>4217</v>
      </c>
      <c r="W24" s="1376">
        <v>99.999999999999986</v>
      </c>
      <c r="X24" s="1372"/>
      <c r="Y24" s="1378">
        <v>1.2868477265791882</v>
      </c>
    </row>
    <row r="25" spans="2:25" s="633" customFormat="1" ht="18" customHeight="1" x14ac:dyDescent="0.25">
      <c r="B25" s="682" t="s">
        <v>45</v>
      </c>
      <c r="D25" s="1374">
        <v>17075</v>
      </c>
      <c r="E25" s="1368"/>
      <c r="F25" s="1379">
        <v>264</v>
      </c>
      <c r="G25" s="1380">
        <v>1.0942551604078588</v>
      </c>
      <c r="H25" s="1379">
        <v>4535</v>
      </c>
      <c r="I25" s="1376">
        <v>18.797148304733483</v>
      </c>
      <c r="J25" s="1379">
        <v>1390</v>
      </c>
      <c r="K25" s="1376">
        <v>5.7614192157838016</v>
      </c>
      <c r="L25" s="1379">
        <v>1939</v>
      </c>
      <c r="M25" s="1376">
        <v>8.0369725607228713</v>
      </c>
      <c r="N25" s="1379">
        <v>6055</v>
      </c>
      <c r="O25" s="1376">
        <v>25.097405288899942</v>
      </c>
      <c r="P25" s="1379">
        <v>697</v>
      </c>
      <c r="Q25" s="1376">
        <v>2.8889994197131723</v>
      </c>
      <c r="R25" s="1379">
        <v>7325</v>
      </c>
      <c r="S25" s="1376">
        <v>30.361435795407445</v>
      </c>
      <c r="T25" s="1379">
        <v>1921</v>
      </c>
      <c r="U25" s="1376">
        <v>7.962364254331427</v>
      </c>
      <c r="V25" s="1381">
        <v>24126</v>
      </c>
      <c r="W25" s="1376">
        <v>100.00000000000001</v>
      </c>
      <c r="X25" s="1372"/>
      <c r="Y25" s="1378">
        <v>1.4129428989751098</v>
      </c>
    </row>
    <row r="26" spans="2:25" s="633" customFormat="1" ht="18" customHeight="1" x14ac:dyDescent="0.25">
      <c r="B26" s="682" t="s">
        <v>46</v>
      </c>
      <c r="D26" s="1374">
        <v>2263</v>
      </c>
      <c r="E26" s="1368"/>
      <c r="F26" s="1379">
        <v>388</v>
      </c>
      <c r="G26" s="1380">
        <v>10.8835904628331</v>
      </c>
      <c r="H26" s="1379">
        <v>467</v>
      </c>
      <c r="I26" s="1376">
        <v>13.099579242636747</v>
      </c>
      <c r="J26" s="1379">
        <v>628</v>
      </c>
      <c r="K26" s="1376">
        <v>17.615708274894811</v>
      </c>
      <c r="L26" s="1379">
        <v>428</v>
      </c>
      <c r="M26" s="1376">
        <v>12.005610098176717</v>
      </c>
      <c r="N26" s="1379">
        <v>704</v>
      </c>
      <c r="O26" s="1376">
        <v>19.747545582047685</v>
      </c>
      <c r="P26" s="1379">
        <v>468</v>
      </c>
      <c r="Q26" s="1376">
        <v>13.127629733520337</v>
      </c>
      <c r="R26" s="1379">
        <v>482</v>
      </c>
      <c r="S26" s="1376">
        <v>13.520336605890604</v>
      </c>
      <c r="T26" s="1379">
        <v>0</v>
      </c>
      <c r="U26" s="1376">
        <v>0</v>
      </c>
      <c r="V26" s="1381">
        <v>3565</v>
      </c>
      <c r="W26" s="1376">
        <v>100</v>
      </c>
      <c r="X26" s="1372"/>
      <c r="Y26" s="1378">
        <v>1.5753424657534247</v>
      </c>
    </row>
    <row r="27" spans="2:25" s="633" customFormat="1" ht="18" customHeight="1" x14ac:dyDescent="0.25">
      <c r="B27" s="682" t="s">
        <v>1</v>
      </c>
      <c r="D27" s="1374">
        <v>1142</v>
      </c>
      <c r="E27" s="1368"/>
      <c r="F27" s="1379">
        <v>173</v>
      </c>
      <c r="G27" s="1380">
        <v>11.939268461007591</v>
      </c>
      <c r="H27" s="1379">
        <v>183</v>
      </c>
      <c r="I27" s="1376">
        <v>12.629399585921325</v>
      </c>
      <c r="J27" s="1379">
        <v>350</v>
      </c>
      <c r="K27" s="1376">
        <v>24.154589371980677</v>
      </c>
      <c r="L27" s="1379">
        <v>20</v>
      </c>
      <c r="M27" s="1376">
        <v>1.3802622498274673</v>
      </c>
      <c r="N27" s="1379">
        <v>75</v>
      </c>
      <c r="O27" s="1376">
        <v>5.1759834368530022</v>
      </c>
      <c r="P27" s="1379">
        <v>0</v>
      </c>
      <c r="Q27" s="1376">
        <v>0</v>
      </c>
      <c r="R27" s="1379">
        <v>648</v>
      </c>
      <c r="S27" s="1376">
        <v>44.720496894409941</v>
      </c>
      <c r="T27" s="1379">
        <v>0</v>
      </c>
      <c r="U27" s="1376">
        <v>0</v>
      </c>
      <c r="V27" s="1377">
        <v>1449</v>
      </c>
      <c r="W27" s="1376">
        <v>100</v>
      </c>
      <c r="X27" s="1372"/>
      <c r="Y27" s="1378">
        <v>1.2688266199649738</v>
      </c>
    </row>
    <row r="28" spans="2:25" s="633" customFormat="1" ht="8.25" customHeight="1" x14ac:dyDescent="0.25">
      <c r="B28" s="688"/>
      <c r="D28" s="1382"/>
      <c r="E28" s="1368"/>
      <c r="F28" s="1383"/>
      <c r="G28" s="1384"/>
      <c r="H28" s="1383"/>
      <c r="I28" s="1385"/>
      <c r="J28" s="1383"/>
      <c r="K28" s="1385"/>
      <c r="L28" s="1383"/>
      <c r="M28" s="1385"/>
      <c r="N28" s="1383"/>
      <c r="O28" s="1384"/>
      <c r="P28" s="1383"/>
      <c r="Q28" s="1384"/>
      <c r="R28" s="1383"/>
      <c r="S28" s="1384"/>
      <c r="T28" s="1383"/>
      <c r="U28" s="1384"/>
      <c r="V28" s="1386"/>
      <c r="W28" s="1385"/>
      <c r="X28" s="1372"/>
      <c r="Y28" s="1387"/>
    </row>
    <row r="29" spans="2:25" s="633" customFormat="1" ht="3" customHeight="1" x14ac:dyDescent="0.25">
      <c r="B29" s="630"/>
      <c r="C29" s="631"/>
      <c r="D29" s="1388"/>
      <c r="E29" s="1389"/>
      <c r="F29" s="1390"/>
      <c r="G29" s="1390"/>
      <c r="H29" s="1390"/>
      <c r="I29" s="1390"/>
      <c r="J29" s="1390"/>
      <c r="K29" s="1390"/>
      <c r="L29" s="1390"/>
      <c r="M29" s="1390"/>
      <c r="N29" s="1390"/>
      <c r="O29" s="1390"/>
      <c r="P29" s="1390"/>
      <c r="Q29" s="1390"/>
      <c r="R29" s="1390"/>
      <c r="S29" s="1390"/>
      <c r="T29" s="1390"/>
      <c r="U29" s="1390"/>
      <c r="V29" s="1391"/>
      <c r="W29" s="1390"/>
      <c r="X29" s="1390"/>
      <c r="Y29" s="1390"/>
    </row>
    <row r="30" spans="2:25" s="1225" customFormat="1" ht="20.25" customHeight="1" x14ac:dyDescent="0.25">
      <c r="B30" s="1249" t="s">
        <v>0</v>
      </c>
      <c r="D30" s="1392">
        <f>SUM(D10:D27)</f>
        <v>408715</v>
      </c>
      <c r="E30" s="1393"/>
      <c r="F30" s="1394">
        <f>SUM(F10:F27)</f>
        <v>24041</v>
      </c>
      <c r="G30" s="1395">
        <f>F30*100/$V30</f>
        <v>4.3497219116268804</v>
      </c>
      <c r="H30" s="1394">
        <f>SUM(H10:H27)</f>
        <v>98194</v>
      </c>
      <c r="I30" s="1395">
        <f>H30*100/$V30</f>
        <v>17.766174177042963</v>
      </c>
      <c r="J30" s="1394">
        <f>SUM(J10:J27)</f>
        <v>71284</v>
      </c>
      <c r="K30" s="1395">
        <f>J30*100/$V30</f>
        <v>12.897366030881017</v>
      </c>
      <c r="L30" s="1394">
        <f>SUM(L10:L27)</f>
        <v>32947</v>
      </c>
      <c r="M30" s="1395">
        <f>L30*100/$V30</f>
        <v>5.9610784835227664</v>
      </c>
      <c r="N30" s="1394">
        <f>SUM(N10:N27)</f>
        <v>89373</v>
      </c>
      <c r="O30" s="1395">
        <f>N30*100/$V30</f>
        <v>16.170196597804967</v>
      </c>
      <c r="P30" s="1394">
        <f>SUM(P10:P27)</f>
        <v>73273</v>
      </c>
      <c r="Q30" s="1395">
        <f>P30*100/$V30</f>
        <v>13.257234459075596</v>
      </c>
      <c r="R30" s="1394">
        <f>SUM(R10:R27)</f>
        <v>160569</v>
      </c>
      <c r="S30" s="1395">
        <f>R30*100/$V30</f>
        <v>29.051640848051935</v>
      </c>
      <c r="T30" s="1394">
        <f>SUM(T10:T28)</f>
        <v>3021</v>
      </c>
      <c r="U30" s="1395">
        <f>T30*100/$V30</f>
        <v>0.54658749199387735</v>
      </c>
      <c r="V30" s="1394">
        <f>SUM(V10:V27)</f>
        <v>552702</v>
      </c>
      <c r="W30" s="1395">
        <f>G30+I30+K30+M30+O30+Q30+S30+U30</f>
        <v>100</v>
      </c>
      <c r="X30" s="1396"/>
      <c r="Y30" s="1397">
        <f>(V30/D30)</f>
        <v>1.3522919393709554</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96</vt:i4>
      </vt:variant>
      <vt:variant>
        <vt:lpstr>Rangos con nombre</vt:lpstr>
      </vt:variant>
      <vt:variant>
        <vt:i4>83</vt:i4>
      </vt:variant>
    </vt:vector>
  </HeadingPairs>
  <TitlesOfParts>
    <vt:vector size="179"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12BenefEfect_pre</vt:lpstr>
      <vt:lpstr>12BenefEfect_pre_GI</vt:lpstr>
      <vt:lpstr>12BenefEfect_pre_GII</vt:lpstr>
      <vt:lpstr>12BenefEfect_pre_GIII</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'12BenefEfect_pre'!Área_de_impresión</vt:lpstr>
      <vt:lpstr>'12BenefEfect_pre_GI'!Área_de_impresión</vt:lpstr>
      <vt:lpstr>'12BenefEfect_pre_GII'!Área_de_impresión</vt:lpstr>
      <vt:lpstr>'12BenefEfect_pre_GIII'!Área_de_impresión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Ayora López</dc:creator>
  <cp:lastModifiedBy>José Miguel Ayora López</cp:lastModifiedBy>
  <cp:lastPrinted>2025-04-07T16:41:28Z</cp:lastPrinted>
  <dcterms:created xsi:type="dcterms:W3CDTF">2023-11-02T11:23:22Z</dcterms:created>
  <dcterms:modified xsi:type="dcterms:W3CDTF">2025-04-07T16:45:43Z</dcterms:modified>
</cp:coreProperties>
</file>