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Z:\00 Elaboración previa Liferay\Documentación\Estadísticas\SAAD\2025\Junio de 2025\"/>
    </mc:Choice>
  </mc:AlternateContent>
  <xr:revisionPtr revIDLastSave="0" documentId="13_ncr:1_{3F619B00-2863-4879-B9F0-C0C4FE602684}" xr6:coauthVersionLast="47" xr6:coauthVersionMax="47" xr10:uidLastSave="{00000000-0000-0000-0000-000000000000}"/>
  <bookViews>
    <workbookView xWindow="-120" yWindow="-120" windowWidth="29040" windowHeight="1572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T30" i="172" l="1"/>
  <c r="J30" i="174"/>
  <c r="J30" i="175"/>
  <c r="D30" i="173"/>
  <c r="F30" i="172"/>
  <c r="R30" i="172"/>
  <c r="D30" i="172"/>
  <c r="D30" i="174"/>
  <c r="P30" i="172"/>
  <c r="L30" i="173"/>
  <c r="H30" i="172"/>
  <c r="N30" i="173"/>
  <c r="L30" i="172"/>
  <c r="J30" i="172"/>
  <c r="N30" i="172"/>
  <c r="F30" i="173"/>
  <c r="P30" i="173"/>
  <c r="T30" i="173"/>
  <c r="H30" i="173"/>
  <c r="N30" i="174"/>
  <c r="J30" i="173"/>
  <c r="F30" i="174"/>
  <c r="R30" i="175"/>
  <c r="R30" i="173"/>
  <c r="R30" i="174"/>
  <c r="H30" i="174"/>
  <c r="P30" i="174"/>
  <c r="L30" i="175"/>
  <c r="T30" i="175"/>
  <c r="D30" i="175"/>
  <c r="F30" i="175"/>
  <c r="N30" i="175"/>
  <c r="L30" i="174"/>
  <c r="T30" i="174"/>
  <c r="H30" i="175"/>
  <c r="P30" i="175"/>
  <c r="V30" i="173" l="1"/>
  <c r="Y30" i="173" s="1"/>
  <c r="V30" i="175"/>
  <c r="Y30" i="175" s="1"/>
  <c r="V30" i="172"/>
  <c r="Y30" i="172" s="1"/>
  <c r="V30" i="174"/>
  <c r="Y30" i="174" s="1"/>
  <c r="S38" i="134"/>
  <c r="S37" i="134"/>
  <c r="M30" i="174" l="1"/>
  <c r="Q30" i="175"/>
  <c r="S30" i="175"/>
  <c r="K30" i="175"/>
  <c r="I30" i="175"/>
  <c r="U30" i="175"/>
  <c r="G30" i="175"/>
  <c r="S30" i="174"/>
  <c r="O30" i="174"/>
  <c r="M30" i="173"/>
  <c r="U30" i="173"/>
  <c r="I30" i="173"/>
  <c r="Q30" i="173"/>
  <c r="G30" i="173"/>
  <c r="S30" i="172"/>
  <c r="M30" i="172"/>
  <c r="Q30" i="174"/>
  <c r="S30" i="173"/>
  <c r="K30" i="173"/>
  <c r="O30" i="175"/>
  <c r="K30" i="172"/>
  <c r="G30" i="172"/>
  <c r="O30" i="172"/>
  <c r="U30" i="174"/>
  <c r="K30" i="174"/>
  <c r="O30" i="173"/>
  <c r="M30" i="175"/>
  <c r="I30" i="174"/>
  <c r="G30" i="174"/>
  <c r="U30" i="172"/>
  <c r="I30" i="172"/>
  <c r="Q30" i="172"/>
  <c r="Q28" i="158"/>
  <c r="R28" i="158"/>
  <c r="S28" i="158"/>
  <c r="T28" i="158"/>
  <c r="U28" i="158"/>
  <c r="V28" i="158"/>
  <c r="W28" i="158"/>
  <c r="W30" i="175" l="1"/>
  <c r="Z26" i="158"/>
  <c r="W30" i="173"/>
  <c r="W30" i="172"/>
  <c r="W30" i="174"/>
  <c r="AA13" i="105" l="1"/>
  <c r="V27" i="164" l="1"/>
  <c r="W27" i="164"/>
  <c r="V27" i="163"/>
  <c r="W27" i="163"/>
  <c r="V27" i="162"/>
  <c r="W27" i="162"/>
  <c r="V27" i="161"/>
  <c r="W27" i="161"/>
  <c r="I27" i="160"/>
  <c r="V27" i="160" s="1"/>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Q34" i="54"/>
  <c r="K34" i="54"/>
  <c r="K35" i="54"/>
  <c r="P35" i="54"/>
  <c r="L34" i="54"/>
  <c r="G34" i="54"/>
  <c r="G35" i="54"/>
  <c r="Q35" i="54"/>
  <c r="P34" i="54"/>
  <c r="L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G27" i="164" l="1"/>
  <c r="G27" i="160"/>
  <c r="G27" i="161"/>
  <c r="G27" i="162"/>
  <c r="G27" i="163"/>
  <c r="S23" i="158"/>
  <c r="R23" i="158"/>
  <c r="S43" i="158"/>
  <c r="S42" i="158"/>
  <c r="R42" i="158"/>
  <c r="S41" i="158"/>
  <c r="R41" i="158"/>
  <c r="S40" i="158"/>
  <c r="R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F27" i="164" l="1"/>
  <c r="E27" i="164"/>
  <c r="D27" i="164"/>
  <c r="F27" i="163"/>
  <c r="E27" i="163"/>
  <c r="D27" i="163"/>
  <c r="F27" i="162"/>
  <c r="E27" i="162"/>
  <c r="D27" i="162"/>
  <c r="F27" i="161"/>
  <c r="E27" i="161"/>
  <c r="N27" i="161" s="1"/>
  <c r="D27" i="161"/>
  <c r="F27" i="160"/>
  <c r="E27" i="160"/>
  <c r="D27" i="160"/>
  <c r="F27" i="159"/>
  <c r="E27" i="159"/>
  <c r="D27" i="159"/>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X26" i="158"/>
  <c r="O27" i="162"/>
  <c r="P27" i="160"/>
  <c r="P27" i="161"/>
  <c r="P27" i="162"/>
  <c r="P27" i="163"/>
  <c r="O27" i="160"/>
  <c r="O27" i="161"/>
  <c r="Q27" i="159"/>
  <c r="N27" i="164"/>
  <c r="O27" i="159"/>
  <c r="O27" i="163"/>
  <c r="W31" i="167" l="1"/>
  <c r="X31" i="167" s="1"/>
  <c r="Q37" i="10"/>
  <c r="U38" i="134"/>
  <c r="N38" i="134"/>
  <c r="D34" i="47"/>
  <c r="Z37" i="134"/>
  <c r="N36" i="48"/>
  <c r="D36" i="48"/>
  <c r="K37" i="10"/>
  <c r="Z38" i="134"/>
  <c r="U37" i="134"/>
  <c r="N34" i="47"/>
  <c r="W37" i="10"/>
  <c r="N38" i="10"/>
  <c r="D35" i="47"/>
  <c r="X37" i="134"/>
  <c r="Q37" i="134"/>
  <c r="D35" i="48"/>
  <c r="AB38" i="134"/>
  <c r="D35" i="49"/>
  <c r="X38" i="134"/>
  <c r="N37" i="134"/>
  <c r="K38" i="10"/>
  <c r="N37" i="10"/>
  <c r="L38" i="134"/>
  <c r="Q38" i="134"/>
  <c r="Q38" i="10"/>
  <c r="N35" i="47"/>
  <c r="L37" i="134"/>
  <c r="N36" i="49"/>
  <c r="D36" i="49"/>
  <c r="N35" i="49"/>
  <c r="N35" i="48"/>
  <c r="AB37" i="134"/>
  <c r="W38" i="10"/>
  <c r="G45" i="111"/>
  <c r="G45" i="110"/>
  <c r="G45" i="112"/>
  <c r="G46" i="111"/>
  <c r="G46" i="110"/>
  <c r="G46" i="112"/>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C17" i="111" l="1"/>
  <c r="D26" i="140"/>
  <c r="S25" i="105"/>
  <c r="E16" i="137"/>
  <c r="C26" i="112"/>
  <c r="E22" i="107"/>
  <c r="Y25" i="103"/>
  <c r="Z25" i="103" s="1"/>
  <c r="E26" i="142"/>
  <c r="J26" i="142"/>
  <c r="H13" i="108"/>
  <c r="H13" i="141"/>
  <c r="V28" i="104"/>
  <c r="W28" i="104" s="1"/>
  <c r="J22" i="95"/>
  <c r="C22" i="109"/>
  <c r="P22" i="109" s="1"/>
  <c r="U31" i="134"/>
  <c r="C17" i="109"/>
  <c r="P17" i="109" s="1"/>
  <c r="C14" i="110"/>
  <c r="P14" i="110" s="1"/>
  <c r="L22" i="97"/>
  <c r="C14" i="109"/>
  <c r="P14" i="109" s="1"/>
  <c r="J19" i="36"/>
  <c r="K19" i="36"/>
  <c r="E28" i="147"/>
  <c r="J28" i="147"/>
  <c r="E21" i="45"/>
  <c r="D26" i="55"/>
  <c r="H26" i="107"/>
  <c r="Q29" i="56"/>
  <c r="AC18" i="145"/>
  <c r="J12" i="96"/>
  <c r="E17" i="148"/>
  <c r="J17" i="148"/>
  <c r="I29" i="51"/>
  <c r="I18" i="92"/>
  <c r="I18" i="152"/>
  <c r="T11" i="50"/>
  <c r="S29" i="50"/>
  <c r="L17" i="102"/>
  <c r="K17" i="102"/>
  <c r="H20" i="97"/>
  <c r="T15" i="53"/>
  <c r="E28" i="144"/>
  <c r="J28" i="144"/>
  <c r="D21" i="51"/>
  <c r="C14" i="111"/>
  <c r="D18" i="51"/>
  <c r="Y18" i="104"/>
  <c r="Z18" i="104" s="1"/>
  <c r="N19" i="138"/>
  <c r="D17" i="139"/>
  <c r="D12" i="54"/>
  <c r="L17" i="95"/>
  <c r="C25" i="45"/>
  <c r="O27" i="111"/>
  <c r="C9" i="111"/>
  <c r="L18" i="95"/>
  <c r="G16" i="137"/>
  <c r="L31" i="139"/>
  <c r="E12" i="139"/>
  <c r="F12" i="139" s="1"/>
  <c r="J27" i="95"/>
  <c r="I12" i="92"/>
  <c r="I12" i="152"/>
  <c r="K16" i="68"/>
  <c r="K23" i="68" s="1"/>
  <c r="C20" i="110"/>
  <c r="P20" i="110" s="1"/>
  <c r="J23" i="145"/>
  <c r="E23" i="145"/>
  <c r="O13" i="152"/>
  <c r="O13" i="92"/>
  <c r="J17" i="94"/>
  <c r="C15" i="109"/>
  <c r="P15" i="109" s="1"/>
  <c r="N28" i="138"/>
  <c r="Y27" i="104"/>
  <c r="Z27" i="104" s="1"/>
  <c r="V27" i="103"/>
  <c r="W27" i="103" s="1"/>
  <c r="D21" i="97"/>
  <c r="E25" i="107"/>
  <c r="C24" i="109"/>
  <c r="G28" i="134"/>
  <c r="G22" i="147"/>
  <c r="S31" i="137"/>
  <c r="E31" i="137" s="1"/>
  <c r="L14" i="43"/>
  <c r="K14" i="43"/>
  <c r="V23" i="34"/>
  <c r="Y23" i="34" s="1"/>
  <c r="F23" i="94"/>
  <c r="AC27" i="137"/>
  <c r="T23" i="53"/>
  <c r="J11" i="95"/>
  <c r="E23" i="107"/>
  <c r="S22" i="105"/>
  <c r="D23" i="140"/>
  <c r="J11" i="141"/>
  <c r="J11" i="108"/>
  <c r="Q29" i="10"/>
  <c r="H27" i="107"/>
  <c r="C24" i="111"/>
  <c r="P24" i="111" s="1"/>
  <c r="T17" i="50"/>
  <c r="C24" i="112"/>
  <c r="P24" i="112" s="1"/>
  <c r="I30" i="45"/>
  <c r="E12" i="45"/>
  <c r="E15" i="143"/>
  <c r="J15" i="143"/>
  <c r="G24" i="137"/>
  <c r="T22" i="50"/>
  <c r="Q12" i="152"/>
  <c r="W16" i="68"/>
  <c r="Q12" i="92"/>
  <c r="G15" i="137"/>
  <c r="D15" i="51"/>
  <c r="D29" i="51" s="1"/>
  <c r="C14" i="45"/>
  <c r="E15" i="107"/>
  <c r="G12" i="139"/>
  <c r="N31" i="139"/>
  <c r="T30" i="48"/>
  <c r="L10" i="96"/>
  <c r="K14" i="152"/>
  <c r="Y14" i="152" s="1"/>
  <c r="K14" i="92"/>
  <c r="AC18" i="137"/>
  <c r="F24" i="95"/>
  <c r="V24" i="47"/>
  <c r="Y24" i="47" s="1"/>
  <c r="S31" i="143"/>
  <c r="V24" i="103"/>
  <c r="W24" i="103" s="1"/>
  <c r="V25" i="48"/>
  <c r="Y25" i="48" s="1"/>
  <c r="F25" i="96"/>
  <c r="G26" i="137"/>
  <c r="D18" i="54"/>
  <c r="T24" i="51"/>
  <c r="J16" i="148"/>
  <c r="E16" i="148"/>
  <c r="J14" i="147"/>
  <c r="E14" i="147"/>
  <c r="C24" i="45"/>
  <c r="J11" i="36"/>
  <c r="I31" i="36"/>
  <c r="K11" i="36"/>
  <c r="AC28" i="137"/>
  <c r="G19" i="147"/>
  <c r="G15" i="142"/>
  <c r="N18" i="140"/>
  <c r="Y17" i="105"/>
  <c r="Z17" i="105" s="1"/>
  <c r="E20" i="45"/>
  <c r="D14" i="96"/>
  <c r="C9" i="109"/>
  <c r="O27" i="109"/>
  <c r="L16" i="96"/>
  <c r="Y18" i="103"/>
  <c r="Z18" i="103" s="1"/>
  <c r="C12" i="111"/>
  <c r="P12" i="111" s="1"/>
  <c r="C22" i="45"/>
  <c r="G20" i="92"/>
  <c r="V14" i="103"/>
  <c r="W14" i="103" s="1"/>
  <c r="D16" i="51"/>
  <c r="G19" i="144"/>
  <c r="D15" i="155"/>
  <c r="D13" i="94"/>
  <c r="X31" i="134"/>
  <c r="Y11" i="103"/>
  <c r="G22" i="142"/>
  <c r="L16" i="97"/>
  <c r="V24" i="34"/>
  <c r="Y24" i="34" s="1"/>
  <c r="F24" i="94"/>
  <c r="G15" i="139"/>
  <c r="J12" i="145"/>
  <c r="E12" i="145"/>
  <c r="L31" i="145"/>
  <c r="S22" i="103"/>
  <c r="D23" i="134"/>
  <c r="V12" i="48"/>
  <c r="Y12" i="48" s="1"/>
  <c r="F12" i="96"/>
  <c r="AC15" i="137"/>
  <c r="D19" i="50"/>
  <c r="G23" i="142"/>
  <c r="E13" i="137"/>
  <c r="E26" i="107"/>
  <c r="O12" i="98"/>
  <c r="T15" i="79"/>
  <c r="E20" i="143"/>
  <c r="J20" i="143"/>
  <c r="V26" i="47"/>
  <c r="Y26" i="47" s="1"/>
  <c r="F26" i="95"/>
  <c r="X31" i="137"/>
  <c r="AB31" i="144"/>
  <c r="S24" i="104"/>
  <c r="T24" i="104" s="1"/>
  <c r="D25" i="138"/>
  <c r="E25" i="138" s="1"/>
  <c r="S28" i="103"/>
  <c r="D29" i="134"/>
  <c r="G23" i="146"/>
  <c r="E29" i="107"/>
  <c r="J31" i="140"/>
  <c r="K31" i="140" s="1"/>
  <c r="V11" i="105"/>
  <c r="H17" i="96"/>
  <c r="N17" i="96" s="1"/>
  <c r="Q17" i="96" s="1"/>
  <c r="C13" i="109"/>
  <c r="P13" i="109" s="1"/>
  <c r="G26" i="134"/>
  <c r="G25" i="134"/>
  <c r="F24" i="108"/>
  <c r="F24" i="141"/>
  <c r="T24" i="10"/>
  <c r="D16" i="96"/>
  <c r="U31" i="144"/>
  <c r="V14" i="47"/>
  <c r="Y14" i="47" s="1"/>
  <c r="F14" i="95"/>
  <c r="E20" i="107"/>
  <c r="G19" i="145"/>
  <c r="C11" i="110"/>
  <c r="P11" i="110" s="1"/>
  <c r="D11" i="50"/>
  <c r="G29" i="50"/>
  <c r="E22" i="139"/>
  <c r="F22" i="139" s="1"/>
  <c r="E17" i="107"/>
  <c r="H31" i="106"/>
  <c r="E14" i="107"/>
  <c r="J12" i="36"/>
  <c r="K12" i="36"/>
  <c r="J24" i="141"/>
  <c r="J24" i="108"/>
  <c r="T26" i="10"/>
  <c r="F26" i="141"/>
  <c r="F26" i="108"/>
  <c r="H23" i="107"/>
  <c r="E27" i="107"/>
  <c r="G29" i="144"/>
  <c r="AC18" i="143"/>
  <c r="L19" i="58"/>
  <c r="J20" i="36"/>
  <c r="K20" i="36"/>
  <c r="J22" i="144"/>
  <c r="E22" i="144"/>
  <c r="C22" i="111"/>
  <c r="D22" i="111" s="1"/>
  <c r="C15" i="111"/>
  <c r="P15" i="111" s="1"/>
  <c r="D29" i="139"/>
  <c r="C11" i="111"/>
  <c r="D20" i="95"/>
  <c r="D16" i="139"/>
  <c r="Z15" i="125"/>
  <c r="O19" i="125" s="1"/>
  <c r="D25" i="56"/>
  <c r="V11" i="104"/>
  <c r="J31" i="138"/>
  <c r="K31" i="138" s="1"/>
  <c r="Z15" i="79"/>
  <c r="S12" i="98"/>
  <c r="V13" i="104"/>
  <c r="W13" i="104" s="1"/>
  <c r="T14" i="54"/>
  <c r="D21" i="56"/>
  <c r="E27" i="45"/>
  <c r="O15" i="92"/>
  <c r="E23" i="147"/>
  <c r="J23" i="147"/>
  <c r="T16" i="51"/>
  <c r="H11" i="108"/>
  <c r="H11" i="141"/>
  <c r="D19" i="51"/>
  <c r="E28" i="134"/>
  <c r="H13" i="96"/>
  <c r="AC24" i="147"/>
  <c r="H25" i="141"/>
  <c r="H25" i="108"/>
  <c r="T15" i="51"/>
  <c r="V17" i="104"/>
  <c r="W17" i="104" s="1"/>
  <c r="I20" i="92"/>
  <c r="G27" i="134"/>
  <c r="J13" i="145"/>
  <c r="E13" i="145"/>
  <c r="N29" i="140"/>
  <c r="Y28" i="105"/>
  <c r="Z28" i="105" s="1"/>
  <c r="D20" i="52"/>
  <c r="C19" i="109"/>
  <c r="AC24" i="139"/>
  <c r="E24" i="107"/>
  <c r="Q29" i="51"/>
  <c r="E21" i="147"/>
  <c r="J21" i="147"/>
  <c r="L16" i="43"/>
  <c r="K16" i="43"/>
  <c r="S18" i="105"/>
  <c r="D19" i="140"/>
  <c r="E19" i="107"/>
  <c r="G27" i="144"/>
  <c r="H27" i="144" s="1"/>
  <c r="T19" i="79"/>
  <c r="O16" i="98"/>
  <c r="V16" i="104"/>
  <c r="W16" i="104" s="1"/>
  <c r="H14" i="141"/>
  <c r="H14" i="108"/>
  <c r="D24" i="139"/>
  <c r="N31" i="137"/>
  <c r="G12" i="137"/>
  <c r="N29" i="138"/>
  <c r="Y28" i="104"/>
  <c r="Z28" i="104" s="1"/>
  <c r="K19" i="58"/>
  <c r="C18" i="111"/>
  <c r="D23" i="138"/>
  <c r="E23" i="138" s="1"/>
  <c r="S22" i="104"/>
  <c r="C11" i="109"/>
  <c r="P11" i="109" s="1"/>
  <c r="Q18" i="98"/>
  <c r="Q19" i="98" s="1"/>
  <c r="AB16" i="98" s="1"/>
  <c r="G29" i="146"/>
  <c r="E14" i="144"/>
  <c r="J14" i="144"/>
  <c r="E25" i="45"/>
  <c r="H22" i="96"/>
  <c r="C18" i="112"/>
  <c r="P18" i="112" s="1"/>
  <c r="I29" i="54"/>
  <c r="J26" i="141"/>
  <c r="J26" i="108"/>
  <c r="G20" i="144"/>
  <c r="N24" i="138"/>
  <c r="Y23" i="104"/>
  <c r="Z23" i="104" s="1"/>
  <c r="AC22" i="142"/>
  <c r="E14" i="134"/>
  <c r="I29" i="55"/>
  <c r="G27" i="137"/>
  <c r="U31" i="147"/>
  <c r="M19" i="152"/>
  <c r="M19" i="92"/>
  <c r="C18" i="109"/>
  <c r="P18" i="109" s="1"/>
  <c r="D12" i="95"/>
  <c r="T22" i="57"/>
  <c r="V22" i="34"/>
  <c r="Y22" i="34" s="1"/>
  <c r="F22" i="94"/>
  <c r="N14" i="138"/>
  <c r="Y13" i="104"/>
  <c r="Z13" i="104" s="1"/>
  <c r="C18" i="110"/>
  <c r="C15" i="110"/>
  <c r="P15" i="110" s="1"/>
  <c r="E27" i="143"/>
  <c r="J27" i="143"/>
  <c r="G14" i="142"/>
  <c r="E26" i="144"/>
  <c r="J26" i="144"/>
  <c r="D26" i="144" s="1"/>
  <c r="G18" i="143"/>
  <c r="S28" i="104"/>
  <c r="D29" i="138"/>
  <c r="E29" i="138" s="1"/>
  <c r="L29" i="53"/>
  <c r="E28" i="107"/>
  <c r="C23" i="45"/>
  <c r="T14" i="51"/>
  <c r="E20" i="139"/>
  <c r="T19" i="57"/>
  <c r="D28" i="50"/>
  <c r="E18" i="107"/>
  <c r="C14" i="84"/>
  <c r="S27" i="103"/>
  <c r="D28" i="134"/>
  <c r="V16" i="103"/>
  <c r="W16" i="103" s="1"/>
  <c r="J29" i="145"/>
  <c r="E29" i="145"/>
  <c r="G19" i="146"/>
  <c r="E13" i="45"/>
  <c r="J30" i="48"/>
  <c r="T21" i="50"/>
  <c r="AC27" i="145"/>
  <c r="G24" i="134"/>
  <c r="T15" i="125"/>
  <c r="E21" i="107"/>
  <c r="G29" i="143"/>
  <c r="AB31" i="142"/>
  <c r="D15" i="97"/>
  <c r="D24" i="50"/>
  <c r="D12" i="137"/>
  <c r="J31" i="137"/>
  <c r="D23" i="50"/>
  <c r="C16" i="111"/>
  <c r="T13" i="10"/>
  <c r="F13" i="108"/>
  <c r="F13" i="141"/>
  <c r="V13" i="105"/>
  <c r="W13" i="105" s="1"/>
  <c r="G24" i="145"/>
  <c r="D16" i="53"/>
  <c r="L21" i="96"/>
  <c r="J26" i="147"/>
  <c r="E26" i="147"/>
  <c r="V20" i="49"/>
  <c r="Y20" i="49" s="1"/>
  <c r="F20" i="97"/>
  <c r="C17" i="112"/>
  <c r="P17" i="112" s="1"/>
  <c r="D19" i="52"/>
  <c r="D24" i="94"/>
  <c r="D26" i="155"/>
  <c r="J16" i="143"/>
  <c r="E16" i="143"/>
  <c r="C10" i="111"/>
  <c r="P10" i="111" s="1"/>
  <c r="C20" i="45"/>
  <c r="Y12" i="104"/>
  <c r="Z12" i="104" s="1"/>
  <c r="N13" i="138"/>
  <c r="V25" i="103"/>
  <c r="W25" i="103" s="1"/>
  <c r="V23" i="105"/>
  <c r="W23" i="105" s="1"/>
  <c r="G14" i="137"/>
  <c r="AC19" i="146"/>
  <c r="U31" i="148"/>
  <c r="Q15" i="92"/>
  <c r="L29" i="54"/>
  <c r="L10" i="102"/>
  <c r="K10" i="102"/>
  <c r="J29" i="102"/>
  <c r="T12" i="52"/>
  <c r="G20" i="148"/>
  <c r="J15" i="141"/>
  <c r="J15" i="108"/>
  <c r="J27" i="36"/>
  <c r="K27" i="36"/>
  <c r="AC22" i="137"/>
  <c r="D14" i="137"/>
  <c r="K26" i="102"/>
  <c r="L26" i="102"/>
  <c r="T27" i="51"/>
  <c r="D18" i="134"/>
  <c r="S17" i="103"/>
  <c r="E15" i="148"/>
  <c r="J15" i="148"/>
  <c r="K13" i="92"/>
  <c r="K13" i="152"/>
  <c r="M30" i="45"/>
  <c r="T26" i="55"/>
  <c r="K15" i="92"/>
  <c r="E30" i="107"/>
  <c r="V16" i="105"/>
  <c r="W16" i="105" s="1"/>
  <c r="C15" i="112"/>
  <c r="H15" i="107"/>
  <c r="E28" i="145"/>
  <c r="J28" i="145"/>
  <c r="AC16" i="137"/>
  <c r="G13" i="134"/>
  <c r="S19" i="104"/>
  <c r="D20" i="138"/>
  <c r="E20" i="138" s="1"/>
  <c r="G25" i="143"/>
  <c r="G13" i="142"/>
  <c r="H11" i="95"/>
  <c r="E21" i="143"/>
  <c r="J21" i="143"/>
  <c r="T12" i="54"/>
  <c r="AC15" i="142"/>
  <c r="O27" i="112"/>
  <c r="C9" i="112"/>
  <c r="J24" i="95"/>
  <c r="E29" i="45"/>
  <c r="AC21" i="144"/>
  <c r="J20" i="141"/>
  <c r="J20" i="108"/>
  <c r="H20" i="95"/>
  <c r="L13" i="43"/>
  <c r="K13" i="43"/>
  <c r="J21" i="96"/>
  <c r="S27" i="104"/>
  <c r="D28" i="138"/>
  <c r="E28" i="138" s="1"/>
  <c r="J16" i="144"/>
  <c r="E16" i="144"/>
  <c r="Y28" i="103"/>
  <c r="Z28" i="103" s="1"/>
  <c r="Q13" i="92"/>
  <c r="Q13" i="152"/>
  <c r="C16" i="110"/>
  <c r="P16" i="110" s="1"/>
  <c r="N23" i="140"/>
  <c r="Y22" i="105"/>
  <c r="Z22" i="105" s="1"/>
  <c r="C21" i="112"/>
  <c r="E24" i="137"/>
  <c r="D20" i="54"/>
  <c r="H18" i="141"/>
  <c r="H18" i="108"/>
  <c r="E26" i="45"/>
  <c r="G29" i="148"/>
  <c r="G23" i="143"/>
  <c r="H23" i="95"/>
  <c r="D13" i="137"/>
  <c r="G28" i="147"/>
  <c r="AC20" i="142"/>
  <c r="D22" i="50"/>
  <c r="J15" i="144"/>
  <c r="E15" i="144"/>
  <c r="Q20" i="92"/>
  <c r="J18" i="36"/>
  <c r="K18" i="36"/>
  <c r="W29" i="10"/>
  <c r="L10" i="108"/>
  <c r="J21" i="142"/>
  <c r="E21" i="142"/>
  <c r="Y14" i="103"/>
  <c r="Z14" i="103" s="1"/>
  <c r="D11" i="94"/>
  <c r="D13" i="155"/>
  <c r="D23" i="55"/>
  <c r="C17" i="110"/>
  <c r="P17" i="110" s="1"/>
  <c r="T13" i="57"/>
  <c r="D19" i="58"/>
  <c r="C25" i="109"/>
  <c r="C21" i="109"/>
  <c r="G15" i="144"/>
  <c r="L18" i="108"/>
  <c r="V16" i="47"/>
  <c r="Y16" i="47" s="1"/>
  <c r="F16" i="95"/>
  <c r="G21" i="143"/>
  <c r="Q14" i="92"/>
  <c r="Q14" i="152"/>
  <c r="G27" i="142"/>
  <c r="Q30" i="45"/>
  <c r="D18" i="155"/>
  <c r="D16" i="94"/>
  <c r="C12" i="109"/>
  <c r="P12" i="109" s="1"/>
  <c r="T18" i="50"/>
  <c r="AC12" i="137"/>
  <c r="AB31" i="137"/>
  <c r="AC31" i="137" s="1"/>
  <c r="H25" i="107"/>
  <c r="J26" i="95"/>
  <c r="G19" i="142"/>
  <c r="Y26" i="104"/>
  <c r="Z26" i="104" s="1"/>
  <c r="N27" i="138"/>
  <c r="J19" i="58"/>
  <c r="C23" i="109"/>
  <c r="D23" i="96"/>
  <c r="N15" i="125"/>
  <c r="G18" i="144"/>
  <c r="J16" i="108"/>
  <c r="J16" i="141"/>
  <c r="V20" i="104"/>
  <c r="W20" i="104" s="1"/>
  <c r="T14" i="10"/>
  <c r="F14" i="141"/>
  <c r="F14" i="108"/>
  <c r="S13" i="103"/>
  <c r="D14" i="134"/>
  <c r="L29" i="50"/>
  <c r="D13" i="139"/>
  <c r="J18" i="148"/>
  <c r="E18" i="148"/>
  <c r="M12" i="92"/>
  <c r="M16" i="92" s="1"/>
  <c r="Z13" i="92" s="1"/>
  <c r="M12" i="152"/>
  <c r="Q16" i="68"/>
  <c r="C19" i="110"/>
  <c r="J23" i="143"/>
  <c r="E23" i="143"/>
  <c r="V25" i="104"/>
  <c r="W25" i="104" s="1"/>
  <c r="C21" i="84"/>
  <c r="E19" i="45"/>
  <c r="G25" i="144"/>
  <c r="E16" i="107"/>
  <c r="D13" i="138"/>
  <c r="E13" i="138" s="1"/>
  <c r="S12" i="104"/>
  <c r="J22" i="108"/>
  <c r="J22" i="141"/>
  <c r="E12" i="137"/>
  <c r="L31" i="137"/>
  <c r="AC19" i="134"/>
  <c r="G17" i="143"/>
  <c r="D14" i="50"/>
  <c r="D25" i="139"/>
  <c r="T19" i="51"/>
  <c r="D28" i="55"/>
  <c r="C26" i="45"/>
  <c r="K29" i="10"/>
  <c r="F10" i="108"/>
  <c r="F10" i="141"/>
  <c r="T10" i="10"/>
  <c r="C12" i="112"/>
  <c r="P12" i="112" s="1"/>
  <c r="E31" i="107"/>
  <c r="E24" i="147"/>
  <c r="J24" i="147"/>
  <c r="H20" i="107"/>
  <c r="D20" i="139"/>
  <c r="L25" i="95"/>
  <c r="C20" i="112"/>
  <c r="P20" i="112" s="1"/>
  <c r="D13" i="51"/>
  <c r="E18" i="145"/>
  <c r="J18" i="145"/>
  <c r="J18" i="95"/>
  <c r="G29" i="51"/>
  <c r="D11" i="51"/>
  <c r="E23" i="139"/>
  <c r="J30" i="34"/>
  <c r="C25" i="111"/>
  <c r="C16" i="45"/>
  <c r="H17" i="108"/>
  <c r="H17" i="141"/>
  <c r="C10" i="109"/>
  <c r="E17" i="45"/>
  <c r="V26" i="48"/>
  <c r="Y26" i="48" s="1"/>
  <c r="F26" i="96"/>
  <c r="D17" i="155"/>
  <c r="D15" i="94"/>
  <c r="T25" i="52"/>
  <c r="C21" i="110"/>
  <c r="P21" i="110" s="1"/>
  <c r="C26" i="109"/>
  <c r="D18" i="53"/>
  <c r="F27" i="96"/>
  <c r="V27" i="48"/>
  <c r="Y27" i="48" s="1"/>
  <c r="H26" i="141"/>
  <c r="H26" i="108"/>
  <c r="G24" i="139"/>
  <c r="S20" i="104"/>
  <c r="D21" i="138"/>
  <c r="E21" i="138" s="1"/>
  <c r="AC16" i="142"/>
  <c r="M31" i="140"/>
  <c r="N31" i="140" s="1"/>
  <c r="Y11" i="105"/>
  <c r="N12" i="140"/>
  <c r="Y25" i="105"/>
  <c r="Z25" i="105" s="1"/>
  <c r="N26" i="140"/>
  <c r="G14" i="143"/>
  <c r="C22" i="110"/>
  <c r="J18" i="97"/>
  <c r="Q13" i="98"/>
  <c r="D18" i="138"/>
  <c r="E18" i="138" s="1"/>
  <c r="S17" i="104"/>
  <c r="J31" i="136"/>
  <c r="K31" i="136" s="1"/>
  <c r="D20" i="50"/>
  <c r="T17" i="51"/>
  <c r="X11" i="10"/>
  <c r="L11" i="108"/>
  <c r="C12" i="110"/>
  <c r="P12" i="110" s="1"/>
  <c r="S29" i="56"/>
  <c r="T11" i="56"/>
  <c r="G30" i="45"/>
  <c r="C13" i="45"/>
  <c r="J27" i="144"/>
  <c r="E27" i="144"/>
  <c r="F27" i="144" s="1"/>
  <c r="C19" i="111"/>
  <c r="D27" i="57"/>
  <c r="H20" i="108"/>
  <c r="H20" i="141"/>
  <c r="G28" i="144"/>
  <c r="G26" i="148"/>
  <c r="G15" i="92"/>
  <c r="V22" i="103"/>
  <c r="W22" i="103" s="1"/>
  <c r="G27" i="143"/>
  <c r="F19" i="58"/>
  <c r="E14" i="137"/>
  <c r="S29" i="51"/>
  <c r="T29" i="51" s="1"/>
  <c r="T11" i="51"/>
  <c r="E22" i="134"/>
  <c r="N12" i="138"/>
  <c r="M31" i="138"/>
  <c r="N31" i="138" s="1"/>
  <c r="Y11" i="104"/>
  <c r="C15" i="45"/>
  <c r="G21" i="139"/>
  <c r="D21" i="50"/>
  <c r="E16" i="68"/>
  <c r="E12" i="92"/>
  <c r="AC12" i="68"/>
  <c r="E12" i="152"/>
  <c r="C23" i="112"/>
  <c r="P23" i="112" s="1"/>
  <c r="G17" i="139"/>
  <c r="Q21" i="68"/>
  <c r="M17" i="92"/>
  <c r="M17" i="152"/>
  <c r="G22" i="144"/>
  <c r="S31" i="148"/>
  <c r="D12" i="56"/>
  <c r="J12" i="108"/>
  <c r="R12" i="10"/>
  <c r="J12" i="141"/>
  <c r="E19" i="137"/>
  <c r="AB31" i="148"/>
  <c r="G31" i="148" s="1"/>
  <c r="G24" i="146"/>
  <c r="T20" i="52"/>
  <c r="L12" i="96"/>
  <c r="T22" i="56"/>
  <c r="J13" i="144"/>
  <c r="E13" i="144"/>
  <c r="L26" i="96"/>
  <c r="N26" i="96" s="1"/>
  <c r="Q26" i="96" s="1"/>
  <c r="D25" i="57"/>
  <c r="N28" i="136"/>
  <c r="L16" i="102"/>
  <c r="N26" i="102" s="1"/>
  <c r="K16" i="102"/>
  <c r="G15" i="143"/>
  <c r="L29" i="52"/>
  <c r="D23" i="97"/>
  <c r="T16" i="56"/>
  <c r="V15" i="104"/>
  <c r="W15" i="104" s="1"/>
  <c r="T24" i="50"/>
  <c r="T11" i="55"/>
  <c r="S29" i="55"/>
  <c r="G23" i="144"/>
  <c r="AC29" i="148"/>
  <c r="D27" i="139"/>
  <c r="H27" i="94"/>
  <c r="Y14" i="104"/>
  <c r="Z14" i="104" s="1"/>
  <c r="N15" i="138"/>
  <c r="H22" i="95"/>
  <c r="C15" i="84"/>
  <c r="I15" i="84" s="1"/>
  <c r="AC24" i="144"/>
  <c r="G18" i="137"/>
  <c r="G22" i="146"/>
  <c r="G28" i="137"/>
  <c r="Q15" i="125"/>
  <c r="S14" i="152"/>
  <c r="S14" i="92"/>
  <c r="T11" i="10"/>
  <c r="U11" i="10" s="1"/>
  <c r="F11" i="108"/>
  <c r="F11" i="141"/>
  <c r="C13" i="110"/>
  <c r="P13" i="110" s="1"/>
  <c r="V11" i="34"/>
  <c r="F11" i="94"/>
  <c r="C25" i="110"/>
  <c r="V12" i="34"/>
  <c r="F12" i="94"/>
  <c r="D18" i="137"/>
  <c r="D18" i="57"/>
  <c r="C25" i="112"/>
  <c r="P25" i="112" s="1"/>
  <c r="U31" i="139"/>
  <c r="Q19" i="92"/>
  <c r="Q19" i="152"/>
  <c r="E15" i="146"/>
  <c r="J15" i="146"/>
  <c r="F16" i="96"/>
  <c r="V16" i="48"/>
  <c r="Y16" i="48" s="1"/>
  <c r="S18" i="98"/>
  <c r="E17" i="152"/>
  <c r="E17" i="92"/>
  <c r="AC17" i="68"/>
  <c r="E21" i="68"/>
  <c r="F18" i="95"/>
  <c r="V18" i="47"/>
  <c r="Y18" i="47" s="1"/>
  <c r="Y14" i="105"/>
  <c r="Z14" i="105" s="1"/>
  <c r="N15" i="140"/>
  <c r="V18" i="104"/>
  <c r="W18" i="104" s="1"/>
  <c r="M20" i="92"/>
  <c r="G14" i="144"/>
  <c r="V12" i="49"/>
  <c r="Y12" i="49" s="1"/>
  <c r="F12" i="97"/>
  <c r="E22" i="137"/>
  <c r="G15" i="145"/>
  <c r="E27" i="137"/>
  <c r="T23" i="57"/>
  <c r="J12" i="142"/>
  <c r="L31" i="142"/>
  <c r="E12" i="142"/>
  <c r="D22" i="137"/>
  <c r="L10" i="94"/>
  <c r="T30" i="34"/>
  <c r="K18" i="152"/>
  <c r="K18" i="92"/>
  <c r="S31" i="145"/>
  <c r="E31" i="145" s="1"/>
  <c r="AC28" i="134"/>
  <c r="D20" i="51"/>
  <c r="G26" i="147"/>
  <c r="H16" i="107"/>
  <c r="I14" i="92"/>
  <c r="I14" i="152"/>
  <c r="H27" i="97"/>
  <c r="J16" i="95"/>
  <c r="AC29" i="139"/>
  <c r="J23" i="148"/>
  <c r="E23" i="148"/>
  <c r="M14" i="98"/>
  <c r="H14" i="96"/>
  <c r="G31" i="140"/>
  <c r="S11" i="105"/>
  <c r="D12" i="140"/>
  <c r="C26" i="110"/>
  <c r="AC21" i="137"/>
  <c r="T17" i="10"/>
  <c r="F17" i="108"/>
  <c r="F17" i="141"/>
  <c r="L10" i="97"/>
  <c r="L30" i="97" s="1"/>
  <c r="T30" i="49"/>
  <c r="T25" i="51"/>
  <c r="M18" i="98"/>
  <c r="C10" i="112"/>
  <c r="P10" i="112" s="1"/>
  <c r="G18" i="146"/>
  <c r="T19" i="52"/>
  <c r="G24" i="144"/>
  <c r="C20" i="109"/>
  <c r="L12" i="43"/>
  <c r="K12" i="43"/>
  <c r="O14" i="98"/>
  <c r="D13" i="55"/>
  <c r="V14" i="104"/>
  <c r="W14" i="104" s="1"/>
  <c r="D29" i="137"/>
  <c r="E16" i="145"/>
  <c r="J16" i="145"/>
  <c r="G20" i="134"/>
  <c r="J25" i="143"/>
  <c r="D25" i="143" s="1"/>
  <c r="F25" i="143" s="1"/>
  <c r="E25" i="143"/>
  <c r="F12" i="108"/>
  <c r="F12" i="141"/>
  <c r="T12" i="10"/>
  <c r="J17" i="142"/>
  <c r="E17" i="142"/>
  <c r="D18" i="55"/>
  <c r="E29" i="143"/>
  <c r="J29" i="143"/>
  <c r="T26" i="51"/>
  <c r="S15" i="104"/>
  <c r="D16" i="138"/>
  <c r="E16" i="138" s="1"/>
  <c r="L23" i="96"/>
  <c r="AC28" i="139"/>
  <c r="E15" i="147"/>
  <c r="J15" i="147"/>
  <c r="T13" i="51"/>
  <c r="L12" i="97"/>
  <c r="G13" i="144"/>
  <c r="G12" i="143"/>
  <c r="N31" i="143"/>
  <c r="F25" i="141"/>
  <c r="F25" i="108"/>
  <c r="T25" i="10"/>
  <c r="N18" i="138"/>
  <c r="Y17" i="104"/>
  <c r="Z17" i="104" s="1"/>
  <c r="L16" i="108"/>
  <c r="J14" i="95"/>
  <c r="E22" i="142"/>
  <c r="J22" i="142"/>
  <c r="E18" i="143"/>
  <c r="J18" i="143"/>
  <c r="Z31" i="139"/>
  <c r="G13" i="148"/>
  <c r="D37" i="77"/>
  <c r="J21" i="145"/>
  <c r="E21" i="145"/>
  <c r="V23" i="49"/>
  <c r="Y23" i="49" s="1"/>
  <c r="F23" i="97"/>
  <c r="C28" i="45"/>
  <c r="C14" i="112"/>
  <c r="G25" i="147"/>
  <c r="G28" i="143"/>
  <c r="L30" i="34"/>
  <c r="K27" i="102"/>
  <c r="L20" i="108"/>
  <c r="D25" i="54"/>
  <c r="J23" i="141"/>
  <c r="J23" i="108"/>
  <c r="N25" i="138"/>
  <c r="Y24" i="104"/>
  <c r="Z24" i="104" s="1"/>
  <c r="Y25" i="104"/>
  <c r="Z25" i="104" s="1"/>
  <c r="N26" i="138"/>
  <c r="S20" i="92"/>
  <c r="D26" i="96"/>
  <c r="AC13" i="68"/>
  <c r="E13" i="92"/>
  <c r="E13" i="152"/>
  <c r="V15" i="103"/>
  <c r="W15" i="103" s="1"/>
  <c r="C24" i="110"/>
  <c r="P24" i="110" s="1"/>
  <c r="T20" i="51"/>
  <c r="H17" i="107"/>
  <c r="AC17" i="134"/>
  <c r="N22" i="140"/>
  <c r="Y21" i="105"/>
  <c r="Z21" i="105" s="1"/>
  <c r="H15" i="95"/>
  <c r="T23" i="50"/>
  <c r="X31" i="139"/>
  <c r="S27" i="105"/>
  <c r="D28" i="140"/>
  <c r="C10" i="110"/>
  <c r="P10" i="110" s="1"/>
  <c r="V27" i="104"/>
  <c r="W27" i="104" s="1"/>
  <c r="H12" i="95"/>
  <c r="D26" i="137"/>
  <c r="F26" i="137" s="1"/>
  <c r="J22" i="148"/>
  <c r="E22" i="148"/>
  <c r="AC20" i="144"/>
  <c r="J23" i="94"/>
  <c r="L13" i="108"/>
  <c r="X13" i="10"/>
  <c r="C19" i="58"/>
  <c r="N20" i="140"/>
  <c r="Y19" i="105"/>
  <c r="Z19" i="105" s="1"/>
  <c r="T12" i="51"/>
  <c r="G25" i="148"/>
  <c r="F31" i="84"/>
  <c r="T28" i="57"/>
  <c r="F25" i="94"/>
  <c r="V25" i="34"/>
  <c r="Y25" i="34" s="1"/>
  <c r="G29" i="145"/>
  <c r="S21" i="103"/>
  <c r="D22" i="134"/>
  <c r="E26" i="137"/>
  <c r="E16" i="139"/>
  <c r="Q19" i="58"/>
  <c r="C20" i="84"/>
  <c r="E28" i="143"/>
  <c r="J28" i="143"/>
  <c r="G18" i="139"/>
  <c r="N14" i="136"/>
  <c r="E18" i="45"/>
  <c r="S31" i="134"/>
  <c r="H30" i="107"/>
  <c r="V19" i="103"/>
  <c r="W19" i="103" s="1"/>
  <c r="D25" i="94"/>
  <c r="D27" i="155"/>
  <c r="T19" i="56"/>
  <c r="Y23" i="105"/>
  <c r="Z23" i="105" s="1"/>
  <c r="N24" i="140"/>
  <c r="D20" i="137"/>
  <c r="R30" i="47"/>
  <c r="J10" i="95"/>
  <c r="E24" i="45"/>
  <c r="T27" i="56"/>
  <c r="D29" i="136"/>
  <c r="E29" i="136" s="1"/>
  <c r="AC17" i="137"/>
  <c r="T25" i="50"/>
  <c r="H21" i="107"/>
  <c r="K21" i="107" s="1"/>
  <c r="L21" i="107" s="1"/>
  <c r="L23" i="108"/>
  <c r="I19" i="58"/>
  <c r="G21" i="137"/>
  <c r="H12" i="97"/>
  <c r="H30" i="49"/>
  <c r="E14" i="45"/>
  <c r="G29" i="147"/>
  <c r="D19" i="137"/>
  <c r="D17" i="96"/>
  <c r="T14" i="50"/>
  <c r="C16" i="112"/>
  <c r="P16" i="112" s="1"/>
  <c r="G23" i="148"/>
  <c r="C26" i="111"/>
  <c r="P26" i="111"/>
  <c r="AC26" i="139"/>
  <c r="J28" i="142"/>
  <c r="E28" i="142"/>
  <c r="L18" i="96"/>
  <c r="D12" i="51"/>
  <c r="D25" i="51"/>
  <c r="D17" i="51"/>
  <c r="H27" i="96"/>
  <c r="F18" i="96"/>
  <c r="V18" i="48"/>
  <c r="Y18" i="48" s="1"/>
  <c r="G22" i="145"/>
  <c r="G18" i="148"/>
  <c r="T14" i="55"/>
  <c r="D15" i="138"/>
  <c r="E15" i="138" s="1"/>
  <c r="S14" i="104"/>
  <c r="C23" i="110"/>
  <c r="P23" i="110" s="1"/>
  <c r="Z31" i="143"/>
  <c r="G27" i="147"/>
  <c r="J11" i="94"/>
  <c r="H14" i="107"/>
  <c r="H31" i="84"/>
  <c r="T18" i="54"/>
  <c r="G29" i="142"/>
  <c r="G25" i="137"/>
  <c r="T26" i="50"/>
  <c r="AC25" i="145"/>
  <c r="D24" i="53"/>
  <c r="V15" i="34"/>
  <c r="Y15" i="34" s="1"/>
  <c r="F15" i="94"/>
  <c r="D15" i="140"/>
  <c r="S14" i="105"/>
  <c r="AC19" i="144"/>
  <c r="C21" i="111"/>
  <c r="P21" i="111" s="1"/>
  <c r="G20" i="139"/>
  <c r="H20" i="139" s="1"/>
  <c r="G26" i="145"/>
  <c r="J17" i="144"/>
  <c r="E17" i="144"/>
  <c r="V24" i="48"/>
  <c r="Y24" i="48" s="1"/>
  <c r="F24" i="96"/>
  <c r="H13" i="95"/>
  <c r="G13" i="145"/>
  <c r="H16" i="108"/>
  <c r="H16" i="141"/>
  <c r="D22" i="54"/>
  <c r="C31" i="36"/>
  <c r="AC24" i="142"/>
  <c r="AC19" i="68"/>
  <c r="E19" i="152"/>
  <c r="E19" i="92"/>
  <c r="N25" i="136"/>
  <c r="D15" i="137"/>
  <c r="D21" i="55"/>
  <c r="D27" i="137"/>
  <c r="H17" i="97"/>
  <c r="N31" i="147"/>
  <c r="G12" i="147"/>
  <c r="D25" i="140"/>
  <c r="S24" i="105"/>
  <c r="D28" i="51"/>
  <c r="E23" i="45"/>
  <c r="E13" i="139"/>
  <c r="F13" i="139" s="1"/>
  <c r="E28" i="45"/>
  <c r="J20" i="97"/>
  <c r="T15" i="50"/>
  <c r="J27" i="145"/>
  <c r="D27" i="145" s="1"/>
  <c r="K27" i="145" s="1"/>
  <c r="E27" i="145"/>
  <c r="G18" i="147"/>
  <c r="J15" i="145"/>
  <c r="E15" i="145"/>
  <c r="D15" i="95"/>
  <c r="L29" i="51"/>
  <c r="E20" i="144"/>
  <c r="J20" i="144"/>
  <c r="C19" i="112"/>
  <c r="P19" i="112" s="1"/>
  <c r="G12" i="152"/>
  <c r="G12" i="92"/>
  <c r="H16" i="68"/>
  <c r="AC24" i="143"/>
  <c r="V22" i="104"/>
  <c r="W22" i="104" s="1"/>
  <c r="D21" i="137"/>
  <c r="G13" i="143"/>
  <c r="D28" i="139"/>
  <c r="Q17" i="92"/>
  <c r="W21" i="68"/>
  <c r="Q17" i="152"/>
  <c r="O30" i="45"/>
  <c r="J21" i="94"/>
  <c r="C18" i="45"/>
  <c r="J20" i="146"/>
  <c r="E20" i="146"/>
  <c r="C16" i="109"/>
  <c r="P16" i="109" s="1"/>
  <c r="C23" i="111"/>
  <c r="P23" i="111" s="1"/>
  <c r="T24" i="54"/>
  <c r="D17" i="50"/>
  <c r="G21" i="144"/>
  <c r="F37" i="77"/>
  <c r="G17" i="142"/>
  <c r="D28" i="52"/>
  <c r="AB31" i="143"/>
  <c r="AC12" i="143"/>
  <c r="E16" i="146"/>
  <c r="J16" i="146"/>
  <c r="D27" i="136"/>
  <c r="E27" i="136" s="1"/>
  <c r="J23" i="97"/>
  <c r="K19" i="43"/>
  <c r="L19" i="43"/>
  <c r="V12" i="103"/>
  <c r="W12" i="103" s="1"/>
  <c r="AC20" i="137"/>
  <c r="D27" i="138"/>
  <c r="E27" i="138" s="1"/>
  <c r="S26" i="104"/>
  <c r="J23" i="144"/>
  <c r="D23" i="144" s="1"/>
  <c r="H23" i="144" s="1"/>
  <c r="E23" i="144"/>
  <c r="G14" i="134"/>
  <c r="H16" i="97"/>
  <c r="U31" i="142"/>
  <c r="AC26" i="137"/>
  <c r="F11" i="96"/>
  <c r="V11" i="48"/>
  <c r="Y11" i="48" s="1"/>
  <c r="E23" i="137"/>
  <c r="D20" i="97"/>
  <c r="L21" i="43"/>
  <c r="K21" i="43"/>
  <c r="L17" i="108"/>
  <c r="X17" i="10"/>
  <c r="O18" i="152"/>
  <c r="O18" i="92"/>
  <c r="J13" i="108"/>
  <c r="R13" i="10"/>
  <c r="J13" i="141"/>
  <c r="AC23" i="137"/>
  <c r="C22" i="112"/>
  <c r="P22" i="112" s="1"/>
  <c r="AC26" i="134"/>
  <c r="J27" i="147"/>
  <c r="E27" i="147"/>
  <c r="T16" i="52"/>
  <c r="V21" i="49"/>
  <c r="Y21" i="49" s="1"/>
  <c r="F21" i="97"/>
  <c r="O20" i="92"/>
  <c r="E20" i="137"/>
  <c r="F20" i="137" s="1"/>
  <c r="V18" i="103"/>
  <c r="W18" i="103" s="1"/>
  <c r="E23" i="134"/>
  <c r="F23" i="134" s="1"/>
  <c r="N27" i="140"/>
  <c r="Y26" i="105"/>
  <c r="Z26" i="105" s="1"/>
  <c r="J10" i="97"/>
  <c r="R30" i="49"/>
  <c r="X26" i="10"/>
  <c r="L26" i="108"/>
  <c r="C13" i="111"/>
  <c r="P13" i="111" s="1"/>
  <c r="F24" i="97"/>
  <c r="V24" i="49"/>
  <c r="Y24" i="49" s="1"/>
  <c r="G25" i="145"/>
  <c r="E28" i="137"/>
  <c r="E13" i="146"/>
  <c r="J13" i="146"/>
  <c r="T21" i="51"/>
  <c r="N30" i="47"/>
  <c r="C21" i="45"/>
  <c r="D14" i="139"/>
  <c r="AC28" i="142"/>
  <c r="D16" i="55"/>
  <c r="D24" i="137"/>
  <c r="L14" i="108"/>
  <c r="X14" i="10"/>
  <c r="J29" i="142"/>
  <c r="E29" i="142"/>
  <c r="V15" i="105"/>
  <c r="W15" i="105" s="1"/>
  <c r="N21" i="140"/>
  <c r="Y20" i="105"/>
  <c r="Z20" i="105" s="1"/>
  <c r="C17" i="3"/>
  <c r="D21" i="107"/>
  <c r="J22" i="97"/>
  <c r="D18" i="56"/>
  <c r="E18" i="142"/>
  <c r="J18" i="142"/>
  <c r="N17" i="136"/>
  <c r="G19" i="92"/>
  <c r="G19" i="152"/>
  <c r="C23" i="3"/>
  <c r="D27" i="107"/>
  <c r="F27" i="107" s="1"/>
  <c r="AB31" i="145"/>
  <c r="T11" i="57"/>
  <c r="S29" i="57"/>
  <c r="N21" i="68"/>
  <c r="K17" i="92"/>
  <c r="K17" i="152"/>
  <c r="Y17" i="152" s="1"/>
  <c r="J26" i="145"/>
  <c r="D26" i="145" s="1"/>
  <c r="F26" i="145" s="1"/>
  <c r="E26" i="145"/>
  <c r="J25" i="144"/>
  <c r="E25" i="144"/>
  <c r="G28" i="148"/>
  <c r="T15" i="52"/>
  <c r="J19" i="146"/>
  <c r="E19" i="146"/>
  <c r="J13" i="143"/>
  <c r="D13" i="143" s="1"/>
  <c r="H13" i="143" s="1"/>
  <c r="E13" i="143"/>
  <c r="J15" i="95"/>
  <c r="S17" i="105"/>
  <c r="D18" i="140"/>
  <c r="G12" i="146"/>
  <c r="N31" i="146"/>
  <c r="K21" i="36"/>
  <c r="J21" i="36"/>
  <c r="AC24" i="137"/>
  <c r="G14" i="145"/>
  <c r="E21" i="137"/>
  <c r="E16" i="142"/>
  <c r="J16" i="142"/>
  <c r="N29" i="50"/>
  <c r="O29" i="50" s="1"/>
  <c r="D26" i="138"/>
  <c r="E26" i="138" s="1"/>
  <c r="S25" i="104"/>
  <c r="AC26" i="147"/>
  <c r="AC17" i="145"/>
  <c r="S31" i="144"/>
  <c r="E31" i="144" s="1"/>
  <c r="AC21" i="134"/>
  <c r="T13" i="52"/>
  <c r="G28" i="139"/>
  <c r="H28" i="139" s="1"/>
  <c r="D13" i="52"/>
  <c r="Z31" i="137"/>
  <c r="AA31" i="137" s="1"/>
  <c r="L27" i="43"/>
  <c r="K27" i="43"/>
  <c r="J19" i="144"/>
  <c r="D19" i="144" s="1"/>
  <c r="K19" i="144" s="1"/>
  <c r="E19" i="144"/>
  <c r="AC14" i="145"/>
  <c r="N30" i="34"/>
  <c r="T26" i="54"/>
  <c r="H30" i="47"/>
  <c r="Y26" i="103"/>
  <c r="Z26" i="103" s="1"/>
  <c r="V19" i="105"/>
  <c r="W19" i="105" s="1"/>
  <c r="D23" i="51"/>
  <c r="K28" i="36"/>
  <c r="J28" i="36"/>
  <c r="V21" i="103"/>
  <c r="W21" i="103" s="1"/>
  <c r="Y16" i="103"/>
  <c r="Z16" i="103" s="1"/>
  <c r="C27" i="84"/>
  <c r="I27" i="84" s="1"/>
  <c r="L23" i="102"/>
  <c r="K23" i="102"/>
  <c r="G14" i="98"/>
  <c r="C20" i="111"/>
  <c r="D20" i="111" s="1"/>
  <c r="J23" i="36"/>
  <c r="K23" i="36"/>
  <c r="J14" i="94"/>
  <c r="AC27" i="134"/>
  <c r="L14" i="102"/>
  <c r="K14" i="102"/>
  <c r="D27" i="53"/>
  <c r="T12" i="53"/>
  <c r="G23" i="137"/>
  <c r="T18" i="51"/>
  <c r="T17" i="53"/>
  <c r="S12" i="152"/>
  <c r="Z16" i="68"/>
  <c r="S12" i="92"/>
  <c r="AA12" i="68"/>
  <c r="AC22" i="139"/>
  <c r="G17" i="145"/>
  <c r="L31" i="134"/>
  <c r="E12" i="134"/>
  <c r="T22" i="51"/>
  <c r="T13" i="55"/>
  <c r="D20" i="55"/>
  <c r="G18" i="145"/>
  <c r="L31" i="147"/>
  <c r="E12" i="147"/>
  <c r="J12" i="147"/>
  <c r="E19" i="58"/>
  <c r="D21" i="134"/>
  <c r="S20" i="103"/>
  <c r="D12" i="57"/>
  <c r="E18" i="134"/>
  <c r="F18" i="134" s="1"/>
  <c r="N25" i="140"/>
  <c r="Y24" i="105"/>
  <c r="Z24" i="105" s="1"/>
  <c r="Q31" i="134"/>
  <c r="V11" i="103"/>
  <c r="J23" i="95"/>
  <c r="G28" i="142"/>
  <c r="D28" i="155"/>
  <c r="D26" i="94"/>
  <c r="K17" i="98"/>
  <c r="D16" i="50"/>
  <c r="H22" i="97"/>
  <c r="S21" i="104"/>
  <c r="D22" i="138"/>
  <c r="E22" i="138" s="1"/>
  <c r="G29" i="57"/>
  <c r="D11" i="57"/>
  <c r="D26" i="52"/>
  <c r="F21" i="108"/>
  <c r="T21" i="10"/>
  <c r="F21" i="141"/>
  <c r="F13" i="95"/>
  <c r="V13" i="47"/>
  <c r="Y13" i="47" s="1"/>
  <c r="O13" i="98"/>
  <c r="AC22" i="134"/>
  <c r="J20" i="145"/>
  <c r="E20" i="145"/>
  <c r="D11" i="96"/>
  <c r="V14" i="34"/>
  <c r="F14" i="94"/>
  <c r="Q12" i="98"/>
  <c r="W15" i="79"/>
  <c r="D15" i="55"/>
  <c r="D22" i="95"/>
  <c r="G24" i="143"/>
  <c r="AC20" i="148"/>
  <c r="D17" i="57"/>
  <c r="R25" i="10"/>
  <c r="J25" i="108"/>
  <c r="J25" i="141"/>
  <c r="G17" i="144"/>
  <c r="I13" i="98"/>
  <c r="D23" i="136"/>
  <c r="E23" i="136" s="1"/>
  <c r="Q29" i="50"/>
  <c r="J17" i="141"/>
  <c r="J17" i="108"/>
  <c r="R17" i="10"/>
  <c r="J17" i="96"/>
  <c r="H26" i="96"/>
  <c r="L19" i="96"/>
  <c r="D26" i="54"/>
  <c r="O14" i="92"/>
  <c r="O14" i="152"/>
  <c r="D17" i="52"/>
  <c r="J24" i="97"/>
  <c r="H21" i="141"/>
  <c r="H21" i="108"/>
  <c r="J13" i="97"/>
  <c r="D27" i="50"/>
  <c r="AC20" i="147"/>
  <c r="G29" i="137"/>
  <c r="H29" i="137" s="1"/>
  <c r="D14" i="56"/>
  <c r="Y22" i="103"/>
  <c r="Z22" i="103" s="1"/>
  <c r="D24" i="55"/>
  <c r="D22" i="53"/>
  <c r="L17" i="43"/>
  <c r="K17" i="43"/>
  <c r="T19" i="53"/>
  <c r="G27" i="148"/>
  <c r="E12" i="148"/>
  <c r="J12" i="148"/>
  <c r="L31" i="148"/>
  <c r="G15" i="148"/>
  <c r="L27" i="94"/>
  <c r="D22" i="56"/>
  <c r="V19" i="104"/>
  <c r="W19" i="104" s="1"/>
  <c r="Z31" i="134"/>
  <c r="AA31" i="134" s="1"/>
  <c r="D13" i="56"/>
  <c r="E26" i="148"/>
  <c r="J26" i="148"/>
  <c r="H19" i="97"/>
  <c r="N19" i="97" s="1"/>
  <c r="L20" i="96"/>
  <c r="M20" i="96" s="1"/>
  <c r="H18" i="96"/>
  <c r="G15" i="146"/>
  <c r="V27" i="105"/>
  <c r="W27" i="105" s="1"/>
  <c r="Z31" i="142"/>
  <c r="V13" i="34"/>
  <c r="F13" i="94"/>
  <c r="J19" i="145"/>
  <c r="E19" i="145"/>
  <c r="D29" i="10"/>
  <c r="C13" i="106"/>
  <c r="AC18" i="146"/>
  <c r="G29" i="134"/>
  <c r="H29" i="134" s="1"/>
  <c r="T19" i="50"/>
  <c r="G21" i="148"/>
  <c r="E17" i="143"/>
  <c r="J17" i="143"/>
  <c r="E25" i="148"/>
  <c r="J25" i="148"/>
  <c r="G12" i="142"/>
  <c r="N31" i="142"/>
  <c r="H25" i="96"/>
  <c r="S24" i="103"/>
  <c r="D25" i="134"/>
  <c r="J25" i="95"/>
  <c r="D17" i="140"/>
  <c r="S16" i="105"/>
  <c r="L22" i="95"/>
  <c r="F30" i="47"/>
  <c r="V10" i="47"/>
  <c r="F10" i="95"/>
  <c r="S12" i="103"/>
  <c r="D13" i="134"/>
  <c r="K23" i="43"/>
  <c r="L23" i="43"/>
  <c r="AB31" i="147"/>
  <c r="J18" i="96"/>
  <c r="D26" i="57"/>
  <c r="K13" i="98"/>
  <c r="L26" i="97"/>
  <c r="S19" i="103"/>
  <c r="D20" i="134"/>
  <c r="T28" i="55"/>
  <c r="G23" i="145"/>
  <c r="D20" i="94"/>
  <c r="D22" i="155"/>
  <c r="K18" i="43"/>
  <c r="L18" i="43"/>
  <c r="L25" i="108"/>
  <c r="X25" i="10"/>
  <c r="H23" i="141"/>
  <c r="H23" i="108"/>
  <c r="G16" i="144"/>
  <c r="E23" i="146"/>
  <c r="J23" i="146"/>
  <c r="E14" i="143"/>
  <c r="J14" i="143"/>
  <c r="F20" i="141"/>
  <c r="T20" i="10"/>
  <c r="X20" i="10"/>
  <c r="F20" i="108"/>
  <c r="N20" i="108" s="1"/>
  <c r="G20" i="108" s="1"/>
  <c r="G26" i="143"/>
  <c r="R19" i="58"/>
  <c r="G14" i="139"/>
  <c r="AB31" i="134"/>
  <c r="AC31" i="134" s="1"/>
  <c r="AC12" i="134"/>
  <c r="AC25" i="137"/>
  <c r="F21" i="95"/>
  <c r="V21" i="47"/>
  <c r="Y21" i="47" s="1"/>
  <c r="E26" i="146"/>
  <c r="J26" i="146"/>
  <c r="J14" i="142"/>
  <c r="E14" i="142"/>
  <c r="T13" i="56"/>
  <c r="V23" i="104"/>
  <c r="W23" i="104" s="1"/>
  <c r="AC12" i="139"/>
  <c r="AB31" i="139"/>
  <c r="AC31" i="139" s="1"/>
  <c r="D15" i="52"/>
  <c r="AC16" i="148"/>
  <c r="T14" i="57"/>
  <c r="F17" i="96"/>
  <c r="V17" i="48"/>
  <c r="Y17" i="48" s="1"/>
  <c r="T23" i="52"/>
  <c r="E24" i="143"/>
  <c r="J24" i="143"/>
  <c r="I13" i="92"/>
  <c r="I16" i="92" s="1"/>
  <c r="I13" i="152"/>
  <c r="E21" i="148"/>
  <c r="J21" i="148"/>
  <c r="Y19" i="103"/>
  <c r="Z19" i="103" s="1"/>
  <c r="V27" i="47"/>
  <c r="Y27" i="47" s="1"/>
  <c r="F27" i="95"/>
  <c r="N21" i="138"/>
  <c r="Y20" i="104"/>
  <c r="Z20" i="104" s="1"/>
  <c r="Y24" i="103"/>
  <c r="Z24" i="103" s="1"/>
  <c r="C15" i="3"/>
  <c r="D19" i="107"/>
  <c r="L18" i="97"/>
  <c r="M18" i="97" s="1"/>
  <c r="L28" i="43"/>
  <c r="K28" i="43"/>
  <c r="T22" i="55"/>
  <c r="G16" i="134"/>
  <c r="S17" i="98"/>
  <c r="AA17" i="79"/>
  <c r="AD17" i="79" s="1"/>
  <c r="S15" i="103"/>
  <c r="D16" i="134"/>
  <c r="T13" i="54"/>
  <c r="M12" i="98"/>
  <c r="Q15" i="79"/>
  <c r="J24" i="94"/>
  <c r="Q31" i="137"/>
  <c r="Y15" i="104"/>
  <c r="Z15" i="104" s="1"/>
  <c r="N16" i="138"/>
  <c r="H24" i="107"/>
  <c r="Z31" i="147"/>
  <c r="G13" i="139"/>
  <c r="H13" i="139" s="1"/>
  <c r="L15" i="94"/>
  <c r="D22" i="97"/>
  <c r="G25" i="142"/>
  <c r="T13" i="50"/>
  <c r="H18" i="94"/>
  <c r="T28" i="51"/>
  <c r="V25" i="105"/>
  <c r="W25" i="105" s="1"/>
  <c r="AC16" i="139"/>
  <c r="K13" i="36"/>
  <c r="J13" i="36"/>
  <c r="T16" i="54"/>
  <c r="N29" i="51"/>
  <c r="O29" i="51" s="1"/>
  <c r="D15" i="50"/>
  <c r="T20" i="56"/>
  <c r="C16" i="84"/>
  <c r="D10" i="95"/>
  <c r="D30" i="47"/>
  <c r="G19" i="137"/>
  <c r="H19" i="137" s="1"/>
  <c r="G28" i="145"/>
  <c r="G28" i="146"/>
  <c r="H19" i="108"/>
  <c r="H19" i="141"/>
  <c r="N24" i="136"/>
  <c r="L11" i="102"/>
  <c r="K11" i="102"/>
  <c r="C12" i="45"/>
  <c r="K30" i="45"/>
  <c r="AC14" i="139"/>
  <c r="C22" i="3"/>
  <c r="D26" i="107"/>
  <c r="J29" i="144"/>
  <c r="E29" i="144"/>
  <c r="N29" i="52"/>
  <c r="O29" i="52" s="1"/>
  <c r="L17" i="96"/>
  <c r="AC13" i="139"/>
  <c r="J26" i="143"/>
  <c r="E26" i="143"/>
  <c r="D18" i="95"/>
  <c r="D23" i="95"/>
  <c r="D24" i="134"/>
  <c r="S23" i="103"/>
  <c r="M18" i="152"/>
  <c r="M18" i="92"/>
  <c r="G19" i="139"/>
  <c r="L25" i="97"/>
  <c r="AC20" i="143"/>
  <c r="E14" i="145"/>
  <c r="J14" i="145"/>
  <c r="AC13" i="134"/>
  <c r="J19" i="97"/>
  <c r="T20" i="57"/>
  <c r="V13" i="103"/>
  <c r="W13" i="103" s="1"/>
  <c r="AC13" i="142"/>
  <c r="D21" i="139"/>
  <c r="D28" i="53"/>
  <c r="R14" i="10"/>
  <c r="J14" i="108"/>
  <c r="J14" i="141"/>
  <c r="J27" i="97"/>
  <c r="K27" i="97" s="1"/>
  <c r="S23" i="104"/>
  <c r="S30" i="104" s="1"/>
  <c r="T30" i="104" s="1"/>
  <c r="D24" i="138"/>
  <c r="E24" i="138" s="1"/>
  <c r="D26" i="51"/>
  <c r="H24" i="95"/>
  <c r="J17" i="147"/>
  <c r="E17" i="147"/>
  <c r="H22" i="107"/>
  <c r="L16" i="95"/>
  <c r="D23" i="139"/>
  <c r="D19" i="96"/>
  <c r="G21" i="142"/>
  <c r="AC20" i="139"/>
  <c r="V24" i="104"/>
  <c r="W24" i="104" s="1"/>
  <c r="AC17" i="79"/>
  <c r="E17" i="98"/>
  <c r="AC25" i="147"/>
  <c r="L15" i="108"/>
  <c r="T22" i="52"/>
  <c r="G17" i="152"/>
  <c r="H21" i="68"/>
  <c r="G17" i="92"/>
  <c r="H25" i="95"/>
  <c r="L11" i="96"/>
  <c r="V26" i="104"/>
  <c r="W26" i="104" s="1"/>
  <c r="L30" i="49"/>
  <c r="E15" i="137"/>
  <c r="T24" i="57"/>
  <c r="H15" i="96"/>
  <c r="H16" i="94"/>
  <c r="D25" i="95"/>
  <c r="I19" i="152"/>
  <c r="I19" i="92"/>
  <c r="D18" i="97"/>
  <c r="J18" i="146"/>
  <c r="E18" i="146"/>
  <c r="C9" i="110"/>
  <c r="P9" i="110" s="1"/>
  <c r="O27" i="110"/>
  <c r="T23" i="56"/>
  <c r="V21" i="104"/>
  <c r="W21" i="104" s="1"/>
  <c r="O17" i="98"/>
  <c r="G17" i="137"/>
  <c r="V18" i="105"/>
  <c r="W18" i="105" s="1"/>
  <c r="E24" i="144"/>
  <c r="J24" i="144"/>
  <c r="T27" i="52"/>
  <c r="T27" i="53"/>
  <c r="K14" i="36"/>
  <c r="J14" i="36"/>
  <c r="C11" i="112"/>
  <c r="P11" i="112" s="1"/>
  <c r="H28" i="107"/>
  <c r="G27" i="145"/>
  <c r="H27" i="145" s="1"/>
  <c r="N26" i="136"/>
  <c r="G16" i="148"/>
  <c r="H17" i="94"/>
  <c r="L18" i="102"/>
  <c r="K18" i="102"/>
  <c r="G26" i="146"/>
  <c r="Y13" i="105"/>
  <c r="Z13" i="105" s="1"/>
  <c r="N14" i="140"/>
  <c r="H22" i="141"/>
  <c r="H22" i="108"/>
  <c r="E18" i="144"/>
  <c r="J18" i="144"/>
  <c r="R30" i="34"/>
  <c r="J10" i="94"/>
  <c r="Z31" i="145"/>
  <c r="E25" i="137"/>
  <c r="F10" i="97"/>
  <c r="F30" i="49"/>
  <c r="V10" i="49"/>
  <c r="Y10" i="49" s="1"/>
  <c r="D12" i="97"/>
  <c r="T12" i="50"/>
  <c r="AC18" i="79"/>
  <c r="E18" i="98"/>
  <c r="G26" i="144"/>
  <c r="V19" i="48"/>
  <c r="Y19" i="48" s="1"/>
  <c r="F19" i="96"/>
  <c r="C30" i="84"/>
  <c r="F18" i="94"/>
  <c r="V18" i="34"/>
  <c r="Y18" i="34" s="1"/>
  <c r="H21" i="94"/>
  <c r="H24" i="141"/>
  <c r="H24" i="108"/>
  <c r="E27" i="148"/>
  <c r="J27" i="148"/>
  <c r="G22" i="139"/>
  <c r="D23" i="56"/>
  <c r="E26" i="139"/>
  <c r="S31" i="146"/>
  <c r="E24" i="134"/>
  <c r="F24" i="134" s="1"/>
  <c r="L30" i="47"/>
  <c r="N13" i="136"/>
  <c r="J24" i="142"/>
  <c r="E24" i="142"/>
  <c r="T20" i="53"/>
  <c r="L14" i="95"/>
  <c r="D16" i="97"/>
  <c r="J30" i="49"/>
  <c r="O12" i="152"/>
  <c r="T16" i="68"/>
  <c r="O12" i="92"/>
  <c r="O16" i="92" s="1"/>
  <c r="AA15" i="92" s="1"/>
  <c r="V25" i="47"/>
  <c r="Y25" i="47" s="1"/>
  <c r="F25" i="95"/>
  <c r="AC13" i="125"/>
  <c r="J20" i="148"/>
  <c r="E20" i="148"/>
  <c r="K15" i="79"/>
  <c r="I12" i="98"/>
  <c r="E25" i="145"/>
  <c r="F25" i="145" s="1"/>
  <c r="J25" i="145"/>
  <c r="J24" i="148"/>
  <c r="E24" i="148"/>
  <c r="G29" i="139"/>
  <c r="H29" i="139" s="1"/>
  <c r="J13" i="96"/>
  <c r="N13" i="96" s="1"/>
  <c r="AC23" i="148"/>
  <c r="J27" i="141"/>
  <c r="J27" i="108"/>
  <c r="C10" i="3"/>
  <c r="D29" i="3"/>
  <c r="E19" i="3" s="1"/>
  <c r="D14" i="107"/>
  <c r="F22" i="96"/>
  <c r="N22" i="96" s="1"/>
  <c r="I22" i="96" s="1"/>
  <c r="V22" i="48"/>
  <c r="Y22" i="48" s="1"/>
  <c r="D23" i="155"/>
  <c r="D21" i="94"/>
  <c r="D24" i="51"/>
  <c r="J29" i="147"/>
  <c r="E29" i="147"/>
  <c r="S29" i="54"/>
  <c r="T11" i="54"/>
  <c r="G23" i="147"/>
  <c r="V28" i="103"/>
  <c r="W28" i="103" s="1"/>
  <c r="N29" i="54"/>
  <c r="O29" i="54" s="1"/>
  <c r="C18" i="106"/>
  <c r="V17" i="105"/>
  <c r="W17" i="105" s="1"/>
  <c r="G21" i="134"/>
  <c r="AC15" i="147"/>
  <c r="D15" i="139"/>
  <c r="K17" i="36"/>
  <c r="J17" i="36"/>
  <c r="D27" i="51"/>
  <c r="AC20" i="68"/>
  <c r="E20" i="92"/>
  <c r="E21" i="92" s="1"/>
  <c r="G16" i="146"/>
  <c r="G13" i="146"/>
  <c r="J12" i="146"/>
  <c r="E12" i="146"/>
  <c r="L31" i="146"/>
  <c r="F15" i="108"/>
  <c r="F15" i="141"/>
  <c r="T15" i="10"/>
  <c r="H26" i="97"/>
  <c r="H27" i="108"/>
  <c r="H27" i="141"/>
  <c r="E19" i="147"/>
  <c r="J19" i="147"/>
  <c r="H20" i="96"/>
  <c r="G16" i="143"/>
  <c r="E37" i="77"/>
  <c r="D21" i="53"/>
  <c r="J15" i="97"/>
  <c r="E29" i="148"/>
  <c r="J29" i="148"/>
  <c r="Z31" i="144"/>
  <c r="E24" i="145"/>
  <c r="J24" i="145"/>
  <c r="C19" i="3"/>
  <c r="D23" i="107"/>
  <c r="J26" i="96"/>
  <c r="D17" i="95"/>
  <c r="F19" i="108"/>
  <c r="T19" i="10"/>
  <c r="F19" i="141"/>
  <c r="D25" i="52"/>
  <c r="L13" i="95"/>
  <c r="S31" i="142"/>
  <c r="G16" i="142"/>
  <c r="AC17" i="147"/>
  <c r="T18" i="52"/>
  <c r="Y16" i="104"/>
  <c r="Z16" i="104" s="1"/>
  <c r="N17" i="138"/>
  <c r="D12" i="50"/>
  <c r="M15" i="92"/>
  <c r="T25" i="57"/>
  <c r="D25" i="97"/>
  <c r="T20" i="50"/>
  <c r="N19" i="140"/>
  <c r="Y18" i="105"/>
  <c r="Z18" i="105" s="1"/>
  <c r="D27" i="134"/>
  <c r="S26" i="103"/>
  <c r="L27" i="95"/>
  <c r="J14" i="96"/>
  <c r="Y23" i="103"/>
  <c r="Z23" i="103" s="1"/>
  <c r="L14" i="94"/>
  <c r="T21" i="53"/>
  <c r="L12" i="108"/>
  <c r="X12" i="10"/>
  <c r="M17" i="98"/>
  <c r="M19" i="98" s="1"/>
  <c r="T27" i="54"/>
  <c r="AC15" i="146"/>
  <c r="AC15" i="139"/>
  <c r="T15" i="57"/>
  <c r="F18" i="108"/>
  <c r="F18" i="141"/>
  <c r="C21" i="106"/>
  <c r="T18" i="10"/>
  <c r="D14" i="52"/>
  <c r="K16" i="36"/>
  <c r="J16" i="36"/>
  <c r="J16" i="96"/>
  <c r="N16" i="96" s="1"/>
  <c r="I16" i="96" s="1"/>
  <c r="J20" i="95"/>
  <c r="AC25" i="146"/>
  <c r="V21" i="48"/>
  <c r="Y21" i="48" s="1"/>
  <c r="F21" i="96"/>
  <c r="D28" i="57"/>
  <c r="AC13" i="144"/>
  <c r="D11" i="54"/>
  <c r="G29" i="54"/>
  <c r="C27" i="45"/>
  <c r="K15" i="43"/>
  <c r="L15" i="43"/>
  <c r="Y15" i="105"/>
  <c r="Z15" i="105" s="1"/>
  <c r="N16" i="140"/>
  <c r="G25" i="139"/>
  <c r="H25" i="139" s="1"/>
  <c r="AC26" i="145"/>
  <c r="G15" i="147"/>
  <c r="AC14" i="134"/>
  <c r="E18" i="152"/>
  <c r="E18" i="92"/>
  <c r="AC18" i="68"/>
  <c r="AA18" i="68" s="1"/>
  <c r="D16" i="95"/>
  <c r="K18" i="98"/>
  <c r="S19" i="105"/>
  <c r="D20" i="140"/>
  <c r="D14" i="97"/>
  <c r="H24" i="97"/>
  <c r="N24" i="97" s="1"/>
  <c r="Q24" i="97" s="1"/>
  <c r="N12" i="136"/>
  <c r="M31" i="136"/>
  <c r="N31" i="136" s="1"/>
  <c r="AC12" i="146"/>
  <c r="Z31" i="146"/>
  <c r="K26" i="43"/>
  <c r="L26" i="43"/>
  <c r="K20" i="92"/>
  <c r="J12" i="94"/>
  <c r="D28" i="137"/>
  <c r="F17" i="95"/>
  <c r="V17" i="47"/>
  <c r="Y17" i="47" s="1"/>
  <c r="AC13" i="137"/>
  <c r="H19" i="107"/>
  <c r="E15" i="142"/>
  <c r="J15" i="142"/>
  <c r="L15" i="96"/>
  <c r="S31" i="139"/>
  <c r="D19" i="138"/>
  <c r="E19" i="138" s="1"/>
  <c r="S18" i="104"/>
  <c r="E27" i="146"/>
  <c r="J27" i="146"/>
  <c r="T21" i="56"/>
  <c r="D18" i="96"/>
  <c r="AC29" i="137"/>
  <c r="K15" i="36"/>
  <c r="J15" i="36"/>
  <c r="S17" i="152"/>
  <c r="S17" i="92"/>
  <c r="AA17" i="68"/>
  <c r="Z21" i="68"/>
  <c r="T21" i="55"/>
  <c r="D25" i="50"/>
  <c r="S16" i="98"/>
  <c r="S19" i="98" s="1"/>
  <c r="AC17" i="98" s="1"/>
  <c r="Z19" i="79"/>
  <c r="Z21" i="79" s="1"/>
  <c r="C17" i="45"/>
  <c r="E25" i="146"/>
  <c r="J25" i="146"/>
  <c r="J18" i="141"/>
  <c r="J18" i="108"/>
  <c r="R18" i="10"/>
  <c r="D22" i="51"/>
  <c r="H30" i="48"/>
  <c r="S15" i="92"/>
  <c r="S16" i="92" s="1"/>
  <c r="AC12" i="92" s="1"/>
  <c r="N19" i="79"/>
  <c r="K16" i="98"/>
  <c r="D27" i="56"/>
  <c r="H10" i="96"/>
  <c r="P30" i="48"/>
  <c r="T18" i="57"/>
  <c r="AC26" i="148"/>
  <c r="E29" i="134"/>
  <c r="F29" i="134" s="1"/>
  <c r="G26" i="142"/>
  <c r="T23" i="55"/>
  <c r="D19" i="57"/>
  <c r="G12" i="148"/>
  <c r="N31" i="148"/>
  <c r="I15" i="92"/>
  <c r="G24" i="148"/>
  <c r="L31" i="143"/>
  <c r="J12" i="143"/>
  <c r="E12" i="143"/>
  <c r="L22" i="43"/>
  <c r="K22" i="43"/>
  <c r="H19" i="79"/>
  <c r="G16" i="98"/>
  <c r="G13" i="147"/>
  <c r="L22" i="108"/>
  <c r="AC19" i="139"/>
  <c r="W15" i="125"/>
  <c r="N19" i="125" s="1"/>
  <c r="V23" i="48"/>
  <c r="Y23" i="48" s="1"/>
  <c r="F23" i="96"/>
  <c r="T22" i="54"/>
  <c r="D23" i="57"/>
  <c r="G18" i="92"/>
  <c r="G18" i="152"/>
  <c r="E27" i="139"/>
  <c r="F27" i="139" s="1"/>
  <c r="J17" i="146"/>
  <c r="E17" i="146"/>
  <c r="E21" i="139"/>
  <c r="F21" i="139" s="1"/>
  <c r="G27" i="146"/>
  <c r="AC29" i="145"/>
  <c r="D12" i="94"/>
  <c r="D14" i="155"/>
  <c r="L16" i="94"/>
  <c r="D13" i="95"/>
  <c r="J19" i="95"/>
  <c r="T17" i="57"/>
  <c r="N29" i="136"/>
  <c r="AC15" i="134"/>
  <c r="I18" i="98"/>
  <c r="C26" i="84"/>
  <c r="D20" i="155"/>
  <c r="D18" i="94"/>
  <c r="D23" i="137"/>
  <c r="D26" i="50"/>
  <c r="T17" i="55"/>
  <c r="I17" i="152"/>
  <c r="K21" i="68"/>
  <c r="I17" i="92"/>
  <c r="D31" i="43"/>
  <c r="F20" i="96"/>
  <c r="V20" i="48"/>
  <c r="Y20" i="48" s="1"/>
  <c r="H25" i="94"/>
  <c r="J26" i="36"/>
  <c r="K26" i="36"/>
  <c r="D25" i="55"/>
  <c r="T20" i="54"/>
  <c r="G14" i="146"/>
  <c r="T28" i="50"/>
  <c r="AC13" i="148"/>
  <c r="G25" i="146"/>
  <c r="I16" i="98"/>
  <c r="K19" i="79"/>
  <c r="H22" i="94"/>
  <c r="N29" i="57"/>
  <c r="V23" i="103"/>
  <c r="W23" i="103" s="1"/>
  <c r="O17" i="92"/>
  <c r="O17" i="152"/>
  <c r="T21" i="68"/>
  <c r="U31" i="137"/>
  <c r="V31" i="137" s="1"/>
  <c r="D12" i="55"/>
  <c r="D29" i="55" s="1"/>
  <c r="J22" i="143"/>
  <c r="E22" i="143"/>
  <c r="D16" i="57"/>
  <c r="AC14" i="137"/>
  <c r="S15" i="105"/>
  <c r="D16" i="140"/>
  <c r="G13" i="152"/>
  <c r="G13" i="92"/>
  <c r="G16" i="92" s="1"/>
  <c r="W12" i="92" s="1"/>
  <c r="AC15" i="143"/>
  <c r="C19" i="84"/>
  <c r="I19" i="84" s="1"/>
  <c r="D16" i="56"/>
  <c r="D25" i="137"/>
  <c r="D23" i="53"/>
  <c r="V11" i="49"/>
  <c r="Y11" i="49" s="1"/>
  <c r="F11" i="97"/>
  <c r="D14" i="54"/>
  <c r="V17" i="34"/>
  <c r="F17" i="94"/>
  <c r="V15" i="48"/>
  <c r="Y15" i="48" s="1"/>
  <c r="F15" i="96"/>
  <c r="G17" i="134"/>
  <c r="AC20" i="146"/>
  <c r="G24" i="147"/>
  <c r="K22" i="36"/>
  <c r="J22" i="36"/>
  <c r="K11" i="43"/>
  <c r="J31" i="43"/>
  <c r="L11" i="43"/>
  <c r="N27" i="136"/>
  <c r="D13" i="136"/>
  <c r="E13" i="136" s="1"/>
  <c r="T28" i="54"/>
  <c r="D21" i="95"/>
  <c r="D15" i="54"/>
  <c r="S12" i="105"/>
  <c r="D13" i="140"/>
  <c r="L24" i="43"/>
  <c r="K24" i="43"/>
  <c r="F16" i="108"/>
  <c r="N16" i="108" s="1"/>
  <c r="G16" i="108" s="1"/>
  <c r="T16" i="10"/>
  <c r="F16" i="141"/>
  <c r="AC25" i="134"/>
  <c r="G21" i="146"/>
  <c r="N23" i="136"/>
  <c r="E17" i="134"/>
  <c r="D24" i="52"/>
  <c r="L12" i="95"/>
  <c r="U31" i="143"/>
  <c r="T24" i="55"/>
  <c r="J14" i="146"/>
  <c r="E14" i="146"/>
  <c r="G15" i="134"/>
  <c r="L21" i="102"/>
  <c r="K21" i="102"/>
  <c r="D27" i="54"/>
  <c r="H26" i="95"/>
  <c r="E21" i="134"/>
  <c r="F21" i="134" s="1"/>
  <c r="AC22" i="148"/>
  <c r="V14" i="49"/>
  <c r="Y14" i="49" s="1"/>
  <c r="F14" i="97"/>
  <c r="V21" i="34"/>
  <c r="F21" i="94"/>
  <c r="D12" i="136"/>
  <c r="E12" i="136" s="1"/>
  <c r="G31" i="136"/>
  <c r="T26" i="57"/>
  <c r="E19" i="139"/>
  <c r="L23" i="97"/>
  <c r="D26" i="97"/>
  <c r="K14" i="98"/>
  <c r="T18" i="55"/>
  <c r="H18" i="95"/>
  <c r="J21" i="144"/>
  <c r="D21" i="144" s="1"/>
  <c r="E21" i="144"/>
  <c r="D21" i="52"/>
  <c r="D27" i="55"/>
  <c r="J19" i="141"/>
  <c r="J19" i="108"/>
  <c r="G23" i="139"/>
  <c r="AC23" i="139"/>
  <c r="N30" i="49"/>
  <c r="AB31" i="146"/>
  <c r="C16" i="106"/>
  <c r="J11" i="96"/>
  <c r="N11" i="96" s="1"/>
  <c r="L11" i="97"/>
  <c r="L20" i="43"/>
  <c r="K20" i="43"/>
  <c r="Q18" i="92"/>
  <c r="Q18" i="152"/>
  <c r="D28" i="136"/>
  <c r="E28" i="136" s="1"/>
  <c r="C29" i="84"/>
  <c r="I29" i="84" s="1"/>
  <c r="D31" i="84"/>
  <c r="C13" i="84"/>
  <c r="H12" i="96"/>
  <c r="T17" i="54"/>
  <c r="J21" i="108"/>
  <c r="R21" i="10"/>
  <c r="J21" i="141"/>
  <c r="G24" i="142"/>
  <c r="T21" i="52"/>
  <c r="G27" i="139"/>
  <c r="H27" i="139" s="1"/>
  <c r="D26" i="136"/>
  <c r="E26" i="136" s="1"/>
  <c r="D24" i="95"/>
  <c r="J22" i="94"/>
  <c r="D22" i="107"/>
  <c r="C18" i="3"/>
  <c r="N15" i="79"/>
  <c r="K12" i="98"/>
  <c r="J19" i="143"/>
  <c r="E19" i="143"/>
  <c r="H10" i="97"/>
  <c r="H30" i="97" s="1"/>
  <c r="P30" i="49"/>
  <c r="AC13" i="146"/>
  <c r="Y13" i="103"/>
  <c r="Z13" i="103" s="1"/>
  <c r="G22" i="134"/>
  <c r="H22" i="134" s="1"/>
  <c r="J25" i="142"/>
  <c r="E25" i="142"/>
  <c r="S18" i="92"/>
  <c r="S18" i="152"/>
  <c r="T12" i="55"/>
  <c r="D13" i="54"/>
  <c r="J11" i="97"/>
  <c r="N11" i="97" s="1"/>
  <c r="G11" i="97" s="1"/>
  <c r="H15" i="97"/>
  <c r="N15" i="97" s="1"/>
  <c r="I15" i="97" s="1"/>
  <c r="D12" i="52"/>
  <c r="U23" i="34"/>
  <c r="L23" i="94"/>
  <c r="N31" i="144"/>
  <c r="G12" i="144"/>
  <c r="E20" i="134"/>
  <c r="V12" i="47"/>
  <c r="Y12" i="47" s="1"/>
  <c r="F12" i="95"/>
  <c r="I29" i="56"/>
  <c r="N20" i="138"/>
  <c r="Y19" i="104"/>
  <c r="Z19" i="104" s="1"/>
  <c r="E15" i="45"/>
  <c r="F23" i="141"/>
  <c r="F23" i="108"/>
  <c r="N23" i="108" s="1"/>
  <c r="G23" i="108" s="1"/>
  <c r="T23" i="10"/>
  <c r="C18" i="84"/>
  <c r="I18" i="84" s="1"/>
  <c r="Y20" i="103"/>
  <c r="Z20" i="103" s="1"/>
  <c r="C13" i="112"/>
  <c r="P13" i="112" s="1"/>
  <c r="T14" i="53"/>
  <c r="V19" i="49"/>
  <c r="Y19" i="49" s="1"/>
  <c r="F19" i="97"/>
  <c r="AC23" i="142"/>
  <c r="K25" i="102"/>
  <c r="L25" i="102"/>
  <c r="J26" i="97"/>
  <c r="G20" i="143"/>
  <c r="Y21" i="104"/>
  <c r="Z21" i="104" s="1"/>
  <c r="N22" i="138"/>
  <c r="G13" i="137"/>
  <c r="H13" i="137" s="1"/>
  <c r="I14" i="98"/>
  <c r="S23" i="105"/>
  <c r="D24" i="140"/>
  <c r="J14" i="97"/>
  <c r="AC28" i="147"/>
  <c r="D19" i="54"/>
  <c r="J13" i="148"/>
  <c r="E13" i="148"/>
  <c r="AC16" i="134"/>
  <c r="V16" i="34"/>
  <c r="F16" i="94"/>
  <c r="G23" i="134"/>
  <c r="H23" i="134" s="1"/>
  <c r="T17" i="52"/>
  <c r="D13" i="50"/>
  <c r="T16" i="50"/>
  <c r="H24" i="96"/>
  <c r="V17" i="49"/>
  <c r="Y17" i="49" s="1"/>
  <c r="F17" i="97"/>
  <c r="D22" i="96"/>
  <c r="H23" i="97"/>
  <c r="D28" i="54"/>
  <c r="J22" i="96"/>
  <c r="S20" i="105"/>
  <c r="D21" i="140"/>
  <c r="AC29" i="134"/>
  <c r="AC13" i="145"/>
  <c r="L29" i="55"/>
  <c r="D18" i="136"/>
  <c r="E18" i="136" s="1"/>
  <c r="H14" i="94"/>
  <c r="E16" i="147"/>
  <c r="J16" i="147"/>
  <c r="H25" i="97"/>
  <c r="N25" i="97" s="1"/>
  <c r="S16" i="104"/>
  <c r="D17" i="138"/>
  <c r="E17" i="138" s="1"/>
  <c r="D31" i="107"/>
  <c r="C27" i="3"/>
  <c r="D21" i="96"/>
  <c r="H18" i="107"/>
  <c r="C27" i="106"/>
  <c r="C19" i="45"/>
  <c r="D29" i="102"/>
  <c r="K24" i="102"/>
  <c r="L24" i="102"/>
  <c r="D17" i="137"/>
  <c r="H17" i="137" s="1"/>
  <c r="G13" i="98"/>
  <c r="K24" i="36"/>
  <c r="J24" i="36"/>
  <c r="D23" i="52"/>
  <c r="H19" i="96"/>
  <c r="V20" i="103"/>
  <c r="W20" i="103" s="1"/>
  <c r="V19" i="47"/>
  <c r="Y19" i="47" s="1"/>
  <c r="F19" i="95"/>
  <c r="J23" i="96"/>
  <c r="K19" i="152"/>
  <c r="K19" i="92"/>
  <c r="F14" i="96"/>
  <c r="G14" i="96" s="1"/>
  <c r="V14" i="48"/>
  <c r="Y14" i="48" s="1"/>
  <c r="E17" i="145"/>
  <c r="J17" i="145"/>
  <c r="D15" i="56"/>
  <c r="G22" i="137"/>
  <c r="H22" i="137" s="1"/>
  <c r="D30" i="49"/>
  <c r="D10" i="97"/>
  <c r="D30" i="97" s="1"/>
  <c r="F19" i="94"/>
  <c r="V19" i="34"/>
  <c r="E25" i="134"/>
  <c r="F25" i="134" s="1"/>
  <c r="E13" i="142"/>
  <c r="J13" i="142"/>
  <c r="J13" i="94"/>
  <c r="E20" i="142"/>
  <c r="J20" i="142"/>
  <c r="C14" i="106"/>
  <c r="G20" i="137"/>
  <c r="H20" i="137" s="1"/>
  <c r="U31" i="145"/>
  <c r="T25" i="55"/>
  <c r="H13" i="94"/>
  <c r="D15" i="57"/>
  <c r="E16" i="134"/>
  <c r="F16" i="134" s="1"/>
  <c r="D26" i="56"/>
  <c r="T28" i="53"/>
  <c r="L25" i="96"/>
  <c r="F15" i="95"/>
  <c r="V15" i="47"/>
  <c r="Y15" i="47" s="1"/>
  <c r="T27" i="50"/>
  <c r="T16" i="57"/>
  <c r="J12" i="95"/>
  <c r="I29" i="57"/>
  <c r="J29" i="57" s="1"/>
  <c r="D25" i="136"/>
  <c r="E25" i="136" s="1"/>
  <c r="E24" i="146"/>
  <c r="J24" i="146"/>
  <c r="M14" i="152"/>
  <c r="M14" i="92"/>
  <c r="N31" i="145"/>
  <c r="G12" i="145"/>
  <c r="D15" i="136"/>
  <c r="E15" i="136" s="1"/>
  <c r="G22" i="148"/>
  <c r="L13" i="96"/>
  <c r="M13" i="96" s="1"/>
  <c r="J15" i="96"/>
  <c r="J19" i="142"/>
  <c r="E19" i="142"/>
  <c r="D13" i="97"/>
  <c r="H13" i="97"/>
  <c r="L24" i="108"/>
  <c r="X24" i="10"/>
  <c r="H23" i="94"/>
  <c r="H15" i="125"/>
  <c r="F19" i="125" s="1"/>
  <c r="J12" i="97"/>
  <c r="Q19" i="79"/>
  <c r="M16" i="98"/>
  <c r="H24" i="94"/>
  <c r="E16" i="45"/>
  <c r="C22" i="106"/>
  <c r="K25" i="36"/>
  <c r="J25" i="36"/>
  <c r="T25" i="56"/>
  <c r="D15" i="107"/>
  <c r="F15" i="107" s="1"/>
  <c r="C11" i="3"/>
  <c r="D22" i="139"/>
  <c r="E15" i="125"/>
  <c r="AC12" i="125"/>
  <c r="D25" i="53"/>
  <c r="G18" i="142"/>
  <c r="C14" i="3"/>
  <c r="D18" i="107"/>
  <c r="D15" i="53"/>
  <c r="D25" i="96"/>
  <c r="L29" i="56"/>
  <c r="H15" i="141"/>
  <c r="H15" i="108"/>
  <c r="V22" i="49"/>
  <c r="Y22" i="49" s="1"/>
  <c r="F22" i="97"/>
  <c r="V20" i="105"/>
  <c r="W20" i="105" s="1"/>
  <c r="H21" i="96"/>
  <c r="H11" i="96"/>
  <c r="D28" i="56"/>
  <c r="J18" i="94"/>
  <c r="Y15" i="103"/>
  <c r="Z15" i="103" s="1"/>
  <c r="E26" i="134"/>
  <c r="E14" i="139"/>
  <c r="F14" i="139" s="1"/>
  <c r="D17" i="56"/>
  <c r="J17" i="95"/>
  <c r="G16" i="145"/>
  <c r="V15" i="49"/>
  <c r="Y15" i="49" s="1"/>
  <c r="F15" i="97"/>
  <c r="H15" i="79"/>
  <c r="G12" i="98"/>
  <c r="V22" i="105"/>
  <c r="W22" i="105" s="1"/>
  <c r="G19" i="148"/>
  <c r="AC20" i="134"/>
  <c r="AC23" i="134"/>
  <c r="AC25" i="142"/>
  <c r="T25" i="54"/>
  <c r="Y27" i="103"/>
  <c r="Z27" i="103" s="1"/>
  <c r="Q31" i="139"/>
  <c r="G16" i="139"/>
  <c r="D24" i="107"/>
  <c r="C20" i="3"/>
  <c r="L11" i="94"/>
  <c r="U11" i="34"/>
  <c r="D17" i="55"/>
  <c r="J27" i="96"/>
  <c r="O19" i="58"/>
  <c r="G20" i="146"/>
  <c r="U25" i="34"/>
  <c r="L25" i="94"/>
  <c r="E13" i="147"/>
  <c r="J13" i="147"/>
  <c r="D12" i="96"/>
  <c r="D11" i="56"/>
  <c r="G29" i="56"/>
  <c r="C37" i="77"/>
  <c r="G31" i="138"/>
  <c r="D12" i="138"/>
  <c r="E12" i="138" s="1"/>
  <c r="S11" i="104"/>
  <c r="C23" i="84"/>
  <c r="V27" i="49"/>
  <c r="Y27" i="49" s="1"/>
  <c r="F27" i="97"/>
  <c r="D21" i="155"/>
  <c r="D19" i="94"/>
  <c r="AC21" i="147"/>
  <c r="D18" i="50"/>
  <c r="J21" i="146"/>
  <c r="D21" i="146" s="1"/>
  <c r="K21" i="146" s="1"/>
  <c r="E21" i="146"/>
  <c r="D15" i="134"/>
  <c r="S14" i="103"/>
  <c r="V27" i="34"/>
  <c r="F27" i="94"/>
  <c r="G14" i="148"/>
  <c r="N21" i="136"/>
  <c r="L30" i="48"/>
  <c r="Y21" i="103"/>
  <c r="Z21" i="103" s="1"/>
  <c r="E15" i="139"/>
  <c r="K12" i="92"/>
  <c r="K16" i="92" s="1"/>
  <c r="K12" i="152"/>
  <c r="N16" i="68"/>
  <c r="Q29" i="54"/>
  <c r="D20" i="56"/>
  <c r="E29" i="146"/>
  <c r="J29" i="146"/>
  <c r="Q29" i="52"/>
  <c r="L17" i="97"/>
  <c r="L20" i="94"/>
  <c r="H16" i="96"/>
  <c r="D14" i="140"/>
  <c r="S13" i="105"/>
  <c r="F25" i="97"/>
  <c r="V25" i="49"/>
  <c r="Y25" i="49" s="1"/>
  <c r="D16" i="136"/>
  <c r="E16" i="136" s="1"/>
  <c r="D22" i="57"/>
  <c r="T23" i="54"/>
  <c r="L26" i="94"/>
  <c r="D12" i="134"/>
  <c r="S11" i="103"/>
  <c r="J31" i="134"/>
  <c r="H21" i="97"/>
  <c r="D19" i="97"/>
  <c r="D21" i="57"/>
  <c r="Y27" i="105"/>
  <c r="Z27" i="105" s="1"/>
  <c r="N28" i="140"/>
  <c r="V26" i="49"/>
  <c r="Y26" i="49" s="1"/>
  <c r="F26" i="97"/>
  <c r="J22" i="145"/>
  <c r="D22" i="145" s="1"/>
  <c r="E22" i="145"/>
  <c r="G14" i="152"/>
  <c r="G14" i="92"/>
  <c r="L26" i="95"/>
  <c r="C29" i="45"/>
  <c r="AC17" i="139"/>
  <c r="E28" i="139"/>
  <c r="F28" i="139" s="1"/>
  <c r="J20" i="147"/>
  <c r="E20" i="147"/>
  <c r="L12" i="94"/>
  <c r="U12" i="34"/>
  <c r="AC18" i="139"/>
  <c r="D22" i="55"/>
  <c r="E19" i="148"/>
  <c r="J19" i="148"/>
  <c r="L12" i="102"/>
  <c r="K12" i="102"/>
  <c r="H10" i="95"/>
  <c r="P30" i="47"/>
  <c r="D22" i="94"/>
  <c r="D24" i="155"/>
  <c r="C26" i="3"/>
  <c r="D30" i="107"/>
  <c r="F30" i="107" s="1"/>
  <c r="E26" i="3"/>
  <c r="D24" i="56"/>
  <c r="N18" i="136"/>
  <c r="D19" i="55"/>
  <c r="D15" i="96"/>
  <c r="L19" i="102"/>
  <c r="K19" i="102"/>
  <c r="J25" i="97"/>
  <c r="J23" i="142"/>
  <c r="E23" i="142"/>
  <c r="T16" i="55"/>
  <c r="H17" i="95"/>
  <c r="D27" i="140"/>
  <c r="S26" i="105"/>
  <c r="D12" i="139"/>
  <c r="J31" i="139"/>
  <c r="AC16" i="144"/>
  <c r="H29" i="107"/>
  <c r="C29" i="106"/>
  <c r="Y12" i="105"/>
  <c r="Z12" i="105" s="1"/>
  <c r="N13" i="140"/>
  <c r="D17" i="53"/>
  <c r="AC23" i="143"/>
  <c r="W19" i="79"/>
  <c r="Q16" i="98"/>
  <c r="G14" i="147"/>
  <c r="J27" i="142"/>
  <c r="E27" i="142"/>
  <c r="D22" i="140"/>
  <c r="S21" i="105"/>
  <c r="C15" i="106"/>
  <c r="D16" i="54"/>
  <c r="D14" i="136"/>
  <c r="E14" i="136" s="1"/>
  <c r="AC21" i="139"/>
  <c r="J19" i="94"/>
  <c r="D18" i="52"/>
  <c r="E15" i="134"/>
  <c r="L21" i="95"/>
  <c r="E16" i="98"/>
  <c r="E19" i="79"/>
  <c r="AC16" i="79"/>
  <c r="G17" i="98"/>
  <c r="T28" i="52"/>
  <c r="T18" i="53"/>
  <c r="I29" i="53"/>
  <c r="J29" i="53" s="1"/>
  <c r="N23" i="138"/>
  <c r="Y22" i="104"/>
  <c r="Z22" i="104" s="1"/>
  <c r="V20" i="34"/>
  <c r="U20" i="34" s="1"/>
  <c r="W20" i="34" s="1"/>
  <c r="F20" i="94"/>
  <c r="L15" i="95"/>
  <c r="C19" i="106"/>
  <c r="J22" i="146"/>
  <c r="E22" i="146"/>
  <c r="T15" i="55"/>
  <c r="Y17" i="103"/>
  <c r="Z17" i="103" s="1"/>
  <c r="G21" i="147"/>
  <c r="D13" i="53"/>
  <c r="J25" i="147"/>
  <c r="E25" i="147"/>
  <c r="F11" i="95"/>
  <c r="V11" i="47"/>
  <c r="Y11" i="47" s="1"/>
  <c r="V18" i="49"/>
  <c r="Y18" i="49" s="1"/>
  <c r="F18" i="97"/>
  <c r="D20" i="96"/>
  <c r="C22" i="84"/>
  <c r="D11" i="52"/>
  <c r="G29" i="52"/>
  <c r="D19" i="139"/>
  <c r="J16" i="97"/>
  <c r="L19" i="95"/>
  <c r="L21" i="97"/>
  <c r="S13" i="98"/>
  <c r="T26" i="56"/>
  <c r="E22" i="45"/>
  <c r="H10" i="94"/>
  <c r="P30" i="34"/>
  <c r="G20" i="147"/>
  <c r="K13" i="102"/>
  <c r="L13" i="102"/>
  <c r="J16" i="94"/>
  <c r="C20" i="106"/>
  <c r="D14" i="94"/>
  <c r="D16" i="155"/>
  <c r="V26" i="105"/>
  <c r="W26" i="105" s="1"/>
  <c r="P19" i="58"/>
  <c r="F30" i="48"/>
  <c r="F10" i="96"/>
  <c r="V10" i="48"/>
  <c r="Y10" i="48" s="1"/>
  <c r="D13" i="57"/>
  <c r="Q29" i="55"/>
  <c r="J20" i="94"/>
  <c r="N20" i="94" s="1"/>
  <c r="J24" i="96"/>
  <c r="T14" i="52"/>
  <c r="N29" i="56"/>
  <c r="O29" i="56" s="1"/>
  <c r="E18" i="139"/>
  <c r="D19" i="53"/>
  <c r="D29" i="53" s="1"/>
  <c r="S19" i="152"/>
  <c r="S19" i="92"/>
  <c r="AA19" i="68"/>
  <c r="C25" i="3"/>
  <c r="D29" i="107"/>
  <c r="C16" i="3"/>
  <c r="E16" i="3"/>
  <c r="D20" i="107"/>
  <c r="D32" i="107" s="1"/>
  <c r="U24" i="34"/>
  <c r="L24" i="94"/>
  <c r="T15" i="56"/>
  <c r="V24" i="105"/>
  <c r="W24" i="105" s="1"/>
  <c r="D21" i="54"/>
  <c r="L11" i="95"/>
  <c r="D14" i="138"/>
  <c r="E14" i="138" s="1"/>
  <c r="S13" i="104"/>
  <c r="E17" i="139"/>
  <c r="F17" i="139" s="1"/>
  <c r="T11" i="52"/>
  <c r="S29" i="52"/>
  <c r="T26" i="53"/>
  <c r="G19" i="143"/>
  <c r="AC18" i="142"/>
  <c r="L14" i="97"/>
  <c r="T28" i="56"/>
  <c r="N22" i="136"/>
  <c r="D29" i="140"/>
  <c r="S28" i="105"/>
  <c r="E18" i="137"/>
  <c r="F18" i="137" s="1"/>
  <c r="D20" i="136"/>
  <c r="E20" i="136" s="1"/>
  <c r="O19" i="92"/>
  <c r="O21" i="92" s="1"/>
  <c r="O19" i="152"/>
  <c r="O21" i="152" s="1"/>
  <c r="AA17" i="152" s="1"/>
  <c r="D24" i="54"/>
  <c r="T20" i="55"/>
  <c r="G22" i="143"/>
  <c r="D19" i="56"/>
  <c r="I29" i="52"/>
  <c r="J29" i="52" s="1"/>
  <c r="T17" i="56"/>
  <c r="L14" i="96"/>
  <c r="D14" i="53"/>
  <c r="D14" i="51"/>
  <c r="E29" i="137"/>
  <c r="F29" i="137" s="1"/>
  <c r="C28" i="84"/>
  <c r="T11" i="53"/>
  <c r="S29" i="53"/>
  <c r="D12" i="155"/>
  <c r="D10" i="94"/>
  <c r="D30" i="34"/>
  <c r="AC23" i="144"/>
  <c r="E24" i="139"/>
  <c r="F24" i="139" s="1"/>
  <c r="D17" i="97"/>
  <c r="C24" i="84"/>
  <c r="J22" i="147"/>
  <c r="E22" i="147"/>
  <c r="T18" i="56"/>
  <c r="T12" i="56"/>
  <c r="J21" i="95"/>
  <c r="X21" i="10"/>
  <c r="L21" i="108"/>
  <c r="V12" i="105"/>
  <c r="W12" i="105" s="1"/>
  <c r="T19" i="55"/>
  <c r="D26" i="53"/>
  <c r="X19" i="10"/>
  <c r="L19" i="108"/>
  <c r="C17" i="106"/>
  <c r="N29" i="53"/>
  <c r="O29" i="53" s="1"/>
  <c r="S16" i="103"/>
  <c r="D17" i="134"/>
  <c r="T23" i="51"/>
  <c r="AC25" i="139"/>
  <c r="D19" i="155"/>
  <c r="D17" i="94"/>
  <c r="Q14" i="98"/>
  <c r="D26" i="95"/>
  <c r="N15" i="136"/>
  <c r="K22" i="102"/>
  <c r="L22" i="102"/>
  <c r="H14" i="95"/>
  <c r="J27" i="94"/>
  <c r="U13" i="34"/>
  <c r="L13" i="94"/>
  <c r="N13" i="94" s="1"/>
  <c r="Q13" i="94" s="1"/>
  <c r="H26" i="94"/>
  <c r="C25" i="84"/>
  <c r="F13" i="96"/>
  <c r="V13" i="48"/>
  <c r="Y13" i="48" s="1"/>
  <c r="L27" i="96"/>
  <c r="H12" i="108"/>
  <c r="H12" i="141"/>
  <c r="D11" i="95"/>
  <c r="AC26" i="143"/>
  <c r="T12" i="57"/>
  <c r="G29" i="55"/>
  <c r="D11" i="55"/>
  <c r="L24" i="97"/>
  <c r="D24" i="96"/>
  <c r="N17" i="140"/>
  <c r="Y16" i="105"/>
  <c r="Z16" i="105" s="1"/>
  <c r="D16" i="52"/>
  <c r="AC19" i="137"/>
  <c r="AC17" i="146"/>
  <c r="J17" i="97"/>
  <c r="U19" i="34"/>
  <c r="L19" i="94"/>
  <c r="J12" i="144"/>
  <c r="L31" i="144"/>
  <c r="E12" i="144"/>
  <c r="J28" i="146"/>
  <c r="E28" i="146"/>
  <c r="G17" i="146"/>
  <c r="L24" i="95"/>
  <c r="AC29" i="147"/>
  <c r="D24" i="136"/>
  <c r="E24" i="136" s="1"/>
  <c r="AC18" i="134"/>
  <c r="J19" i="96"/>
  <c r="H11" i="94"/>
  <c r="L19" i="97"/>
  <c r="T24" i="52"/>
  <c r="J26" i="94"/>
  <c r="E13" i="134"/>
  <c r="F13" i="134" s="1"/>
  <c r="V21" i="105"/>
  <c r="W21" i="105" s="1"/>
  <c r="T14" i="56"/>
  <c r="D19" i="95"/>
  <c r="D20" i="53"/>
  <c r="D25" i="107"/>
  <c r="F25" i="107" s="1"/>
  <c r="C21" i="3"/>
  <c r="H12" i="94"/>
  <c r="O18" i="98"/>
  <c r="D24" i="97"/>
  <c r="H21" i="95"/>
  <c r="N29" i="10"/>
  <c r="H10" i="141"/>
  <c r="H10" i="108"/>
  <c r="E14" i="152"/>
  <c r="AC14" i="68"/>
  <c r="E14" i="92"/>
  <c r="E16" i="92" s="1"/>
  <c r="H14" i="97"/>
  <c r="H11" i="97"/>
  <c r="H18" i="97"/>
  <c r="N18" i="97" s="1"/>
  <c r="V12" i="104"/>
  <c r="W12" i="104" s="1"/>
  <c r="E13" i="98"/>
  <c r="AC13" i="79"/>
  <c r="V20" i="47"/>
  <c r="Y20" i="47" s="1"/>
  <c r="F20" i="95"/>
  <c r="H30" i="34"/>
  <c r="N29" i="55"/>
  <c r="G18" i="98"/>
  <c r="G19" i="98" s="1"/>
  <c r="W17" i="98" s="1"/>
  <c r="H27" i="95"/>
  <c r="N27" i="95" s="1"/>
  <c r="L22" i="96"/>
  <c r="AC27" i="147"/>
  <c r="L24" i="96"/>
  <c r="U31" i="146"/>
  <c r="L10" i="95"/>
  <c r="T30" i="47"/>
  <c r="D16" i="137"/>
  <c r="AC13" i="147"/>
  <c r="T16" i="53"/>
  <c r="N30" i="48"/>
  <c r="E15" i="92"/>
  <c r="AC15" i="68"/>
  <c r="K15" i="102"/>
  <c r="L15" i="102"/>
  <c r="D18" i="139"/>
  <c r="T15" i="54"/>
  <c r="G17" i="147"/>
  <c r="G16" i="147"/>
  <c r="E19" i="134"/>
  <c r="F22" i="95"/>
  <c r="V22" i="47"/>
  <c r="Y22" i="47" s="1"/>
  <c r="G21" i="145"/>
  <c r="Q29" i="53"/>
  <c r="I29" i="50"/>
  <c r="J29" i="50" s="1"/>
  <c r="D19" i="136"/>
  <c r="E19" i="136" s="1"/>
  <c r="S13" i="92"/>
  <c r="S13" i="152"/>
  <c r="AA13" i="68"/>
  <c r="C24" i="3"/>
  <c r="D28" i="107"/>
  <c r="D23" i="54"/>
  <c r="Q29" i="57"/>
  <c r="V23" i="47"/>
  <c r="Y23" i="47" s="1"/>
  <c r="F23" i="95"/>
  <c r="D11" i="97"/>
  <c r="N19" i="136"/>
  <c r="V26" i="34"/>
  <c r="F26" i="94"/>
  <c r="H15" i="94"/>
  <c r="H19" i="94"/>
  <c r="N19" i="94" s="1"/>
  <c r="D22" i="136"/>
  <c r="E22" i="136" s="1"/>
  <c r="D21" i="136"/>
  <c r="E21" i="136" s="1"/>
  <c r="H31" i="107"/>
  <c r="K31" i="107" s="1"/>
  <c r="L31" i="107" s="1"/>
  <c r="I30" i="84"/>
  <c r="L20" i="95"/>
  <c r="D26" i="134"/>
  <c r="S25" i="103"/>
  <c r="P25" i="103" s="1"/>
  <c r="Q25" i="103" s="1"/>
  <c r="L27" i="108"/>
  <c r="L27" i="97"/>
  <c r="D20" i="57"/>
  <c r="L29" i="57"/>
  <c r="G20" i="142"/>
  <c r="L23" i="95"/>
  <c r="J30" i="47"/>
  <c r="G20" i="145"/>
  <c r="D17" i="136"/>
  <c r="E17" i="136" s="1"/>
  <c r="T21" i="54"/>
  <c r="D26" i="139"/>
  <c r="V28" i="105"/>
  <c r="W28" i="105" s="1"/>
  <c r="S31" i="147"/>
  <c r="V17" i="103"/>
  <c r="W17" i="103" s="1"/>
  <c r="C17" i="84"/>
  <c r="I17" i="84" s="1"/>
  <c r="C12" i="3"/>
  <c r="D16" i="107"/>
  <c r="F16" i="107" s="1"/>
  <c r="E12" i="3"/>
  <c r="L15" i="97"/>
  <c r="G29" i="53"/>
  <c r="D11" i="53"/>
  <c r="G17" i="148"/>
  <c r="E17" i="137"/>
  <c r="T27" i="57"/>
  <c r="D14" i="95"/>
  <c r="H23" i="96"/>
  <c r="H30" i="96" s="1"/>
  <c r="L13" i="97"/>
  <c r="T13" i="53"/>
  <c r="L22" i="94"/>
  <c r="U22" i="34"/>
  <c r="N20" i="136"/>
  <c r="D23" i="94"/>
  <c r="D25" i="155"/>
  <c r="J14" i="148"/>
  <c r="E14" i="148"/>
  <c r="J15" i="94"/>
  <c r="T19" i="54"/>
  <c r="K15" i="125"/>
  <c r="E28" i="148"/>
  <c r="J28" i="148"/>
  <c r="AC29" i="143"/>
  <c r="S14" i="98"/>
  <c r="L17" i="94"/>
  <c r="U17" i="34"/>
  <c r="D12" i="53"/>
  <c r="T21" i="57"/>
  <c r="Q17" i="98"/>
  <c r="H19" i="95"/>
  <c r="N19" i="95" s="1"/>
  <c r="E29" i="139"/>
  <c r="F29" i="139" s="1"/>
  <c r="T26" i="52"/>
  <c r="L20" i="97"/>
  <c r="J18" i="147"/>
  <c r="E18" i="147"/>
  <c r="T22" i="10"/>
  <c r="F22" i="108"/>
  <c r="F22" i="141"/>
  <c r="K20" i="102"/>
  <c r="L20" i="102"/>
  <c r="AC14" i="142"/>
  <c r="D22" i="52"/>
  <c r="V10" i="34"/>
  <c r="U10" i="34" s="1"/>
  <c r="F30" i="34"/>
  <c r="F10" i="94"/>
  <c r="V13" i="49"/>
  <c r="Y13" i="49" s="1"/>
  <c r="F13" i="97"/>
  <c r="T27" i="55"/>
  <c r="N16" i="136"/>
  <c r="V16" i="49"/>
  <c r="Y16" i="49" s="1"/>
  <c r="F16" i="97"/>
  <c r="F30" i="97" s="1"/>
  <c r="D14" i="55"/>
  <c r="D17" i="107"/>
  <c r="C13" i="3"/>
  <c r="E13" i="3"/>
  <c r="M13" i="152"/>
  <c r="M13" i="92"/>
  <c r="J25" i="94"/>
  <c r="T24" i="53"/>
  <c r="Y12" i="103"/>
  <c r="Z12" i="103" s="1"/>
  <c r="AC14" i="79"/>
  <c r="E14" i="98"/>
  <c r="G19" i="134"/>
  <c r="V14" i="105"/>
  <c r="W14" i="105" s="1"/>
  <c r="J21" i="97"/>
  <c r="D27" i="52"/>
  <c r="D17" i="54"/>
  <c r="AC24" i="134"/>
  <c r="F27" i="108"/>
  <c r="R27" i="10"/>
  <c r="T27" i="10"/>
  <c r="F27" i="141"/>
  <c r="H16" i="95"/>
  <c r="J25" i="96"/>
  <c r="D13" i="96"/>
  <c r="D30" i="48"/>
  <c r="D10" i="96"/>
  <c r="M13" i="98"/>
  <c r="S18" i="103"/>
  <c r="P18" i="103" s="1"/>
  <c r="Q18" i="103" s="1"/>
  <c r="D19" i="134"/>
  <c r="AC27" i="139"/>
  <c r="D14" i="57"/>
  <c r="R30" i="48"/>
  <c r="S30" i="48" s="1"/>
  <c r="J10" i="96"/>
  <c r="D24" i="57"/>
  <c r="Z31" i="148"/>
  <c r="E25" i="139"/>
  <c r="F25" i="139" s="1"/>
  <c r="L21" i="94"/>
  <c r="N21" i="94" s="1"/>
  <c r="U21" i="34"/>
  <c r="J20" i="96"/>
  <c r="J13" i="95"/>
  <c r="V26" i="103"/>
  <c r="W26" i="103" s="1"/>
  <c r="U18" i="34"/>
  <c r="L18" i="94"/>
  <c r="I17" i="98"/>
  <c r="I19" i="98" s="1"/>
  <c r="T25" i="53"/>
  <c r="AC12" i="79"/>
  <c r="E15" i="79"/>
  <c r="E12" i="98"/>
  <c r="N31" i="134"/>
  <c r="G31" i="134" s="1"/>
  <c r="G12" i="134"/>
  <c r="H12" i="134" s="1"/>
  <c r="T22" i="53"/>
  <c r="L25" i="43"/>
  <c r="K25" i="43"/>
  <c r="G26" i="139"/>
  <c r="H26" i="139" s="1"/>
  <c r="E27" i="134"/>
  <c r="F27" i="134" s="1"/>
  <c r="G18" i="134"/>
  <c r="H18" i="134" s="1"/>
  <c r="T24" i="56"/>
  <c r="U23" i="10"/>
  <c r="F14" i="134"/>
  <c r="U20" i="10"/>
  <c r="F19" i="137"/>
  <c r="E21" i="3"/>
  <c r="E14" i="3"/>
  <c r="E11" i="3"/>
  <c r="I21" i="84"/>
  <c r="H21" i="134"/>
  <c r="F15" i="137"/>
  <c r="D22" i="142"/>
  <c r="K22" i="142" s="1"/>
  <c r="N11" i="141"/>
  <c r="G11" i="141" s="1"/>
  <c r="U21" i="10"/>
  <c r="F19" i="139"/>
  <c r="O29" i="55"/>
  <c r="N25" i="95"/>
  <c r="H14" i="134"/>
  <c r="I14" i="84"/>
  <c r="U24" i="10"/>
  <c r="N15" i="95"/>
  <c r="F15" i="134"/>
  <c r="C26" i="106"/>
  <c r="E24" i="3"/>
  <c r="E20" i="3"/>
  <c r="C24" i="106"/>
  <c r="E18" i="3"/>
  <c r="X15" i="10"/>
  <c r="H23" i="139"/>
  <c r="U19" i="10"/>
  <c r="E22" i="3"/>
  <c r="H24" i="139"/>
  <c r="U13" i="10"/>
  <c r="R24" i="10"/>
  <c r="E15" i="3"/>
  <c r="N22" i="108"/>
  <c r="K22" i="108" s="1"/>
  <c r="AC28" i="145"/>
  <c r="AC24" i="148"/>
  <c r="AA13" i="79"/>
  <c r="N22" i="95"/>
  <c r="G22" i="95" s="1"/>
  <c r="V30" i="34"/>
  <c r="Y30" i="34" s="1"/>
  <c r="Y10" i="34"/>
  <c r="AA15" i="68"/>
  <c r="M15" i="95"/>
  <c r="AC29" i="146"/>
  <c r="AC18" i="144"/>
  <c r="D25" i="142"/>
  <c r="K25" i="142" s="1"/>
  <c r="AC19" i="79"/>
  <c r="I21" i="152"/>
  <c r="X17" i="152" s="1"/>
  <c r="R16" i="10"/>
  <c r="X16" i="10"/>
  <c r="D17" i="145"/>
  <c r="K17" i="145" s="1"/>
  <c r="E20" i="140"/>
  <c r="D25" i="146"/>
  <c r="K25" i="146"/>
  <c r="D25" i="145"/>
  <c r="K25" i="145" s="1"/>
  <c r="K21" i="79"/>
  <c r="X18" i="10"/>
  <c r="N15" i="141"/>
  <c r="I15" i="141" s="1"/>
  <c r="D27" i="142"/>
  <c r="F27" i="142" s="1"/>
  <c r="F25" i="155"/>
  <c r="G25" i="155" s="1"/>
  <c r="J25" i="155"/>
  <c r="U22" i="10"/>
  <c r="N23" i="68"/>
  <c r="Q16" i="70"/>
  <c r="Q25" i="70"/>
  <c r="Q15" i="70"/>
  <c r="Q26" i="70"/>
  <c r="Q30" i="70"/>
  <c r="Q13" i="70"/>
  <c r="Q29" i="70"/>
  <c r="Q23" i="70"/>
  <c r="Q18" i="70"/>
  <c r="Q20" i="70"/>
  <c r="Q22" i="70"/>
  <c r="Q24" i="70"/>
  <c r="Q31" i="70"/>
  <c r="Q17" i="70"/>
  <c r="Q32" i="70"/>
  <c r="Q14" i="70"/>
  <c r="Q28" i="70"/>
  <c r="Q21" i="70"/>
  <c r="Q19" i="70"/>
  <c r="Q27" i="70"/>
  <c r="N23" i="95"/>
  <c r="J24" i="155"/>
  <c r="F24" i="155"/>
  <c r="G24" i="155" s="1"/>
  <c r="N27" i="97"/>
  <c r="I27" i="97" s="1"/>
  <c r="AC20" i="145"/>
  <c r="Y21" i="34"/>
  <c r="F14" i="155"/>
  <c r="G14" i="155" s="1"/>
  <c r="J14" i="155"/>
  <c r="I19" i="106"/>
  <c r="H25" i="146"/>
  <c r="I13" i="94"/>
  <c r="I24" i="106"/>
  <c r="I27" i="106"/>
  <c r="F25" i="142"/>
  <c r="E19" i="98"/>
  <c r="V17" i="98" s="1"/>
  <c r="AC22" i="143"/>
  <c r="Y19" i="34"/>
  <c r="K15" i="98"/>
  <c r="E13" i="140"/>
  <c r="E31" i="143"/>
  <c r="I16" i="106"/>
  <c r="G31" i="145"/>
  <c r="F25" i="146"/>
  <c r="AC14" i="147"/>
  <c r="Z23" i="68"/>
  <c r="N22" i="141"/>
  <c r="I22" i="141" s="1"/>
  <c r="N20" i="95"/>
  <c r="G20" i="95" s="1"/>
  <c r="M13" i="94"/>
  <c r="X22" i="10"/>
  <c r="R22" i="10"/>
  <c r="AA14" i="68"/>
  <c r="AC27" i="144"/>
  <c r="E15" i="98"/>
  <c r="P13" i="105"/>
  <c r="Q13" i="105" s="1"/>
  <c r="T13" i="105"/>
  <c r="V30" i="48"/>
  <c r="K16" i="152"/>
  <c r="Y12" i="152" s="1"/>
  <c r="D12" i="144"/>
  <c r="K12" i="144" s="1"/>
  <c r="Y27" i="34"/>
  <c r="P14" i="103"/>
  <c r="Q14" i="103" s="1"/>
  <c r="T14" i="103"/>
  <c r="AC28" i="148"/>
  <c r="P11" i="104"/>
  <c r="T11" i="104"/>
  <c r="C30" i="106"/>
  <c r="D13" i="147"/>
  <c r="F13" i="147" s="1"/>
  <c r="L19" i="79"/>
  <c r="D20" i="147"/>
  <c r="K20" i="147" s="1"/>
  <c r="Y20" i="34"/>
  <c r="T13" i="104"/>
  <c r="P13" i="104"/>
  <c r="Q13" i="104" s="1"/>
  <c r="T16" i="104"/>
  <c r="P16" i="104"/>
  <c r="Q16" i="104" s="1"/>
  <c r="H15" i="134"/>
  <c r="I21" i="92"/>
  <c r="X17" i="92" s="1"/>
  <c r="D19" i="143"/>
  <c r="F19" i="143" s="1"/>
  <c r="N21" i="79"/>
  <c r="H21" i="146"/>
  <c r="AC19" i="142"/>
  <c r="U16" i="10"/>
  <c r="T12" i="105"/>
  <c r="P12" i="105"/>
  <c r="Q12" i="105" s="1"/>
  <c r="F23" i="155"/>
  <c r="G23" i="155" s="1"/>
  <c r="J23" i="155"/>
  <c r="H25" i="142"/>
  <c r="X31" i="147"/>
  <c r="AC12" i="147"/>
  <c r="D16" i="142"/>
  <c r="H16" i="142" s="1"/>
  <c r="D25" i="144"/>
  <c r="K25" i="144" s="1"/>
  <c r="U27" i="34"/>
  <c r="N17" i="95"/>
  <c r="I17" i="95" s="1"/>
  <c r="D23" i="142"/>
  <c r="K23" i="142" s="1"/>
  <c r="Y26" i="34"/>
  <c r="N27" i="96"/>
  <c r="Q27" i="96" s="1"/>
  <c r="I18" i="106"/>
  <c r="N22" i="97"/>
  <c r="Q22" i="97" s="1"/>
  <c r="AC14" i="143"/>
  <c r="J31" i="143"/>
  <c r="D12" i="143"/>
  <c r="K12" i="143" s="1"/>
  <c r="AA12" i="125"/>
  <c r="N16" i="94"/>
  <c r="Q16" i="94" s="1"/>
  <c r="AA13" i="125"/>
  <c r="D25" i="148"/>
  <c r="K25" i="148" s="1"/>
  <c r="D17" i="143"/>
  <c r="AC28" i="146"/>
  <c r="V13" i="98"/>
  <c r="N24" i="94"/>
  <c r="Q24" i="94" s="1"/>
  <c r="AC15" i="148"/>
  <c r="AC15" i="79"/>
  <c r="O15" i="79" s="1"/>
  <c r="AA12" i="79"/>
  <c r="E22" i="140"/>
  <c r="E14" i="140"/>
  <c r="H19" i="125"/>
  <c r="N10" i="96"/>
  <c r="Q10" i="96" s="1"/>
  <c r="N26" i="97"/>
  <c r="G26" i="97" s="1"/>
  <c r="D18" i="147"/>
  <c r="K18" i="147" s="1"/>
  <c r="T11" i="103"/>
  <c r="P11" i="103"/>
  <c r="N21" i="95"/>
  <c r="Q21" i="95" s="1"/>
  <c r="N12" i="94"/>
  <c r="Q12" i="94" s="1"/>
  <c r="Q15" i="98"/>
  <c r="P16" i="103"/>
  <c r="Q16" i="103" s="1"/>
  <c r="T16" i="103"/>
  <c r="N15" i="94"/>
  <c r="K15" i="94" s="1"/>
  <c r="N26" i="94"/>
  <c r="Q26" i="94" s="1"/>
  <c r="F29" i="108"/>
  <c r="V14" i="98"/>
  <c r="F21" i="146"/>
  <c r="I22" i="84"/>
  <c r="M16" i="94"/>
  <c r="D13" i="142"/>
  <c r="H13" i="142" s="1"/>
  <c r="E19" i="125"/>
  <c r="I13" i="84"/>
  <c r="Y16" i="34"/>
  <c r="D19" i="142"/>
  <c r="K19" i="142" s="1"/>
  <c r="AA16" i="79"/>
  <c r="AC31" i="147"/>
  <c r="D27" i="146"/>
  <c r="H27" i="146" s="1"/>
  <c r="T31" i="139"/>
  <c r="D15" i="142"/>
  <c r="K15" i="142" s="1"/>
  <c r="I23" i="84"/>
  <c r="T16" i="105"/>
  <c r="P16" i="105"/>
  <c r="Q16" i="105" s="1"/>
  <c r="T23" i="68"/>
  <c r="D29" i="54"/>
  <c r="E23" i="54" s="1"/>
  <c r="F17" i="143"/>
  <c r="AC23" i="145"/>
  <c r="Y13" i="34"/>
  <c r="H31" i="140"/>
  <c r="D31" i="140"/>
  <c r="E31" i="140" s="1"/>
  <c r="H29" i="108"/>
  <c r="H30" i="108"/>
  <c r="D31" i="134"/>
  <c r="K31" i="134" s="1"/>
  <c r="I15" i="106"/>
  <c r="D29" i="146"/>
  <c r="F29" i="146" s="1"/>
  <c r="K29" i="146"/>
  <c r="D14" i="148"/>
  <c r="F14" i="148" s="1"/>
  <c r="D28" i="146"/>
  <c r="N27" i="141"/>
  <c r="G27" i="141" s="1"/>
  <c r="I24" i="84"/>
  <c r="AA14" i="79"/>
  <c r="Q30" i="34"/>
  <c r="G15" i="98"/>
  <c r="W12" i="98" s="1"/>
  <c r="H31" i="138"/>
  <c r="D31" i="138"/>
  <c r="E31" i="138" s="1"/>
  <c r="O30" i="48"/>
  <c r="F26" i="134"/>
  <c r="E21" i="140"/>
  <c r="F20" i="155"/>
  <c r="G20" i="155" s="1"/>
  <c r="J20" i="155"/>
  <c r="I26" i="84"/>
  <c r="N15" i="108"/>
  <c r="I15" i="108" s="1"/>
  <c r="D13" i="148"/>
  <c r="K13" i="148"/>
  <c r="AC22" i="145"/>
  <c r="T23" i="105"/>
  <c r="P23" i="105"/>
  <c r="Q23" i="105" s="1"/>
  <c r="AA19" i="79"/>
  <c r="Y14" i="98"/>
  <c r="E16" i="140"/>
  <c r="AC19" i="145"/>
  <c r="F27" i="146"/>
  <c r="Y10" i="47"/>
  <c r="V30" i="47"/>
  <c r="I30" i="47" s="1"/>
  <c r="O16" i="152"/>
  <c r="AA14" i="152" s="1"/>
  <c r="E31" i="134"/>
  <c r="M31" i="134"/>
  <c r="N12" i="97"/>
  <c r="Q12" i="97" s="1"/>
  <c r="E27" i="140"/>
  <c r="I26" i="106"/>
  <c r="T29" i="10"/>
  <c r="U27" i="10"/>
  <c r="I20" i="106"/>
  <c r="D22" i="147"/>
  <c r="K22" i="147" s="1"/>
  <c r="K16" i="94"/>
  <c r="H30" i="94"/>
  <c r="D30" i="94"/>
  <c r="H30" i="95"/>
  <c r="D29" i="56"/>
  <c r="E14" i="56" s="1"/>
  <c r="AC16" i="146"/>
  <c r="D19" i="148"/>
  <c r="K19" i="148" s="1"/>
  <c r="M27" i="96"/>
  <c r="AC14" i="146"/>
  <c r="O29" i="57"/>
  <c r="L30" i="95"/>
  <c r="N14" i="97"/>
  <c r="T28" i="105"/>
  <c r="P28" i="105"/>
  <c r="Q28" i="105" s="1"/>
  <c r="K13" i="94"/>
  <c r="N20" i="96"/>
  <c r="G20" i="96" s="1"/>
  <c r="D14" i="146"/>
  <c r="H14" i="146" s="1"/>
  <c r="T20" i="105"/>
  <c r="P20" i="105"/>
  <c r="Q20" i="105" s="1"/>
  <c r="AC19" i="143"/>
  <c r="I30" i="48"/>
  <c r="AC18" i="148"/>
  <c r="AC14" i="148"/>
  <c r="D17" i="147"/>
  <c r="K17" i="147" s="1"/>
  <c r="AC23" i="146"/>
  <c r="H12" i="144"/>
  <c r="T23" i="103"/>
  <c r="P23" i="103"/>
  <c r="Q23" i="103" s="1"/>
  <c r="N27" i="94"/>
  <c r="K27" i="94" s="1"/>
  <c r="Q31" i="147"/>
  <c r="T31" i="147" s="1"/>
  <c r="H29" i="141"/>
  <c r="H30" i="141"/>
  <c r="O31" i="134"/>
  <c r="S21" i="152"/>
  <c r="AC18" i="152" s="1"/>
  <c r="F19" i="155"/>
  <c r="G19" i="155" s="1"/>
  <c r="J19" i="155"/>
  <c r="K30" i="47"/>
  <c r="T29" i="52"/>
  <c r="I29" i="106"/>
  <c r="I17" i="106"/>
  <c r="T29" i="55"/>
  <c r="T26" i="105"/>
  <c r="P26" i="105"/>
  <c r="Q26" i="105" s="1"/>
  <c r="T25" i="103"/>
  <c r="M15" i="98"/>
  <c r="Z13" i="98" s="1"/>
  <c r="F16" i="155"/>
  <c r="G16" i="155" s="1"/>
  <c r="J16" i="155"/>
  <c r="X27" i="10"/>
  <c r="G15" i="95"/>
  <c r="Q15" i="95"/>
  <c r="J12" i="155"/>
  <c r="F12" i="155"/>
  <c r="D31" i="155"/>
  <c r="J31" i="155" s="1"/>
  <c r="F21" i="155"/>
  <c r="G21" i="155" s="1"/>
  <c r="J21" i="155"/>
  <c r="N13" i="97"/>
  <c r="Q13" i="97" s="1"/>
  <c r="F30" i="94"/>
  <c r="N10" i="94"/>
  <c r="Q10" i="94" s="1"/>
  <c r="I25" i="84"/>
  <c r="F30" i="95"/>
  <c r="N11" i="95"/>
  <c r="D25" i="147"/>
  <c r="E19" i="56"/>
  <c r="H31" i="136"/>
  <c r="D31" i="136"/>
  <c r="E31" i="136" s="1"/>
  <c r="C25" i="106"/>
  <c r="E29" i="140"/>
  <c r="I14" i="106"/>
  <c r="D20" i="142"/>
  <c r="D16" i="147"/>
  <c r="F16" i="147" s="1"/>
  <c r="X31" i="146"/>
  <c r="N16" i="141"/>
  <c r="I16" i="141" s="1"/>
  <c r="N14" i="96"/>
  <c r="K14" i="96" s="1"/>
  <c r="AC28" i="144"/>
  <c r="F22" i="155"/>
  <c r="G22" i="155" s="1"/>
  <c r="J22" i="155"/>
  <c r="O19" i="79"/>
  <c r="T19" i="103"/>
  <c r="P19" i="103"/>
  <c r="Q19" i="103" s="1"/>
  <c r="D22" i="143"/>
  <c r="H22" i="143" s="1"/>
  <c r="N23" i="141"/>
  <c r="I23" i="141" s="1"/>
  <c r="T12" i="103"/>
  <c r="P12" i="103"/>
  <c r="Q12" i="103" s="1"/>
  <c r="D14" i="145"/>
  <c r="K14" i="145" s="1"/>
  <c r="N18" i="94"/>
  <c r="Q18" i="94" s="1"/>
  <c r="T19" i="105"/>
  <c r="P19" i="105"/>
  <c r="Q19" i="105" s="1"/>
  <c r="Y17" i="34"/>
  <c r="D24" i="146"/>
  <c r="T18" i="104"/>
  <c r="P18" i="104"/>
  <c r="Q18" i="104" s="1"/>
  <c r="F17" i="147"/>
  <c r="M22" i="95"/>
  <c r="I15" i="98"/>
  <c r="D20" i="148"/>
  <c r="H16" i="134"/>
  <c r="T24" i="103"/>
  <c r="P24" i="103"/>
  <c r="Q24" i="103" s="1"/>
  <c r="D29" i="57"/>
  <c r="E11" i="57" s="1"/>
  <c r="F25" i="148"/>
  <c r="E18" i="140"/>
  <c r="R31" i="134"/>
  <c r="D26" i="143"/>
  <c r="K26" i="143" s="1"/>
  <c r="D24" i="143"/>
  <c r="F24" i="143" s="1"/>
  <c r="D24" i="145"/>
  <c r="F24" i="145" s="1"/>
  <c r="K21" i="152"/>
  <c r="Y19" i="152" s="1"/>
  <c r="E12" i="140"/>
  <c r="J31" i="148"/>
  <c r="O31" i="148" s="1"/>
  <c r="D12" i="148"/>
  <c r="H14" i="139"/>
  <c r="E31" i="146"/>
  <c r="N21" i="97"/>
  <c r="D18" i="146"/>
  <c r="F18" i="146" s="1"/>
  <c r="N18" i="95"/>
  <c r="Q18" i="95" s="1"/>
  <c r="X19" i="92"/>
  <c r="AC17" i="148"/>
  <c r="D22" i="112"/>
  <c r="H23" i="148"/>
  <c r="T31" i="134"/>
  <c r="AC14" i="144"/>
  <c r="D16" i="112"/>
  <c r="G21" i="152"/>
  <c r="W19" i="152" s="1"/>
  <c r="D18" i="143"/>
  <c r="K18" i="143" s="1"/>
  <c r="I16" i="108"/>
  <c r="F22" i="137"/>
  <c r="D17" i="144"/>
  <c r="F17" i="144" s="1"/>
  <c r="H28" i="137"/>
  <c r="Z11" i="103"/>
  <c r="Y30" i="103"/>
  <c r="Z30" i="103" s="1"/>
  <c r="AT24" i="103" s="1"/>
  <c r="D27" i="144"/>
  <c r="I22" i="95"/>
  <c r="N12" i="108"/>
  <c r="I12" i="108" s="1"/>
  <c r="AC21" i="143"/>
  <c r="D16" i="145"/>
  <c r="K16" i="145" s="1"/>
  <c r="T17" i="104"/>
  <c r="Q23" i="68"/>
  <c r="K16" i="108"/>
  <c r="R20" i="10"/>
  <c r="P17" i="105"/>
  <c r="Q17" i="105" s="1"/>
  <c r="T17" i="105"/>
  <c r="D21" i="148"/>
  <c r="F21" i="148" s="1"/>
  <c r="AC16" i="147"/>
  <c r="U18" i="10"/>
  <c r="K21" i="92"/>
  <c r="Y19" i="92" s="1"/>
  <c r="F12" i="134"/>
  <c r="T11" i="105"/>
  <c r="P11" i="105"/>
  <c r="S30" i="105"/>
  <c r="T30" i="105" s="1"/>
  <c r="H17" i="145"/>
  <c r="C30" i="45"/>
  <c r="D30" i="45" s="1"/>
  <c r="D18" i="142"/>
  <c r="F18" i="142" s="1"/>
  <c r="AC16" i="145"/>
  <c r="F12" i="148"/>
  <c r="AC23" i="147"/>
  <c r="H25" i="145"/>
  <c r="E21" i="152"/>
  <c r="V19" i="152" s="1"/>
  <c r="I16" i="94"/>
  <c r="D21" i="145"/>
  <c r="K21" i="145" s="1"/>
  <c r="AC22" i="146"/>
  <c r="E16" i="152"/>
  <c r="V12" i="152" s="1"/>
  <c r="F27" i="137"/>
  <c r="H22" i="142"/>
  <c r="K19" i="125"/>
  <c r="N25" i="108"/>
  <c r="G25" i="108" s="1"/>
  <c r="G31" i="143"/>
  <c r="F15" i="155"/>
  <c r="G15" i="155" s="1"/>
  <c r="J15" i="155"/>
  <c r="P14" i="105"/>
  <c r="Q14" i="105" s="1"/>
  <c r="T14" i="105"/>
  <c r="D16" i="109"/>
  <c r="D20" i="146"/>
  <c r="D29" i="143"/>
  <c r="K29" i="143" s="1"/>
  <c r="D22" i="110"/>
  <c r="P22" i="110"/>
  <c r="H14" i="137"/>
  <c r="D14" i="111"/>
  <c r="P14" i="111"/>
  <c r="F26" i="155"/>
  <c r="G26" i="155" s="1"/>
  <c r="J26" i="155"/>
  <c r="D14" i="147"/>
  <c r="F14" i="147" s="1"/>
  <c r="T27" i="104"/>
  <c r="P27" i="104"/>
  <c r="Q27" i="104" s="1"/>
  <c r="H13" i="134"/>
  <c r="F27" i="155"/>
  <c r="G27" i="155" s="1"/>
  <c r="J27" i="155"/>
  <c r="AC26" i="142"/>
  <c r="G31" i="147"/>
  <c r="M21" i="92"/>
  <c r="Z19" i="92" s="1"/>
  <c r="D12" i="142"/>
  <c r="J31" i="142"/>
  <c r="D23" i="112"/>
  <c r="P21" i="103"/>
  <c r="Q21" i="103" s="1"/>
  <c r="T21" i="103"/>
  <c r="AC15" i="145"/>
  <c r="P25" i="110"/>
  <c r="D25" i="110"/>
  <c r="H21" i="139"/>
  <c r="N11" i="94"/>
  <c r="Q11" i="94" s="1"/>
  <c r="Z11" i="104"/>
  <c r="D13" i="110"/>
  <c r="N25" i="141"/>
  <c r="K25" i="141" s="1"/>
  <c r="G25" i="141"/>
  <c r="H12" i="143"/>
  <c r="AC27" i="143"/>
  <c r="D15" i="148"/>
  <c r="N12" i="141"/>
  <c r="I12" i="141" s="1"/>
  <c r="H25" i="137"/>
  <c r="AC17" i="143"/>
  <c r="D18" i="112"/>
  <c r="Z11" i="105"/>
  <c r="Y30" i="105"/>
  <c r="Z30" i="105" s="1"/>
  <c r="AT25" i="105" s="1"/>
  <c r="AC21" i="146"/>
  <c r="D23" i="109"/>
  <c r="P23" i="109"/>
  <c r="L31" i="43"/>
  <c r="K31" i="43"/>
  <c r="AC27" i="146"/>
  <c r="T29" i="54"/>
  <c r="E24" i="140"/>
  <c r="E10" i="3"/>
  <c r="E29" i="3"/>
  <c r="E16" i="57"/>
  <c r="T26" i="103"/>
  <c r="P26" i="103"/>
  <c r="Q26" i="103" s="1"/>
  <c r="J29" i="56"/>
  <c r="G31" i="144"/>
  <c r="E17" i="140"/>
  <c r="N13" i="95"/>
  <c r="Q13" i="95" s="1"/>
  <c r="K25" i="95"/>
  <c r="AC28" i="143"/>
  <c r="M30" i="47"/>
  <c r="N19" i="141"/>
  <c r="I19" i="141" s="1"/>
  <c r="N21" i="96"/>
  <c r="G21" i="96" s="1"/>
  <c r="K15" i="95"/>
  <c r="G13" i="94"/>
  <c r="O13" i="94" s="1"/>
  <c r="D27" i="148"/>
  <c r="D19" i="146"/>
  <c r="F19" i="146" s="1"/>
  <c r="N18" i="141"/>
  <c r="G18" i="141" s="1"/>
  <c r="T29" i="57"/>
  <c r="D26" i="148"/>
  <c r="F26" i="148" s="1"/>
  <c r="S16" i="152"/>
  <c r="AC12" i="152" s="1"/>
  <c r="F25" i="137"/>
  <c r="G15" i="108"/>
  <c r="X23" i="10"/>
  <c r="I23" i="108"/>
  <c r="F27" i="145"/>
  <c r="D23" i="148"/>
  <c r="K23" i="148" s="1"/>
  <c r="D13" i="144"/>
  <c r="AC21" i="68"/>
  <c r="AA18" i="79"/>
  <c r="H25" i="147"/>
  <c r="R21" i="68"/>
  <c r="H27" i="137"/>
  <c r="W11" i="34"/>
  <c r="Y11" i="34"/>
  <c r="F22" i="134"/>
  <c r="C28" i="106"/>
  <c r="D16" i="146"/>
  <c r="AC22" i="144"/>
  <c r="AC21" i="145"/>
  <c r="D23" i="143"/>
  <c r="H23" i="143" s="1"/>
  <c r="I16" i="84"/>
  <c r="E20" i="54"/>
  <c r="N17" i="108"/>
  <c r="I17" i="108" s="1"/>
  <c r="D26" i="109"/>
  <c r="P26" i="109"/>
  <c r="N13" i="141"/>
  <c r="G13" i="141" s="1"/>
  <c r="N12" i="95"/>
  <c r="G12" i="95" s="1"/>
  <c r="Q31" i="144"/>
  <c r="V31" i="144" s="1"/>
  <c r="T15" i="103"/>
  <c r="P15" i="103"/>
  <c r="Q15" i="103" s="1"/>
  <c r="T21" i="104"/>
  <c r="P21" i="104"/>
  <c r="Q21" i="104" s="1"/>
  <c r="I13" i="106"/>
  <c r="H22" i="139"/>
  <c r="AC12" i="142"/>
  <c r="X31" i="142"/>
  <c r="AC31" i="142" s="1"/>
  <c r="N18" i="108"/>
  <c r="K18" i="108" s="1"/>
  <c r="D14" i="142"/>
  <c r="K14" i="142" s="1"/>
  <c r="AC22" i="147"/>
  <c r="J30" i="94"/>
  <c r="K10" i="94"/>
  <c r="U15" i="10"/>
  <c r="D15" i="145"/>
  <c r="K15" i="145" s="1"/>
  <c r="M23" i="108"/>
  <c r="D29" i="142"/>
  <c r="F29" i="142" s="1"/>
  <c r="AC26" i="146"/>
  <c r="D13" i="146"/>
  <c r="K13" i="146" s="1"/>
  <c r="N18" i="96"/>
  <c r="Q18" i="96" s="1"/>
  <c r="D13" i="111"/>
  <c r="D27" i="147"/>
  <c r="K27" i="147" s="1"/>
  <c r="D28" i="142"/>
  <c r="F28" i="142" s="1"/>
  <c r="T24" i="105"/>
  <c r="P24" i="105"/>
  <c r="Q24" i="105" s="1"/>
  <c r="Q31" i="148"/>
  <c r="V31" i="148" s="1"/>
  <c r="M21" i="152"/>
  <c r="Z17" i="152" s="1"/>
  <c r="E31" i="142"/>
  <c r="M31" i="142"/>
  <c r="Y12" i="34"/>
  <c r="AT19" i="105"/>
  <c r="F14" i="137"/>
  <c r="D15" i="147"/>
  <c r="I20" i="108"/>
  <c r="E28" i="140"/>
  <c r="X20" i="92"/>
  <c r="Q21" i="152"/>
  <c r="AB18" i="152" s="1"/>
  <c r="I16" i="152"/>
  <c r="I23" i="152" s="1"/>
  <c r="H16" i="137"/>
  <c r="D19" i="110"/>
  <c r="P19" i="110"/>
  <c r="J29" i="54"/>
  <c r="F24" i="137"/>
  <c r="D16" i="110"/>
  <c r="P18" i="111"/>
  <c r="D18" i="111"/>
  <c r="N14" i="94"/>
  <c r="Q14" i="94" s="1"/>
  <c r="G30" i="47"/>
  <c r="Q21" i="79"/>
  <c r="R15" i="79"/>
  <c r="T25" i="104"/>
  <c r="P25" i="104"/>
  <c r="Q25" i="104" s="1"/>
  <c r="G25" i="95"/>
  <c r="Q25" i="95"/>
  <c r="N21" i="141"/>
  <c r="K21" i="141" s="1"/>
  <c r="H14" i="145"/>
  <c r="D24" i="142"/>
  <c r="G31" i="146"/>
  <c r="N19" i="108"/>
  <c r="M19" i="108" s="1"/>
  <c r="D19" i="145"/>
  <c r="F19" i="145" s="1"/>
  <c r="E23" i="56"/>
  <c r="E12" i="57"/>
  <c r="P20" i="103"/>
  <c r="Q20" i="103" s="1"/>
  <c r="T20" i="103"/>
  <c r="D29" i="144"/>
  <c r="H29" i="144" s="1"/>
  <c r="E22" i="56"/>
  <c r="D19" i="147"/>
  <c r="F19" i="147" s="1"/>
  <c r="H23" i="137"/>
  <c r="H15" i="148"/>
  <c r="D18" i="144"/>
  <c r="N20" i="141"/>
  <c r="K20" i="141" s="1"/>
  <c r="K13" i="97"/>
  <c r="F24" i="144"/>
  <c r="F28" i="137"/>
  <c r="J30" i="95"/>
  <c r="R23" i="10"/>
  <c r="M20" i="108"/>
  <c r="U30" i="34"/>
  <c r="V31" i="139"/>
  <c r="AC17" i="144"/>
  <c r="H13" i="148"/>
  <c r="H25" i="148"/>
  <c r="D23" i="145"/>
  <c r="F23" i="145" s="1"/>
  <c r="H27" i="134"/>
  <c r="E27" i="57"/>
  <c r="P27" i="105"/>
  <c r="Q27" i="105" s="1"/>
  <c r="T27" i="105"/>
  <c r="Q21" i="92"/>
  <c r="AB18" i="92" s="1"/>
  <c r="AT21" i="105"/>
  <c r="R15" i="10"/>
  <c r="L29" i="102"/>
  <c r="K29" i="102"/>
  <c r="F13" i="148"/>
  <c r="I22" i="106"/>
  <c r="AC31" i="146"/>
  <c r="AC17" i="142"/>
  <c r="N15" i="96"/>
  <c r="Q15" i="96" s="1"/>
  <c r="D29" i="147"/>
  <c r="AC19" i="147"/>
  <c r="K25" i="108"/>
  <c r="AC15" i="144"/>
  <c r="T15" i="105"/>
  <c r="P15" i="105"/>
  <c r="Q15" i="105" s="1"/>
  <c r="D13" i="112"/>
  <c r="S21" i="92"/>
  <c r="AC18" i="92" s="1"/>
  <c r="W21" i="79"/>
  <c r="X15" i="79"/>
  <c r="Y14" i="34"/>
  <c r="AA31" i="147"/>
  <c r="D24" i="148"/>
  <c r="K24" i="148" s="1"/>
  <c r="N10" i="95"/>
  <c r="Q10" i="95" s="1"/>
  <c r="F20" i="134"/>
  <c r="N21" i="108"/>
  <c r="M21" i="108" s="1"/>
  <c r="H29" i="57"/>
  <c r="G31" i="142"/>
  <c r="O31" i="142"/>
  <c r="J28" i="155"/>
  <c r="F28" i="155"/>
  <c r="G28" i="155" s="1"/>
  <c r="K23" i="95"/>
  <c r="R19" i="10"/>
  <c r="Q31" i="146"/>
  <c r="T31" i="146" s="1"/>
  <c r="AC21" i="148"/>
  <c r="E31" i="147"/>
  <c r="AC12" i="144"/>
  <c r="X31" i="144"/>
  <c r="E23" i="3"/>
  <c r="AC25" i="148"/>
  <c r="D26" i="146"/>
  <c r="K26" i="146" s="1"/>
  <c r="E17" i="3"/>
  <c r="D24" i="144"/>
  <c r="K24" i="144"/>
  <c r="E25" i="57"/>
  <c r="S30" i="47"/>
  <c r="D9" i="110"/>
  <c r="K23" i="108"/>
  <c r="O23" i="108" s="1"/>
  <c r="D26" i="111"/>
  <c r="AC26" i="144"/>
  <c r="E25" i="140"/>
  <c r="K12" i="108"/>
  <c r="P14" i="112"/>
  <c r="D14" i="112"/>
  <c r="G21" i="92"/>
  <c r="W17" i="92" s="1"/>
  <c r="L30" i="94"/>
  <c r="M10" i="94"/>
  <c r="D28" i="143"/>
  <c r="H28" i="143" s="1"/>
  <c r="D25" i="112"/>
  <c r="N25" i="94"/>
  <c r="Q25" i="94" s="1"/>
  <c r="F22" i="142"/>
  <c r="N11" i="108"/>
  <c r="M11" i="108" s="1"/>
  <c r="J29" i="55"/>
  <c r="D21" i="111"/>
  <c r="D20" i="110"/>
  <c r="E31" i="139"/>
  <c r="M31" i="139"/>
  <c r="AC19" i="148"/>
  <c r="D24" i="110"/>
  <c r="H23" i="68"/>
  <c r="D19" i="112"/>
  <c r="K15" i="108"/>
  <c r="M16" i="152"/>
  <c r="M23" i="152" s="1"/>
  <c r="D14" i="144"/>
  <c r="I11" i="141"/>
  <c r="AC13" i="143"/>
  <c r="D20" i="145"/>
  <c r="K20" i="145" s="1"/>
  <c r="K24" i="94"/>
  <c r="I22" i="97"/>
  <c r="H19" i="139"/>
  <c r="W11" i="103"/>
  <c r="V30" i="103"/>
  <c r="W30" i="103" s="1"/>
  <c r="F26" i="139"/>
  <c r="X13" i="152"/>
  <c r="K20" i="95"/>
  <c r="D12" i="147"/>
  <c r="K12" i="147" s="1"/>
  <c r="J31" i="147"/>
  <c r="O31" i="147" s="1"/>
  <c r="D29" i="148"/>
  <c r="E13" i="56"/>
  <c r="I19" i="108"/>
  <c r="AC18" i="147"/>
  <c r="K22" i="97"/>
  <c r="AC12" i="145"/>
  <c r="X31" i="145"/>
  <c r="E31" i="148"/>
  <c r="M31" i="148"/>
  <c r="D12" i="146"/>
  <c r="K12" i="146" s="1"/>
  <c r="J31" i="146"/>
  <c r="D23" i="146"/>
  <c r="F23" i="146" s="1"/>
  <c r="AA20" i="68"/>
  <c r="K23" i="141"/>
  <c r="D15" i="146"/>
  <c r="K15" i="146" s="1"/>
  <c r="I25" i="95"/>
  <c r="Q31" i="145"/>
  <c r="V31" i="145" s="1"/>
  <c r="AC16" i="143"/>
  <c r="N23" i="97"/>
  <c r="Q23" i="97" s="1"/>
  <c r="F23" i="137"/>
  <c r="AC27" i="148"/>
  <c r="F18" i="143"/>
  <c r="T26" i="104"/>
  <c r="P26" i="104"/>
  <c r="Q26" i="104" s="1"/>
  <c r="N24" i="96"/>
  <c r="Q24" i="96" s="1"/>
  <c r="R11" i="10"/>
  <c r="M16" i="108"/>
  <c r="D13" i="145"/>
  <c r="H13" i="145" s="1"/>
  <c r="Y31" i="134"/>
  <c r="H18" i="137"/>
  <c r="T15" i="104"/>
  <c r="E15" i="140"/>
  <c r="P19" i="111"/>
  <c r="D19" i="111"/>
  <c r="P20" i="109"/>
  <c r="D20" i="109"/>
  <c r="G16" i="152"/>
  <c r="W12" i="152"/>
  <c r="D20" i="144"/>
  <c r="F20" i="144" s="1"/>
  <c r="K15" i="141"/>
  <c r="P21" i="112"/>
  <c r="D21" i="112"/>
  <c r="X31" i="143"/>
  <c r="AA31" i="143" s="1"/>
  <c r="D26" i="110"/>
  <c r="P26" i="110"/>
  <c r="AC27" i="142"/>
  <c r="D31" i="137"/>
  <c r="R31" i="137" s="1"/>
  <c r="L30" i="96"/>
  <c r="M10" i="96"/>
  <c r="I15" i="95"/>
  <c r="H29" i="142"/>
  <c r="M18" i="95"/>
  <c r="H18" i="146"/>
  <c r="P9" i="109"/>
  <c r="D9" i="109"/>
  <c r="C27" i="109"/>
  <c r="I11" i="108"/>
  <c r="D23" i="147"/>
  <c r="N14" i="141"/>
  <c r="G14" i="141" s="1"/>
  <c r="S15" i="98"/>
  <c r="AC13" i="98" s="1"/>
  <c r="I19" i="125"/>
  <c r="D11" i="111"/>
  <c r="N22" i="94"/>
  <c r="Q22" i="94" s="1"/>
  <c r="D16" i="111"/>
  <c r="D9" i="112"/>
  <c r="R29" i="56"/>
  <c r="D25" i="111"/>
  <c r="K18" i="95"/>
  <c r="D28" i="147"/>
  <c r="F21" i="107"/>
  <c r="M22" i="97"/>
  <c r="H24" i="137"/>
  <c r="E19" i="140"/>
  <c r="D25" i="109"/>
  <c r="P27" i="103"/>
  <c r="Q27" i="103" s="1"/>
  <c r="T27" i="103"/>
  <c r="D24" i="109"/>
  <c r="D21" i="142"/>
  <c r="H23" i="146"/>
  <c r="T22" i="103"/>
  <c r="P22" i="103"/>
  <c r="Q22" i="103" s="1"/>
  <c r="H20" i="134"/>
  <c r="H29" i="146"/>
  <c r="T14" i="104"/>
  <c r="P14" i="104"/>
  <c r="Q14" i="104" s="1"/>
  <c r="U17" i="10"/>
  <c r="T13" i="103"/>
  <c r="P13" i="103"/>
  <c r="Q13" i="103" s="1"/>
  <c r="P20" i="104"/>
  <c r="Q20" i="104" s="1"/>
  <c r="T20" i="104"/>
  <c r="D11" i="109"/>
  <c r="AA15" i="79"/>
  <c r="D28" i="144"/>
  <c r="K28" i="144" s="1"/>
  <c r="E25" i="56"/>
  <c r="N20" i="97"/>
  <c r="Q20" i="97" s="1"/>
  <c r="D26" i="147"/>
  <c r="F17" i="155"/>
  <c r="G17" i="155" s="1"/>
  <c r="J17" i="155"/>
  <c r="N25" i="96"/>
  <c r="Q25" i="96" s="1"/>
  <c r="T29" i="50"/>
  <c r="H24" i="145"/>
  <c r="H19" i="142"/>
  <c r="D15" i="111"/>
  <c r="D18" i="145"/>
  <c r="F28" i="147"/>
  <c r="D20" i="112"/>
  <c r="Z19" i="152"/>
  <c r="L19" i="125"/>
  <c r="H24" i="134"/>
  <c r="W23" i="68"/>
  <c r="D17" i="109"/>
  <c r="R10" i="10"/>
  <c r="H29" i="10"/>
  <c r="O29" i="10" s="1"/>
  <c r="K20" i="107"/>
  <c r="D21" i="147"/>
  <c r="P12" i="104"/>
  <c r="Q12" i="104" s="1"/>
  <c r="T12" i="104"/>
  <c r="D20" i="143"/>
  <c r="K20" i="143" s="1"/>
  <c r="H15" i="139"/>
  <c r="F23" i="107"/>
  <c r="K23" i="107"/>
  <c r="L23" i="107" s="1"/>
  <c r="F20" i="139"/>
  <c r="K26" i="107"/>
  <c r="L26" i="107" s="1"/>
  <c r="F26" i="107"/>
  <c r="D13" i="109"/>
  <c r="F29" i="107"/>
  <c r="K29" i="107"/>
  <c r="L29" i="107" s="1"/>
  <c r="N26" i="95"/>
  <c r="Q26" i="95" s="1"/>
  <c r="D22" i="148"/>
  <c r="I23" i="95"/>
  <c r="D12" i="110"/>
  <c r="D17" i="142"/>
  <c r="H17" i="142" s="1"/>
  <c r="K17" i="142"/>
  <c r="T17" i="103"/>
  <c r="P17" i="103"/>
  <c r="Q17" i="103" s="1"/>
  <c r="H32" i="107"/>
  <c r="H24" i="144"/>
  <c r="H20" i="148"/>
  <c r="P9" i="111"/>
  <c r="D9" i="111"/>
  <c r="D10" i="112"/>
  <c r="N17" i="141"/>
  <c r="K17" i="141" s="1"/>
  <c r="H15" i="142"/>
  <c r="J31" i="36"/>
  <c r="K31" i="36"/>
  <c r="E21" i="56"/>
  <c r="AC24" i="146"/>
  <c r="H12" i="137"/>
  <c r="F26" i="147"/>
  <c r="X18" i="152"/>
  <c r="Q31" i="143"/>
  <c r="V31" i="143" s="1"/>
  <c r="AC24" i="145"/>
  <c r="D21" i="143"/>
  <c r="K21" i="143" s="1"/>
  <c r="Q16" i="152"/>
  <c r="AB12" i="152" s="1"/>
  <c r="D14" i="110"/>
  <c r="T18" i="105"/>
  <c r="P18" i="105"/>
  <c r="Q18" i="105" s="1"/>
  <c r="V31" i="134"/>
  <c r="U10" i="10"/>
  <c r="H19" i="146"/>
  <c r="K22" i="141"/>
  <c r="F20" i="143"/>
  <c r="K11" i="95"/>
  <c r="N23" i="94"/>
  <c r="Q23" i="94" s="1"/>
  <c r="F16" i="137"/>
  <c r="T28" i="104"/>
  <c r="P28" i="104"/>
  <c r="Q28" i="104" s="1"/>
  <c r="D15" i="109"/>
  <c r="H28" i="134"/>
  <c r="M31" i="137"/>
  <c r="T22" i="104"/>
  <c r="P22" i="104"/>
  <c r="Q22" i="104" s="1"/>
  <c r="W11" i="104"/>
  <c r="G27" i="96"/>
  <c r="AC29" i="142"/>
  <c r="M21" i="96"/>
  <c r="X18" i="92"/>
  <c r="O19" i="98"/>
  <c r="AA18" i="98" s="1"/>
  <c r="D17" i="148"/>
  <c r="K17" i="148" s="1"/>
  <c r="N13" i="108"/>
  <c r="M13" i="108" s="1"/>
  <c r="K30" i="34"/>
  <c r="T19" i="104"/>
  <c r="D12" i="109"/>
  <c r="K27" i="107"/>
  <c r="L27" i="107" s="1"/>
  <c r="H27" i="142"/>
  <c r="F31" i="107"/>
  <c r="N10" i="141"/>
  <c r="G10" i="141" s="1"/>
  <c r="F29" i="141"/>
  <c r="F30" i="141"/>
  <c r="D11" i="110"/>
  <c r="K16" i="107"/>
  <c r="L16" i="107" s="1"/>
  <c r="K25" i="107"/>
  <c r="L25" i="107" s="1"/>
  <c r="K28" i="107"/>
  <c r="L28" i="107" s="1"/>
  <c r="F28" i="107"/>
  <c r="N12" i="96"/>
  <c r="F13" i="137"/>
  <c r="H18" i="143"/>
  <c r="D26" i="142"/>
  <c r="H26" i="142" s="1"/>
  <c r="D15" i="110"/>
  <c r="D12" i="145"/>
  <c r="F12" i="137"/>
  <c r="G31" i="137"/>
  <c r="O31" i="137"/>
  <c r="AN24" i="103"/>
  <c r="P10" i="109"/>
  <c r="D10" i="109"/>
  <c r="U19" i="79"/>
  <c r="N24" i="95"/>
  <c r="I26" i="107"/>
  <c r="D18" i="109"/>
  <c r="N26" i="108"/>
  <c r="I26" i="108" s="1"/>
  <c r="D24" i="147"/>
  <c r="H24" i="147" s="1"/>
  <c r="F19" i="107"/>
  <c r="K19" i="107"/>
  <c r="L19" i="107" s="1"/>
  <c r="F17" i="107"/>
  <c r="K17" i="107"/>
  <c r="L17" i="107" s="1"/>
  <c r="D29" i="50"/>
  <c r="E29" i="50" s="1"/>
  <c r="N10" i="108"/>
  <c r="I10" i="108" s="1"/>
  <c r="F30" i="108"/>
  <c r="D24" i="112"/>
  <c r="D29" i="145"/>
  <c r="E23" i="140"/>
  <c r="N24" i="141"/>
  <c r="I24" i="141" s="1"/>
  <c r="I13" i="141"/>
  <c r="T25" i="105"/>
  <c r="P25" i="105"/>
  <c r="Q25" i="105" s="1"/>
  <c r="T28" i="103"/>
  <c r="P28" i="103"/>
  <c r="Q28" i="103" s="1"/>
  <c r="AT25" i="103"/>
  <c r="D16" i="143"/>
  <c r="K16" i="143" s="1"/>
  <c r="D16" i="144"/>
  <c r="K16" i="144"/>
  <c r="D22" i="144"/>
  <c r="I11" i="95"/>
  <c r="G31" i="139"/>
  <c r="O31" i="139"/>
  <c r="F18" i="155"/>
  <c r="G18" i="155" s="1"/>
  <c r="J18" i="155"/>
  <c r="D28" i="145"/>
  <c r="M25" i="95"/>
  <c r="N26" i="141"/>
  <c r="K26" i="141" s="1"/>
  <c r="F24" i="147"/>
  <c r="K14" i="107"/>
  <c r="F14" i="107"/>
  <c r="E32" i="107"/>
  <c r="D12" i="112"/>
  <c r="E30" i="45"/>
  <c r="J30" i="141"/>
  <c r="J29" i="141"/>
  <c r="K11" i="141"/>
  <c r="K18" i="107"/>
  <c r="L18" i="107" s="1"/>
  <c r="F18" i="107"/>
  <c r="F22" i="107"/>
  <c r="K22" i="107"/>
  <c r="L22" i="107" s="1"/>
  <c r="N24" i="108"/>
  <c r="M24" i="108" s="1"/>
  <c r="D15" i="144"/>
  <c r="H26" i="134"/>
  <c r="F24" i="107"/>
  <c r="K24" i="107"/>
  <c r="L24" i="107" s="1"/>
  <c r="E26" i="140"/>
  <c r="X10" i="10"/>
  <c r="AC25" i="143"/>
  <c r="D27" i="143"/>
  <c r="W24" i="34"/>
  <c r="K24" i="141"/>
  <c r="N16" i="95"/>
  <c r="Q16" i="95" s="1"/>
  <c r="P15" i="112"/>
  <c r="D15" i="112"/>
  <c r="D15" i="143"/>
  <c r="H15" i="143" s="1"/>
  <c r="K30" i="48"/>
  <c r="D24" i="111"/>
  <c r="T22" i="105"/>
  <c r="P22" i="105"/>
  <c r="Q22" i="105" s="1"/>
  <c r="T21" i="79"/>
  <c r="U15" i="79"/>
  <c r="P17" i="111"/>
  <c r="D17" i="111"/>
  <c r="K30" i="107"/>
  <c r="F13" i="155"/>
  <c r="G13" i="155" s="1"/>
  <c r="J13" i="155"/>
  <c r="AA13" i="152"/>
  <c r="H17" i="143"/>
  <c r="AC21" i="142"/>
  <c r="L30" i="108"/>
  <c r="L29" i="108"/>
  <c r="M10" i="108"/>
  <c r="W11" i="105"/>
  <c r="V30" i="105"/>
  <c r="W30" i="105" s="1"/>
  <c r="H14" i="142"/>
  <c r="D18" i="148"/>
  <c r="P27" i="109"/>
  <c r="N14" i="108"/>
  <c r="M14" i="108" s="1"/>
  <c r="K21" i="96"/>
  <c r="D16" i="148"/>
  <c r="H16" i="148" s="1"/>
  <c r="P11" i="111"/>
  <c r="K20" i="108"/>
  <c r="P16" i="111"/>
  <c r="P9" i="112"/>
  <c r="P25" i="111"/>
  <c r="F23" i="139"/>
  <c r="U30" i="48"/>
  <c r="AC25" i="144"/>
  <c r="H12" i="139"/>
  <c r="D14" i="109"/>
  <c r="D14" i="45"/>
  <c r="H15" i="137"/>
  <c r="P26" i="112"/>
  <c r="D26" i="112"/>
  <c r="P21" i="109"/>
  <c r="D21" i="109"/>
  <c r="P25" i="109"/>
  <c r="D22" i="109"/>
  <c r="D17" i="110"/>
  <c r="J29" i="108"/>
  <c r="J30" i="108"/>
  <c r="K11" i="108"/>
  <c r="P24" i="109"/>
  <c r="O15" i="98"/>
  <c r="O21" i="98" s="1"/>
  <c r="AA12" i="98"/>
  <c r="H25" i="134"/>
  <c r="X29" i="10"/>
  <c r="P19" i="109"/>
  <c r="D19" i="109"/>
  <c r="G24" i="94"/>
  <c r="P18" i="110"/>
  <c r="D18" i="110"/>
  <c r="K27" i="164"/>
  <c r="Y14" i="101"/>
  <c r="Y20" i="101"/>
  <c r="Y22" i="4"/>
  <c r="V13" i="101"/>
  <c r="V27" i="4"/>
  <c r="Y20" i="4"/>
  <c r="S18" i="4"/>
  <c r="V17" i="101"/>
  <c r="Y24" i="101"/>
  <c r="Y13" i="101"/>
  <c r="S18" i="101"/>
  <c r="Y23" i="4"/>
  <c r="V13" i="4"/>
  <c r="S21" i="100"/>
  <c r="Y24" i="100"/>
  <c r="S24" i="100"/>
  <c r="Y18" i="100"/>
  <c r="Y20" i="100"/>
  <c r="S26" i="100"/>
  <c r="V11" i="100"/>
  <c r="V17" i="4"/>
  <c r="Y19" i="101"/>
  <c r="V18" i="101"/>
  <c r="Y24" i="4"/>
  <c r="V26" i="4"/>
  <c r="S21" i="101"/>
  <c r="V18" i="100"/>
  <c r="V11" i="101"/>
  <c r="V20" i="100"/>
  <c r="Y13" i="100"/>
  <c r="V27" i="101"/>
  <c r="V19" i="100"/>
  <c r="Y22" i="101"/>
  <c r="Y12" i="101"/>
  <c r="V18" i="4"/>
  <c r="V16" i="4"/>
  <c r="Y21" i="101"/>
  <c r="Y25" i="4"/>
  <c r="S11" i="101"/>
  <c r="S20" i="4"/>
  <c r="S25" i="4"/>
  <c r="Y27" i="101"/>
  <c r="S19" i="101"/>
  <c r="V25" i="100"/>
  <c r="Y14" i="4"/>
  <c r="Y18" i="101"/>
  <c r="S22" i="100"/>
  <c r="S27" i="4"/>
  <c r="S20" i="101"/>
  <c r="Y28" i="101"/>
  <c r="S16" i="101"/>
  <c r="V16" i="101"/>
  <c r="S13" i="101"/>
  <c r="S23" i="100"/>
  <c r="Y22" i="100"/>
  <c r="S12" i="101"/>
  <c r="V15" i="100"/>
  <c r="S13" i="100"/>
  <c r="V28" i="4"/>
  <c r="S23" i="101"/>
  <c r="V12" i="101"/>
  <c r="V14" i="4"/>
  <c r="V24" i="4"/>
  <c r="S26" i="101"/>
  <c r="Y15" i="4"/>
  <c r="V11" i="4"/>
  <c r="Y26" i="101"/>
  <c r="S17" i="100"/>
  <c r="V19" i="101"/>
  <c r="Y12" i="4"/>
  <c r="Y28" i="4"/>
  <c r="V15" i="4"/>
  <c r="S11" i="100"/>
  <c r="Y16" i="100"/>
  <c r="Y11" i="101"/>
  <c r="S14" i="4"/>
  <c r="Y28" i="100"/>
  <c r="S28" i="101"/>
  <c r="V26" i="101"/>
  <c r="Y25" i="101"/>
  <c r="S12" i="100"/>
  <c r="Y11" i="100"/>
  <c r="V25" i="101"/>
  <c r="V16" i="100"/>
  <c r="Y17" i="4"/>
  <c r="V20" i="101"/>
  <c r="V20" i="4"/>
  <c r="S24" i="4"/>
  <c r="V21" i="4"/>
  <c r="V21" i="100"/>
  <c r="Y17" i="101"/>
  <c r="Y16" i="101"/>
  <c r="V21" i="101"/>
  <c r="Y23" i="100"/>
  <c r="V17" i="100"/>
  <c r="S25" i="101"/>
  <c r="S17" i="4"/>
  <c r="S15" i="4"/>
  <c r="S16" i="4"/>
  <c r="V14" i="101"/>
  <c r="Y11" i="4"/>
  <c r="S26" i="4"/>
  <c r="Y19" i="100"/>
  <c r="V15" i="101"/>
  <c r="V22" i="101"/>
  <c r="V23" i="101"/>
  <c r="S13" i="4"/>
  <c r="S19" i="100"/>
  <c r="Y15" i="101"/>
  <c r="Y15" i="100"/>
  <c r="V26" i="100"/>
  <c r="Y25" i="100"/>
  <c r="S18" i="100"/>
  <c r="V12" i="4"/>
  <c r="V12" i="100"/>
  <c r="V13" i="100"/>
  <c r="V25" i="4"/>
  <c r="S22" i="101"/>
  <c r="S22" i="4"/>
  <c r="V22" i="100"/>
  <c r="Y14" i="100"/>
  <c r="V14" i="100"/>
  <c r="Y27" i="100"/>
  <c r="S27" i="100"/>
  <c r="V27" i="100"/>
  <c r="S23" i="4"/>
  <c r="S12" i="4"/>
  <c r="S14" i="101"/>
  <c r="Y21" i="4"/>
  <c r="Y23" i="101"/>
  <c r="Y27" i="4"/>
  <c r="S24" i="101"/>
  <c r="Y17" i="100"/>
  <c r="S11" i="4"/>
  <c r="S28" i="4"/>
  <c r="V23" i="4"/>
  <c r="V22" i="4"/>
  <c r="Y13" i="4"/>
  <c r="S19" i="4"/>
  <c r="S20" i="100"/>
  <c r="Y26" i="100"/>
  <c r="S15" i="101"/>
  <c r="S16" i="100"/>
  <c r="S28" i="100"/>
  <c r="S14" i="100"/>
  <c r="V23" i="100"/>
  <c r="V28" i="101"/>
  <c r="S27" i="101"/>
  <c r="V24" i="100"/>
  <c r="Y19" i="4"/>
  <c r="S17" i="101"/>
  <c r="Y26" i="4"/>
  <c r="S25" i="100"/>
  <c r="Y18" i="4"/>
  <c r="V19" i="4"/>
  <c r="V24" i="101"/>
  <c r="Y16" i="4"/>
  <c r="Y21" i="100"/>
  <c r="S21" i="4"/>
  <c r="Y12" i="100"/>
  <c r="V28" i="100"/>
  <c r="S15" i="100"/>
  <c r="P15" i="100" l="1"/>
  <c r="Q15" i="100" s="1"/>
  <c r="T15" i="100"/>
  <c r="W28" i="100"/>
  <c r="Z12" i="100"/>
  <c r="P21" i="4"/>
  <c r="Q21" i="4" s="1"/>
  <c r="T21" i="4"/>
  <c r="Z21" i="100"/>
  <c r="Z16" i="4"/>
  <c r="W24" i="101"/>
  <c r="W19" i="4"/>
  <c r="Z18" i="4"/>
  <c r="T25" i="100"/>
  <c r="P25" i="100"/>
  <c r="Q25" i="100" s="1"/>
  <c r="Z26" i="4"/>
  <c r="T17" i="101"/>
  <c r="P17" i="101"/>
  <c r="Q17" i="101" s="1"/>
  <c r="Z19" i="4"/>
  <c r="W24" i="100"/>
  <c r="T27" i="101"/>
  <c r="P27" i="101"/>
  <c r="Q27" i="101" s="1"/>
  <c r="W28" i="101"/>
  <c r="W23" i="100"/>
  <c r="T14" i="100"/>
  <c r="P14" i="100"/>
  <c r="Q14" i="100" s="1"/>
  <c r="T28" i="100"/>
  <c r="P28" i="100"/>
  <c r="Q28" i="100" s="1"/>
  <c r="P16" i="100"/>
  <c r="Q16" i="100" s="1"/>
  <c r="T16" i="100"/>
  <c r="P15" i="101"/>
  <c r="Q15" i="101" s="1"/>
  <c r="T15" i="101"/>
  <c r="Z26" i="100"/>
  <c r="T20" i="100"/>
  <c r="P20" i="100"/>
  <c r="Q20" i="100" s="1"/>
  <c r="P19" i="4"/>
  <c r="Q19" i="4" s="1"/>
  <c r="T19" i="4"/>
  <c r="Z13" i="4"/>
  <c r="W22" i="4"/>
  <c r="W23" i="4"/>
  <c r="P28" i="4"/>
  <c r="Q28" i="4" s="1"/>
  <c r="T28" i="4"/>
  <c r="T11" i="4"/>
  <c r="P11" i="4"/>
  <c r="Q11" i="4" s="1"/>
  <c r="S30" i="4"/>
  <c r="T30" i="4" s="1"/>
  <c r="Z17" i="100"/>
  <c r="T24" i="101"/>
  <c r="P24" i="101"/>
  <c r="Q24" i="101" s="1"/>
  <c r="Z27" i="4"/>
  <c r="Z23" i="101"/>
  <c r="Z21" i="4"/>
  <c r="P14" i="101"/>
  <c r="Q14" i="101" s="1"/>
  <c r="T14" i="101"/>
  <c r="P12" i="4"/>
  <c r="Q12" i="4" s="1"/>
  <c r="T12" i="4"/>
  <c r="T23" i="4"/>
  <c r="P23" i="4"/>
  <c r="Q23" i="4" s="1"/>
  <c r="W27" i="100"/>
  <c r="P27" i="100"/>
  <c r="Q27" i="100" s="1"/>
  <c r="T27" i="100"/>
  <c r="Z27" i="100"/>
  <c r="W14" i="100"/>
  <c r="Z14" i="100"/>
  <c r="W22" i="100"/>
  <c r="P22" i="4"/>
  <c r="Q22" i="4" s="1"/>
  <c r="T22" i="4"/>
  <c r="P22" i="101"/>
  <c r="Q22" i="101" s="1"/>
  <c r="T22" i="101"/>
  <c r="W25" i="4"/>
  <c r="W13" i="100"/>
  <c r="W12" i="100"/>
  <c r="W12" i="4"/>
  <c r="P18" i="100"/>
  <c r="Q18" i="100" s="1"/>
  <c r="T18" i="100"/>
  <c r="Z25" i="100"/>
  <c r="W26" i="100"/>
  <c r="Z15" i="100"/>
  <c r="Z15" i="101"/>
  <c r="T19" i="100"/>
  <c r="P19" i="100"/>
  <c r="Q19" i="100" s="1"/>
  <c r="P13" i="4"/>
  <c r="Q13" i="4" s="1"/>
  <c r="T13" i="4"/>
  <c r="W23" i="101"/>
  <c r="W22" i="101"/>
  <c r="W15" i="101"/>
  <c r="Z19" i="100"/>
  <c r="P26" i="4"/>
  <c r="Q26" i="4" s="1"/>
  <c r="T26" i="4"/>
  <c r="Y30" i="4"/>
  <c r="Z30" i="4" s="1"/>
  <c r="Z11" i="4"/>
  <c r="W14" i="101"/>
  <c r="P16" i="4"/>
  <c r="Q16" i="4" s="1"/>
  <c r="T16" i="4"/>
  <c r="T15" i="4"/>
  <c r="P15" i="4"/>
  <c r="Q15" i="4" s="1"/>
  <c r="P17" i="4"/>
  <c r="Q17" i="4" s="1"/>
  <c r="T17" i="4"/>
  <c r="P25" i="101"/>
  <c r="Q25" i="101" s="1"/>
  <c r="T25" i="101"/>
  <c r="W17" i="100"/>
  <c r="Z23" i="100"/>
  <c r="W21" i="101"/>
  <c r="Z16" i="101"/>
  <c r="Z17" i="101"/>
  <c r="W21" i="100"/>
  <c r="W21" i="4"/>
  <c r="P24" i="4"/>
  <c r="Q24" i="4" s="1"/>
  <c r="T24" i="4"/>
  <c r="W20" i="4"/>
  <c r="W20" i="101"/>
  <c r="Z17" i="4"/>
  <c r="W16" i="100"/>
  <c r="W25" i="101"/>
  <c r="Z11" i="100"/>
  <c r="Y30" i="100"/>
  <c r="Z30" i="100" s="1"/>
  <c r="T12" i="100"/>
  <c r="P12" i="100"/>
  <c r="Q12" i="100" s="1"/>
  <c r="Z25" i="101"/>
  <c r="W26" i="101"/>
  <c r="P28" i="101"/>
  <c r="Q28" i="101" s="1"/>
  <c r="T28" i="101"/>
  <c r="Z28" i="100"/>
  <c r="P14" i="4"/>
  <c r="Q14" i="4" s="1"/>
  <c r="T14" i="4"/>
  <c r="Y30" i="101"/>
  <c r="Z30" i="101" s="1"/>
  <c r="Z11" i="101"/>
  <c r="Z16" i="100"/>
  <c r="S30" i="100"/>
  <c r="T30" i="100" s="1"/>
  <c r="P11" i="100"/>
  <c r="T11" i="100"/>
  <c r="W15" i="4"/>
  <c r="Z28" i="4"/>
  <c r="Z12" i="4"/>
  <c r="W19" i="101"/>
  <c r="T17" i="100"/>
  <c r="P17" i="100"/>
  <c r="Q17" i="100" s="1"/>
  <c r="Z26" i="101"/>
  <c r="V30" i="4"/>
  <c r="W30" i="4" s="1"/>
  <c r="W11" i="4"/>
  <c r="Z15" i="4"/>
  <c r="T26" i="101"/>
  <c r="P26" i="101"/>
  <c r="Q26" i="101" s="1"/>
  <c r="W24" i="4"/>
  <c r="W14" i="4"/>
  <c r="W12" i="101"/>
  <c r="T23" i="101"/>
  <c r="P23" i="101"/>
  <c r="Q23" i="101" s="1"/>
  <c r="W28" i="4"/>
  <c r="T13" i="100"/>
  <c r="P13" i="100"/>
  <c r="Q13" i="100" s="1"/>
  <c r="W15" i="100"/>
  <c r="P12" i="101"/>
  <c r="Q12" i="101" s="1"/>
  <c r="T12" i="101"/>
  <c r="Z22" i="100"/>
  <c r="T23" i="100"/>
  <c r="P23" i="100"/>
  <c r="Q23" i="100" s="1"/>
  <c r="T13" i="101"/>
  <c r="P13" i="101"/>
  <c r="Q13" i="101" s="1"/>
  <c r="W16" i="101"/>
  <c r="T16" i="101"/>
  <c r="P16" i="101"/>
  <c r="Q16" i="101" s="1"/>
  <c r="Z28" i="101"/>
  <c r="T20" i="101"/>
  <c r="P20" i="101"/>
  <c r="Q20" i="101" s="1"/>
  <c r="T27" i="4"/>
  <c r="P27" i="4"/>
  <c r="Q27" i="4" s="1"/>
  <c r="T22" i="100"/>
  <c r="P22" i="100"/>
  <c r="Q22" i="100" s="1"/>
  <c r="Z18" i="101"/>
  <c r="Z14" i="4"/>
  <c r="W25" i="100"/>
  <c r="T19" i="101"/>
  <c r="P19" i="101"/>
  <c r="Q19" i="101" s="1"/>
  <c r="Z27" i="101"/>
  <c r="P25" i="4"/>
  <c r="Q25" i="4" s="1"/>
  <c r="T25" i="4"/>
  <c r="P20" i="4"/>
  <c r="Q20" i="4" s="1"/>
  <c r="T20" i="4"/>
  <c r="S30" i="101"/>
  <c r="T30" i="101" s="1"/>
  <c r="P11" i="101"/>
  <c r="Q11" i="101" s="1"/>
  <c r="T11" i="101"/>
  <c r="Z25" i="4"/>
  <c r="Z21" i="101"/>
  <c r="W16" i="4"/>
  <c r="W18" i="4"/>
  <c r="Z12" i="101"/>
  <c r="Z22" i="101"/>
  <c r="W19" i="100"/>
  <c r="W27" i="101"/>
  <c r="Z13" i="100"/>
  <c r="W20" i="100"/>
  <c r="V30" i="101"/>
  <c r="W30" i="101" s="1"/>
  <c r="W11" i="101"/>
  <c r="W18" i="100"/>
  <c r="P21" i="101"/>
  <c r="Q21" i="101" s="1"/>
  <c r="T21" i="101"/>
  <c r="W26" i="4"/>
  <c r="Z24" i="4"/>
  <c r="W18" i="101"/>
  <c r="Z19" i="101"/>
  <c r="W17" i="4"/>
  <c r="W11" i="100"/>
  <c r="V30" i="100"/>
  <c r="W30" i="100" s="1"/>
  <c r="T26" i="100"/>
  <c r="P26" i="100"/>
  <c r="Q26" i="100" s="1"/>
  <c r="Z20" i="100"/>
  <c r="Z18" i="100"/>
  <c r="P24" i="100"/>
  <c r="Q24" i="100" s="1"/>
  <c r="T24" i="100"/>
  <c r="Z24" i="100"/>
  <c r="T21" i="100"/>
  <c r="P21" i="100"/>
  <c r="Q21" i="100" s="1"/>
  <c r="W13" i="4"/>
  <c r="Z23" i="4"/>
  <c r="T18" i="101"/>
  <c r="P18" i="101"/>
  <c r="Q18" i="101" s="1"/>
  <c r="Z13" i="101"/>
  <c r="Z24" i="101"/>
  <c r="W17" i="101"/>
  <c r="P18" i="4"/>
  <c r="Q18" i="4" s="1"/>
  <c r="T18" i="4"/>
  <c r="Z20" i="4"/>
  <c r="W27" i="4"/>
  <c r="W13" i="101"/>
  <c r="Z22" i="4"/>
  <c r="Z20" i="101"/>
  <c r="Z14" i="101"/>
  <c r="H21" i="79"/>
  <c r="E28" i="57"/>
  <c r="T29" i="56"/>
  <c r="E29" i="55"/>
  <c r="E26" i="55"/>
  <c r="E28" i="55"/>
  <c r="E13" i="55"/>
  <c r="E23" i="55"/>
  <c r="E29" i="53"/>
  <c r="E24" i="53"/>
  <c r="E18" i="53"/>
  <c r="E27" i="53"/>
  <c r="E22" i="53"/>
  <c r="E17" i="53"/>
  <c r="E28" i="53"/>
  <c r="E16" i="53"/>
  <c r="M29" i="53"/>
  <c r="E29" i="51"/>
  <c r="M29" i="51"/>
  <c r="P21" i="105"/>
  <c r="Q21" i="105" s="1"/>
  <c r="AN11" i="105"/>
  <c r="F29" i="148"/>
  <c r="H12" i="148"/>
  <c r="F19" i="148"/>
  <c r="H19" i="148"/>
  <c r="F16" i="139"/>
  <c r="H16" i="139"/>
  <c r="M18" i="36"/>
  <c r="Z17" i="98"/>
  <c r="Z18" i="98"/>
  <c r="Y17" i="98"/>
  <c r="K19" i="98"/>
  <c r="Y18" i="98" s="1"/>
  <c r="F19" i="79"/>
  <c r="E21" i="79"/>
  <c r="AB18" i="98"/>
  <c r="R19" i="79"/>
  <c r="D17" i="112"/>
  <c r="D11" i="112"/>
  <c r="C27" i="112"/>
  <c r="P27" i="112" s="1"/>
  <c r="C27" i="111"/>
  <c r="D12" i="111"/>
  <c r="D10" i="111"/>
  <c r="P22" i="111"/>
  <c r="P20" i="111"/>
  <c r="D23" i="111"/>
  <c r="D23" i="110"/>
  <c r="C27" i="110"/>
  <c r="P27" i="110" s="1"/>
  <c r="D21" i="110"/>
  <c r="D10" i="110"/>
  <c r="Q18" i="97"/>
  <c r="G18" i="97"/>
  <c r="K18" i="97"/>
  <c r="Q25" i="97"/>
  <c r="M25" i="97"/>
  <c r="G25" i="97"/>
  <c r="Q19" i="97"/>
  <c r="K19" i="97"/>
  <c r="N10" i="97"/>
  <c r="N16" i="97"/>
  <c r="G16" i="97" s="1"/>
  <c r="M27" i="97"/>
  <c r="M12" i="97"/>
  <c r="Q21" i="97"/>
  <c r="K12" i="97"/>
  <c r="I12" i="97"/>
  <c r="V30" i="49"/>
  <c r="Y30" i="49" s="1"/>
  <c r="Q14" i="97"/>
  <c r="I25" i="97"/>
  <c r="J30" i="97"/>
  <c r="Q11" i="96"/>
  <c r="M11" i="96"/>
  <c r="G13" i="96"/>
  <c r="I13" i="96"/>
  <c r="N19" i="96"/>
  <c r="Q13" i="96"/>
  <c r="J30" i="96"/>
  <c r="N30" i="96" s="1"/>
  <c r="K13" i="96"/>
  <c r="F30" i="96"/>
  <c r="Y30" i="48"/>
  <c r="D30" i="95"/>
  <c r="U30" i="47"/>
  <c r="V18" i="92"/>
  <c r="V17" i="92"/>
  <c r="V19" i="92"/>
  <c r="I23" i="92"/>
  <c r="E23" i="68"/>
  <c r="AB20" i="92"/>
  <c r="AC19" i="152"/>
  <c r="Z18" i="152"/>
  <c r="F21" i="68"/>
  <c r="Y12" i="92"/>
  <c r="Y15" i="92"/>
  <c r="Y13" i="92"/>
  <c r="Q16" i="92"/>
  <c r="AB15" i="92" s="1"/>
  <c r="Z12" i="92"/>
  <c r="P15" i="104"/>
  <c r="Q15" i="104" s="1"/>
  <c r="P17" i="104"/>
  <c r="Q17" i="104" s="1"/>
  <c r="P23" i="104"/>
  <c r="Q23" i="104" s="1"/>
  <c r="P19" i="104"/>
  <c r="Q19" i="104" s="1"/>
  <c r="V30" i="104"/>
  <c r="W30" i="104" s="1"/>
  <c r="T23" i="104"/>
  <c r="AH12" i="104" s="1"/>
  <c r="AN18" i="104"/>
  <c r="Y30" i="104"/>
  <c r="Z30" i="104" s="1"/>
  <c r="AT18" i="104" s="1"/>
  <c r="AT11" i="104"/>
  <c r="P24" i="104"/>
  <c r="Q24" i="104" s="1"/>
  <c r="H22" i="145"/>
  <c r="F22" i="145"/>
  <c r="K24" i="145"/>
  <c r="K22" i="145"/>
  <c r="J31" i="145"/>
  <c r="M31" i="145" s="1"/>
  <c r="H26" i="144"/>
  <c r="F26" i="144"/>
  <c r="K21" i="144"/>
  <c r="H21" i="144"/>
  <c r="J31" i="144"/>
  <c r="D14" i="143"/>
  <c r="F22" i="143"/>
  <c r="F12" i="143"/>
  <c r="H26" i="137"/>
  <c r="T31" i="137"/>
  <c r="F17" i="137"/>
  <c r="N14" i="43"/>
  <c r="N16" i="43"/>
  <c r="K13" i="141"/>
  <c r="G14" i="108"/>
  <c r="I20" i="141"/>
  <c r="G16" i="141"/>
  <c r="M17" i="108"/>
  <c r="N27" i="108"/>
  <c r="K27" i="108" s="1"/>
  <c r="M15" i="108"/>
  <c r="AC15" i="125"/>
  <c r="S30" i="103"/>
  <c r="T30" i="103" s="1"/>
  <c r="H31" i="134"/>
  <c r="N29" i="102"/>
  <c r="M20" i="36"/>
  <c r="N31" i="43"/>
  <c r="M31" i="36"/>
  <c r="F20" i="107"/>
  <c r="L30" i="107"/>
  <c r="AA15" i="125"/>
  <c r="U15" i="125"/>
  <c r="F15" i="125"/>
  <c r="I21" i="106"/>
  <c r="Q21" i="94"/>
  <c r="K21" i="94"/>
  <c r="M21" i="94"/>
  <c r="I21" i="94"/>
  <c r="V15" i="92"/>
  <c r="V13" i="92"/>
  <c r="K20" i="94"/>
  <c r="M20" i="94"/>
  <c r="G20" i="94"/>
  <c r="X16" i="98"/>
  <c r="X18" i="98"/>
  <c r="X17" i="98"/>
  <c r="Q19" i="94"/>
  <c r="M19" i="94"/>
  <c r="K19" i="94"/>
  <c r="AA17" i="92"/>
  <c r="AA18" i="92"/>
  <c r="Q19" i="95"/>
  <c r="G19" i="95"/>
  <c r="I27" i="95"/>
  <c r="K27" i="95"/>
  <c r="G26" i="96"/>
  <c r="E13" i="51"/>
  <c r="G13" i="108"/>
  <c r="K18" i="145"/>
  <c r="K23" i="146"/>
  <c r="M29" i="54"/>
  <c r="K28" i="142"/>
  <c r="K12" i="94"/>
  <c r="K26" i="148"/>
  <c r="E16" i="55"/>
  <c r="E22" i="54"/>
  <c r="M30" i="34"/>
  <c r="G18" i="94"/>
  <c r="I10" i="94"/>
  <c r="Q21" i="98"/>
  <c r="H29" i="54"/>
  <c r="N23" i="96"/>
  <c r="P30" i="4"/>
  <c r="Q30" i="4" s="1"/>
  <c r="K19" i="143"/>
  <c r="H17" i="134"/>
  <c r="G30" i="34"/>
  <c r="N14" i="95"/>
  <c r="I14" i="95" s="1"/>
  <c r="D17" i="146"/>
  <c r="H17" i="146" s="1"/>
  <c r="H19" i="134"/>
  <c r="W17" i="34"/>
  <c r="H21" i="137"/>
  <c r="AA31" i="142"/>
  <c r="AT11" i="105"/>
  <c r="AT28" i="105"/>
  <c r="AT12" i="103"/>
  <c r="AD13" i="68"/>
  <c r="E24" i="54"/>
  <c r="E27" i="54"/>
  <c r="O30" i="34"/>
  <c r="F19" i="134"/>
  <c r="E27" i="3"/>
  <c r="AA31" i="139"/>
  <c r="AD19" i="68"/>
  <c r="U26" i="10"/>
  <c r="W10" i="34"/>
  <c r="L29" i="10"/>
  <c r="M18" i="108"/>
  <c r="K29" i="145"/>
  <c r="H25" i="144"/>
  <c r="M11" i="36"/>
  <c r="AT14" i="103"/>
  <c r="F28" i="144"/>
  <c r="H19" i="147"/>
  <c r="AN28" i="103"/>
  <c r="AT15" i="105"/>
  <c r="AC17" i="92"/>
  <c r="E25" i="54"/>
  <c r="AT13" i="105"/>
  <c r="S30" i="34"/>
  <c r="G14" i="94"/>
  <c r="G12" i="94"/>
  <c r="N21" i="43"/>
  <c r="E21" i="55"/>
  <c r="H19" i="144"/>
  <c r="F25" i="144"/>
  <c r="K20" i="148"/>
  <c r="G23" i="141"/>
  <c r="AD12" i="125"/>
  <c r="AB17" i="98"/>
  <c r="E25" i="53"/>
  <c r="H19" i="143"/>
  <c r="H20" i="147"/>
  <c r="C31" i="84"/>
  <c r="G31" i="84" s="1"/>
  <c r="G30" i="48"/>
  <c r="D28" i="148"/>
  <c r="K28" i="148" s="1"/>
  <c r="F20" i="147"/>
  <c r="N17" i="97"/>
  <c r="AC29" i="144"/>
  <c r="I19" i="94"/>
  <c r="E25" i="3"/>
  <c r="U26" i="34"/>
  <c r="F15" i="139"/>
  <c r="U14" i="34"/>
  <c r="W14" i="34" s="1"/>
  <c r="U15" i="34"/>
  <c r="W15" i="34" s="1"/>
  <c r="R26" i="10"/>
  <c r="K15" i="107"/>
  <c r="J29" i="51"/>
  <c r="F21" i="143"/>
  <c r="E18" i="54"/>
  <c r="H29" i="143"/>
  <c r="N17" i="102"/>
  <c r="AT22" i="105"/>
  <c r="H18" i="144"/>
  <c r="H18" i="147"/>
  <c r="H28" i="146"/>
  <c r="AT14" i="105"/>
  <c r="AT17" i="105"/>
  <c r="AT28" i="103"/>
  <c r="AC20" i="92"/>
  <c r="I22" i="108"/>
  <c r="Q30" i="48"/>
  <c r="E13" i="54"/>
  <c r="T18" i="103"/>
  <c r="X31" i="148"/>
  <c r="AC31" i="148" s="1"/>
  <c r="F17" i="134"/>
  <c r="N24" i="43"/>
  <c r="V12" i="98"/>
  <c r="AD13" i="79"/>
  <c r="T21" i="105"/>
  <c r="AH18" i="105" s="1"/>
  <c r="D30" i="96"/>
  <c r="D31" i="139"/>
  <c r="F31" i="139" s="1"/>
  <c r="E29" i="10"/>
  <c r="C23" i="106"/>
  <c r="U12" i="10"/>
  <c r="H28" i="142"/>
  <c r="M16" i="97"/>
  <c r="H31" i="139"/>
  <c r="E12" i="54"/>
  <c r="I13" i="108"/>
  <c r="G24" i="108"/>
  <c r="H21" i="143"/>
  <c r="F29" i="145"/>
  <c r="AT18" i="103"/>
  <c r="G23" i="152"/>
  <c r="K14" i="97"/>
  <c r="AD17" i="68"/>
  <c r="N17" i="43"/>
  <c r="E21" i="53"/>
  <c r="K24" i="142"/>
  <c r="AT18" i="105"/>
  <c r="I27" i="96"/>
  <c r="H26" i="143"/>
  <c r="N12" i="43"/>
  <c r="AC14" i="152"/>
  <c r="M27" i="94"/>
  <c r="K19" i="146"/>
  <c r="M14" i="94"/>
  <c r="AC16" i="68"/>
  <c r="F16" i="68" s="1"/>
  <c r="H18" i="139"/>
  <c r="F16" i="145"/>
  <c r="H24" i="146"/>
  <c r="W14" i="98"/>
  <c r="G21" i="97"/>
  <c r="Z16" i="98"/>
  <c r="E19" i="54"/>
  <c r="Q11" i="95"/>
  <c r="Q31" i="142"/>
  <c r="D31" i="142" s="1"/>
  <c r="I15" i="79"/>
  <c r="AD15" i="79" s="1"/>
  <c r="I10" i="96"/>
  <c r="I19" i="79"/>
  <c r="F18" i="139"/>
  <c r="AD14" i="68"/>
  <c r="D29" i="52"/>
  <c r="E24" i="52" s="1"/>
  <c r="R29" i="53"/>
  <c r="AC12" i="148"/>
  <c r="N17" i="94"/>
  <c r="X19" i="79"/>
  <c r="AD19" i="79" s="1"/>
  <c r="I28" i="84"/>
  <c r="F21" i="137"/>
  <c r="U25" i="10"/>
  <c r="U14" i="10"/>
  <c r="F28" i="134"/>
  <c r="W23" i="34"/>
  <c r="E15" i="51"/>
  <c r="F14" i="144"/>
  <c r="E15" i="55"/>
  <c r="G17" i="108"/>
  <c r="N19" i="43"/>
  <c r="F19" i="144"/>
  <c r="AC14" i="92"/>
  <c r="I15" i="96"/>
  <c r="K13" i="143"/>
  <c r="I21" i="98"/>
  <c r="I30" i="34"/>
  <c r="E26" i="53"/>
  <c r="E15" i="54"/>
  <c r="E15" i="53"/>
  <c r="G14" i="97"/>
  <c r="P30" i="101"/>
  <c r="Q30" i="101" s="1"/>
  <c r="D22" i="146"/>
  <c r="I24" i="94"/>
  <c r="K13" i="147"/>
  <c r="G19" i="97"/>
  <c r="O19" i="97" s="1"/>
  <c r="K19" i="96"/>
  <c r="T29" i="53"/>
  <c r="AD18" i="79"/>
  <c r="U16" i="34"/>
  <c r="W16" i="34" s="1"/>
  <c r="I20" i="84"/>
  <c r="H17" i="139"/>
  <c r="W22" i="34"/>
  <c r="AN27" i="103"/>
  <c r="I14" i="141"/>
  <c r="K26" i="142"/>
  <c r="G20" i="97"/>
  <c r="K31" i="137"/>
  <c r="K12" i="141"/>
  <c r="F16" i="146"/>
  <c r="O13" i="141"/>
  <c r="W25" i="34"/>
  <c r="E12" i="51"/>
  <c r="K14" i="141"/>
  <c r="N13" i="102"/>
  <c r="W14" i="152"/>
  <c r="K12" i="95"/>
  <c r="N13" i="43"/>
  <c r="G16" i="94"/>
  <c r="F12" i="144"/>
  <c r="E11" i="53"/>
  <c r="E14" i="53"/>
  <c r="AT17" i="103"/>
  <c r="G26" i="141"/>
  <c r="K22" i="144"/>
  <c r="F22" i="144"/>
  <c r="G17" i="141"/>
  <c r="AN14" i="103"/>
  <c r="E18" i="51"/>
  <c r="K21" i="142"/>
  <c r="N10" i="102"/>
  <c r="F26" i="146"/>
  <c r="AT26" i="105"/>
  <c r="K18" i="141"/>
  <c r="G21" i="141"/>
  <c r="E18" i="56"/>
  <c r="E26" i="57"/>
  <c r="X13" i="98"/>
  <c r="K23" i="144"/>
  <c r="E12" i="56"/>
  <c r="AT23" i="105"/>
  <c r="P30" i="45"/>
  <c r="I25" i="141"/>
  <c r="AT30" i="103"/>
  <c r="E18" i="57"/>
  <c r="G21" i="95"/>
  <c r="N28" i="43"/>
  <c r="H24" i="143"/>
  <c r="F15" i="142"/>
  <c r="AD14" i="79"/>
  <c r="M22" i="108"/>
  <c r="E21" i="57"/>
  <c r="G27" i="94"/>
  <c r="K25" i="97"/>
  <c r="G22" i="108"/>
  <c r="H15" i="144"/>
  <c r="N27" i="102"/>
  <c r="AN22" i="103"/>
  <c r="AN21" i="103"/>
  <c r="K29" i="148"/>
  <c r="AN30" i="103"/>
  <c r="K28" i="143"/>
  <c r="K29" i="147"/>
  <c r="O20" i="108"/>
  <c r="E25" i="51"/>
  <c r="AN15" i="103"/>
  <c r="M27" i="36"/>
  <c r="O16" i="108"/>
  <c r="O21" i="68"/>
  <c r="I11" i="94"/>
  <c r="AT26" i="103"/>
  <c r="R29" i="57"/>
  <c r="N24" i="102"/>
  <c r="AN18" i="103"/>
  <c r="N14" i="102"/>
  <c r="E23" i="51"/>
  <c r="F23" i="143"/>
  <c r="H16" i="146"/>
  <c r="Z14" i="152"/>
  <c r="U29" i="10"/>
  <c r="E15" i="56"/>
  <c r="F15" i="143"/>
  <c r="AN25" i="103"/>
  <c r="K15" i="143"/>
  <c r="K28" i="145"/>
  <c r="F26" i="142"/>
  <c r="G26" i="108"/>
  <c r="H31" i="137"/>
  <c r="AN30" i="104"/>
  <c r="F31" i="137"/>
  <c r="I18" i="108"/>
  <c r="I18" i="141"/>
  <c r="K26" i="145"/>
  <c r="AN13" i="103"/>
  <c r="Z12" i="152"/>
  <c r="F13" i="145"/>
  <c r="AT22" i="103"/>
  <c r="M21" i="36"/>
  <c r="K25" i="143"/>
  <c r="T31" i="148"/>
  <c r="F27" i="147"/>
  <c r="K11" i="94"/>
  <c r="AB17" i="152"/>
  <c r="K29" i="142"/>
  <c r="G18" i="108"/>
  <c r="K16" i="146"/>
  <c r="F12" i="142"/>
  <c r="I21" i="141"/>
  <c r="H16" i="144"/>
  <c r="F29" i="143"/>
  <c r="K17" i="144"/>
  <c r="K18" i="146"/>
  <c r="M23" i="36"/>
  <c r="N22" i="43"/>
  <c r="L21" i="68"/>
  <c r="Q30" i="47"/>
  <c r="K14" i="148"/>
  <c r="F28" i="148"/>
  <c r="W27" i="34"/>
  <c r="K17" i="143"/>
  <c r="W13" i="98"/>
  <c r="K16" i="142"/>
  <c r="M12" i="95"/>
  <c r="AN16" i="105"/>
  <c r="E21" i="51"/>
  <c r="H29" i="56"/>
  <c r="H21" i="145"/>
  <c r="H15" i="147"/>
  <c r="AN23" i="103"/>
  <c r="U21" i="68"/>
  <c r="AH27" i="103"/>
  <c r="O14" i="141"/>
  <c r="K12" i="145"/>
  <c r="Y31" i="137"/>
  <c r="K13" i="145"/>
  <c r="I21" i="68"/>
  <c r="O11" i="141"/>
  <c r="G11" i="108"/>
  <c r="K14" i="94"/>
  <c r="G15" i="96"/>
  <c r="AT17" i="104"/>
  <c r="G11" i="96"/>
  <c r="V20" i="92"/>
  <c r="G20" i="141"/>
  <c r="F12" i="147"/>
  <c r="K19" i="145"/>
  <c r="H12" i="142"/>
  <c r="H15" i="145"/>
  <c r="W12" i="34"/>
  <c r="AC18" i="98"/>
  <c r="N15" i="43"/>
  <c r="X21" i="68"/>
  <c r="I18" i="96"/>
  <c r="M25" i="108"/>
  <c r="K14" i="147"/>
  <c r="K27" i="144"/>
  <c r="F15" i="146"/>
  <c r="K12" i="148"/>
  <c r="AA21" i="68"/>
  <c r="K25" i="147"/>
  <c r="M24" i="36"/>
  <c r="E11" i="55"/>
  <c r="K28" i="146"/>
  <c r="G27" i="108"/>
  <c r="E17" i="56"/>
  <c r="R29" i="54"/>
  <c r="E12" i="53"/>
  <c r="G15" i="141"/>
  <c r="K17" i="146"/>
  <c r="K16" i="148"/>
  <c r="M16" i="96"/>
  <c r="AN16" i="103"/>
  <c r="F15" i="144"/>
  <c r="K24" i="147"/>
  <c r="F28" i="145"/>
  <c r="AA16" i="98"/>
  <c r="K22" i="148"/>
  <c r="N23" i="102"/>
  <c r="AD20" i="68"/>
  <c r="F18" i="144"/>
  <c r="AC16" i="98"/>
  <c r="K23" i="145"/>
  <c r="H27" i="148"/>
  <c r="X14" i="92"/>
  <c r="G18" i="96"/>
  <c r="F27" i="148"/>
  <c r="K15" i="97"/>
  <c r="H18" i="145"/>
  <c r="F14" i="145"/>
  <c r="K15" i="148"/>
  <c r="AT16" i="103"/>
  <c r="V12" i="92"/>
  <c r="K24" i="143"/>
  <c r="O15" i="95"/>
  <c r="F25" i="147"/>
  <c r="I12" i="94"/>
  <c r="N25" i="43"/>
  <c r="F19" i="142"/>
  <c r="F17" i="145"/>
  <c r="W21" i="34"/>
  <c r="I28" i="107"/>
  <c r="I22" i="107"/>
  <c r="D31" i="146"/>
  <c r="K31" i="146" s="1"/>
  <c r="M10" i="97"/>
  <c r="Q10" i="97"/>
  <c r="F16" i="148"/>
  <c r="I17" i="96"/>
  <c r="G12" i="96"/>
  <c r="Q12" i="96"/>
  <c r="K10" i="141"/>
  <c r="N29" i="141"/>
  <c r="O29" i="141" s="1"/>
  <c r="AN15" i="104"/>
  <c r="U16" i="68"/>
  <c r="AC23" i="68"/>
  <c r="L23" i="68" s="1"/>
  <c r="Z20" i="92"/>
  <c r="D18" i="45"/>
  <c r="I11" i="97"/>
  <c r="Q11" i="97"/>
  <c r="W18" i="98"/>
  <c r="W19" i="92"/>
  <c r="H29" i="55"/>
  <c r="M26" i="95"/>
  <c r="E24" i="51"/>
  <c r="R29" i="50"/>
  <c r="G26" i="94"/>
  <c r="AH18" i="103"/>
  <c r="G15" i="94"/>
  <c r="Q15" i="94"/>
  <c r="AH11" i="103"/>
  <c r="L15" i="125"/>
  <c r="AN15" i="105"/>
  <c r="I10" i="97"/>
  <c r="M19" i="95"/>
  <c r="AN12" i="105"/>
  <c r="I20" i="95"/>
  <c r="Q20" i="95"/>
  <c r="L30" i="45"/>
  <c r="AC14" i="98"/>
  <c r="AN26" i="103"/>
  <c r="AB12" i="98"/>
  <c r="I23" i="97"/>
  <c r="AD16" i="79"/>
  <c r="N19" i="102"/>
  <c r="K13" i="95"/>
  <c r="D29" i="45"/>
  <c r="L14" i="107"/>
  <c r="E23" i="50"/>
  <c r="I14" i="108"/>
  <c r="I26" i="141"/>
  <c r="AA13" i="98"/>
  <c r="H22" i="148"/>
  <c r="K12" i="96"/>
  <c r="H29" i="50"/>
  <c r="F21" i="147"/>
  <c r="H27" i="111"/>
  <c r="L27" i="111"/>
  <c r="J27" i="111"/>
  <c r="D27" i="111"/>
  <c r="F27" i="111"/>
  <c r="N27" i="111"/>
  <c r="I14" i="107"/>
  <c r="E19" i="50"/>
  <c r="I20" i="107"/>
  <c r="L20" i="107"/>
  <c r="AT26" i="104"/>
  <c r="F23" i="147"/>
  <c r="W20" i="92"/>
  <c r="H29" i="51"/>
  <c r="J27" i="112"/>
  <c r="N27" i="112"/>
  <c r="L27" i="112"/>
  <c r="F27" i="112"/>
  <c r="D27" i="112"/>
  <c r="H27" i="112"/>
  <c r="AT12" i="104"/>
  <c r="I17" i="107"/>
  <c r="F18" i="148"/>
  <c r="H29" i="145"/>
  <c r="AB19" i="92"/>
  <c r="K16" i="95"/>
  <c r="K10" i="97"/>
  <c r="O11" i="108"/>
  <c r="AT24" i="104"/>
  <c r="AT25" i="104"/>
  <c r="H15" i="146"/>
  <c r="H12" i="146"/>
  <c r="AH15" i="105"/>
  <c r="K11" i="96"/>
  <c r="W14" i="92"/>
  <c r="G23" i="92"/>
  <c r="F13" i="146"/>
  <c r="H13" i="146"/>
  <c r="G17" i="95"/>
  <c r="E16" i="51"/>
  <c r="E20" i="51"/>
  <c r="E17" i="51"/>
  <c r="K24" i="97"/>
  <c r="F24" i="142"/>
  <c r="H28" i="147"/>
  <c r="X14" i="152"/>
  <c r="F15" i="145"/>
  <c r="H23" i="145"/>
  <c r="O25" i="141"/>
  <c r="H26" i="145"/>
  <c r="H12" i="147"/>
  <c r="H18" i="148"/>
  <c r="S23" i="92"/>
  <c r="M17" i="96"/>
  <c r="Y18" i="92"/>
  <c r="K13" i="108"/>
  <c r="O13" i="108" s="1"/>
  <c r="Z14" i="98"/>
  <c r="W18" i="34"/>
  <c r="X13" i="92"/>
  <c r="F20" i="145"/>
  <c r="M15" i="94"/>
  <c r="I24" i="97"/>
  <c r="F20" i="148"/>
  <c r="W13" i="152"/>
  <c r="H20" i="143"/>
  <c r="I25" i="106"/>
  <c r="Z13" i="152"/>
  <c r="AH25" i="103"/>
  <c r="M29" i="55"/>
  <c r="AA14" i="92"/>
  <c r="O13" i="96"/>
  <c r="E11" i="56"/>
  <c r="E29" i="56"/>
  <c r="I10" i="95"/>
  <c r="F14" i="146"/>
  <c r="M14" i="96"/>
  <c r="N22" i="102"/>
  <c r="M15" i="97"/>
  <c r="AH16" i="105"/>
  <c r="M16" i="95"/>
  <c r="E31" i="43"/>
  <c r="K16" i="97"/>
  <c r="M19" i="97"/>
  <c r="M11" i="95"/>
  <c r="K18" i="96"/>
  <c r="K19" i="108"/>
  <c r="N18" i="43"/>
  <c r="O22" i="108"/>
  <c r="I17" i="97"/>
  <c r="Q17" i="97"/>
  <c r="K21" i="95"/>
  <c r="M29" i="56"/>
  <c r="I30" i="97"/>
  <c r="E26" i="56"/>
  <c r="M21" i="97"/>
  <c r="I31" i="107"/>
  <c r="M20" i="97"/>
  <c r="F18" i="147"/>
  <c r="G22" i="141"/>
  <c r="O22" i="141" s="1"/>
  <c r="G27" i="95"/>
  <c r="Q27" i="95"/>
  <c r="M13" i="36"/>
  <c r="Y12" i="98"/>
  <c r="K21" i="98"/>
  <c r="E13" i="53"/>
  <c r="G23" i="95"/>
  <c r="Q23" i="95"/>
  <c r="M30" i="48"/>
  <c r="I29" i="107"/>
  <c r="AC19" i="92"/>
  <c r="O15" i="141"/>
  <c r="I15" i="125"/>
  <c r="G19" i="94"/>
  <c r="O19" i="94" s="1"/>
  <c r="M21" i="95"/>
  <c r="H21" i="147"/>
  <c r="M23" i="97"/>
  <c r="K25" i="94"/>
  <c r="M23" i="95"/>
  <c r="H16" i="143"/>
  <c r="F16" i="143"/>
  <c r="AN22" i="104"/>
  <c r="G24" i="95"/>
  <c r="Q24" i="95"/>
  <c r="N30" i="97"/>
  <c r="M30" i="97" s="1"/>
  <c r="G30" i="97"/>
  <c r="D25" i="45"/>
  <c r="I24" i="108"/>
  <c r="AH14" i="105"/>
  <c r="AH17" i="105"/>
  <c r="O23" i="141"/>
  <c r="F12" i="145"/>
  <c r="K16" i="141"/>
  <c r="AA13" i="92"/>
  <c r="G24" i="141"/>
  <c r="O24" i="141" s="1"/>
  <c r="G10" i="108"/>
  <c r="K26" i="144"/>
  <c r="E19" i="51"/>
  <c r="AH17" i="103"/>
  <c r="R29" i="10"/>
  <c r="I29" i="10"/>
  <c r="K26" i="147"/>
  <c r="K26" i="108"/>
  <c r="AH22" i="103"/>
  <c r="I27" i="107"/>
  <c r="K28" i="147"/>
  <c r="H27" i="147"/>
  <c r="H29" i="148"/>
  <c r="AD12" i="68"/>
  <c r="Y18" i="152"/>
  <c r="H28" i="145"/>
  <c r="AN11" i="103"/>
  <c r="I16" i="68"/>
  <c r="AB19" i="152"/>
  <c r="M31" i="147"/>
  <c r="G10" i="95"/>
  <c r="G22" i="96"/>
  <c r="Q22" i="96"/>
  <c r="I18" i="94"/>
  <c r="M11" i="97"/>
  <c r="X12" i="92"/>
  <c r="K10" i="95"/>
  <c r="K19" i="147"/>
  <c r="G19" i="108"/>
  <c r="O25" i="95"/>
  <c r="AN21" i="104"/>
  <c r="H26" i="146"/>
  <c r="F29" i="144"/>
  <c r="H21" i="148"/>
  <c r="AH15" i="103"/>
  <c r="K23" i="143"/>
  <c r="F15" i="148"/>
  <c r="E24" i="55"/>
  <c r="O15" i="108"/>
  <c r="F14" i="142"/>
  <c r="AT19" i="104"/>
  <c r="K26" i="97"/>
  <c r="K19" i="141"/>
  <c r="M25" i="36"/>
  <c r="H28" i="144"/>
  <c r="G11" i="94"/>
  <c r="AH21" i="103"/>
  <c r="F21" i="145"/>
  <c r="F13" i="144"/>
  <c r="I25" i="108"/>
  <c r="F23" i="144"/>
  <c r="M18" i="96"/>
  <c r="AA20" i="92"/>
  <c r="F12" i="146"/>
  <c r="K18" i="142"/>
  <c r="AH30" i="105"/>
  <c r="F26" i="143"/>
  <c r="M13" i="95"/>
  <c r="AN23" i="105"/>
  <c r="T31" i="145"/>
  <c r="F13" i="143"/>
  <c r="AT19" i="103"/>
  <c r="E14" i="57"/>
  <c r="E29" i="57"/>
  <c r="X12" i="98"/>
  <c r="K24" i="146"/>
  <c r="E27" i="55"/>
  <c r="E27" i="56"/>
  <c r="K14" i="108"/>
  <c r="O14" i="108" s="1"/>
  <c r="Y31" i="146"/>
  <c r="W18" i="152"/>
  <c r="G10" i="94"/>
  <c r="O10" i="94" s="1"/>
  <c r="E19" i="55"/>
  <c r="M22" i="94"/>
  <c r="M18" i="94"/>
  <c r="AT27" i="105"/>
  <c r="AH23" i="103"/>
  <c r="H17" i="144"/>
  <c r="F29" i="147"/>
  <c r="N20" i="43"/>
  <c r="AH20" i="105"/>
  <c r="I11" i="96"/>
  <c r="O11" i="96" s="1"/>
  <c r="H16" i="145"/>
  <c r="N30" i="94"/>
  <c r="Q30" i="94" s="1"/>
  <c r="M24" i="95"/>
  <c r="F31" i="134"/>
  <c r="O30" i="47"/>
  <c r="W30" i="47" s="1"/>
  <c r="Y30" i="47"/>
  <c r="F22" i="147"/>
  <c r="H20" i="142"/>
  <c r="AN12" i="104"/>
  <c r="Z15" i="92"/>
  <c r="H23" i="147"/>
  <c r="K21" i="108"/>
  <c r="X15" i="125"/>
  <c r="AT22" i="104"/>
  <c r="H17" i="147"/>
  <c r="M20" i="95"/>
  <c r="M27" i="108"/>
  <c r="AT12" i="105"/>
  <c r="E21" i="54"/>
  <c r="D27" i="45"/>
  <c r="AC15" i="92"/>
  <c r="G22" i="97"/>
  <c r="O22" i="97" s="1"/>
  <c r="G23" i="96"/>
  <c r="AT15" i="104"/>
  <c r="AT20" i="103"/>
  <c r="H12" i="145"/>
  <c r="N11" i="43"/>
  <c r="H24" i="142"/>
  <c r="AN22" i="105"/>
  <c r="W26" i="34"/>
  <c r="E20" i="56"/>
  <c r="F16" i="142"/>
  <c r="H16" i="147"/>
  <c r="AN14" i="105"/>
  <c r="AT21" i="103"/>
  <c r="K10" i="96"/>
  <c r="AH21" i="105"/>
  <c r="AT27" i="103"/>
  <c r="E14" i="51"/>
  <c r="K22" i="95"/>
  <c r="O22" i="95" s="1"/>
  <c r="Q22" i="95"/>
  <c r="E24" i="56"/>
  <c r="H17" i="148"/>
  <c r="AH20" i="103"/>
  <c r="K26" i="96"/>
  <c r="AA12" i="92"/>
  <c r="O23" i="92"/>
  <c r="E11" i="51"/>
  <c r="D20" i="45"/>
  <c r="K18" i="148"/>
  <c r="AN30" i="105"/>
  <c r="AT27" i="104"/>
  <c r="G16" i="95"/>
  <c r="K15" i="144"/>
  <c r="AT13" i="104"/>
  <c r="N30" i="108"/>
  <c r="Q30" i="108" s="1"/>
  <c r="D23" i="45"/>
  <c r="M12" i="36"/>
  <c r="H25" i="143"/>
  <c r="T31" i="143"/>
  <c r="AN20" i="104"/>
  <c r="G23" i="94"/>
  <c r="AN27" i="104"/>
  <c r="F21" i="142"/>
  <c r="X16" i="68"/>
  <c r="I25" i="107"/>
  <c r="H22" i="147"/>
  <c r="O15" i="125"/>
  <c r="AC31" i="143"/>
  <c r="I19" i="97"/>
  <c r="E20" i="55"/>
  <c r="I23" i="68"/>
  <c r="I13" i="95"/>
  <c r="AA18" i="152"/>
  <c r="H27" i="110"/>
  <c r="D27" i="110"/>
  <c r="N27" i="110"/>
  <c r="J27" i="110"/>
  <c r="L27" i="110"/>
  <c r="F27" i="110"/>
  <c r="K20" i="97"/>
  <c r="I17" i="141"/>
  <c r="F15" i="147"/>
  <c r="H29" i="147"/>
  <c r="K29" i="144"/>
  <c r="F24" i="148"/>
  <c r="X12" i="152"/>
  <c r="K15" i="147"/>
  <c r="E21" i="50"/>
  <c r="AN26" i="104"/>
  <c r="F23" i="148"/>
  <c r="N16" i="102"/>
  <c r="I12" i="95"/>
  <c r="O12" i="95" s="1"/>
  <c r="Q12" i="95"/>
  <c r="H30" i="45"/>
  <c r="E27" i="51"/>
  <c r="T31" i="144"/>
  <c r="V18" i="152"/>
  <c r="F22" i="148"/>
  <c r="K12" i="142"/>
  <c r="M28" i="36"/>
  <c r="D15" i="45"/>
  <c r="V14" i="152"/>
  <c r="E23" i="152"/>
  <c r="I30" i="107"/>
  <c r="AN19" i="105"/>
  <c r="Q11" i="105"/>
  <c r="P30" i="105"/>
  <c r="Q30" i="105" s="1"/>
  <c r="AB22" i="105" s="1"/>
  <c r="G12" i="108"/>
  <c r="W15" i="92"/>
  <c r="W17" i="152"/>
  <c r="D21" i="45"/>
  <c r="E12" i="55"/>
  <c r="AH19" i="103"/>
  <c r="K20" i="142"/>
  <c r="E17" i="55"/>
  <c r="G11" i="95"/>
  <c r="AH26" i="105"/>
  <c r="O25" i="97"/>
  <c r="I14" i="97"/>
  <c r="Y16" i="98"/>
  <c r="I22" i="94"/>
  <c r="N18" i="102"/>
  <c r="AC17" i="152"/>
  <c r="K11" i="97"/>
  <c r="K24" i="96"/>
  <c r="I30" i="108"/>
  <c r="AC31" i="145"/>
  <c r="E11" i="54"/>
  <c r="AT23" i="103"/>
  <c r="AN20" i="103"/>
  <c r="E13" i="50"/>
  <c r="H24" i="148"/>
  <c r="K13" i="142"/>
  <c r="W30" i="48"/>
  <c r="AH16" i="103"/>
  <c r="AD12" i="79"/>
  <c r="G10" i="96"/>
  <c r="O10" i="96" s="1"/>
  <c r="M24" i="94"/>
  <c r="O24" i="94" s="1"/>
  <c r="M26" i="97"/>
  <c r="G17" i="94"/>
  <c r="O31" i="143"/>
  <c r="D31" i="143"/>
  <c r="H31" i="143" s="1"/>
  <c r="E23" i="57"/>
  <c r="E15" i="57"/>
  <c r="K27" i="96"/>
  <c r="M24" i="97"/>
  <c r="AD18" i="68"/>
  <c r="F21" i="144"/>
  <c r="V16" i="98"/>
  <c r="M24" i="96"/>
  <c r="D31" i="144"/>
  <c r="H31" i="144" s="1"/>
  <c r="AT20" i="105"/>
  <c r="E28" i="54"/>
  <c r="H13" i="147"/>
  <c r="G27" i="97"/>
  <c r="O27" i="97" s="1"/>
  <c r="Q27" i="97"/>
  <c r="H14" i="148"/>
  <c r="M29" i="57"/>
  <c r="I26" i="94"/>
  <c r="K27" i="142"/>
  <c r="L15" i="79"/>
  <c r="Y13" i="98"/>
  <c r="AA31" i="146"/>
  <c r="W18" i="92"/>
  <c r="AD15" i="68"/>
  <c r="E22" i="55"/>
  <c r="K19" i="95"/>
  <c r="I16" i="95"/>
  <c r="AN14" i="104"/>
  <c r="E17" i="50"/>
  <c r="AH24" i="105"/>
  <c r="E14" i="50"/>
  <c r="K23" i="97"/>
  <c r="F27" i="143"/>
  <c r="AP11" i="105"/>
  <c r="AP19" i="105"/>
  <c r="H19" i="145"/>
  <c r="AN16" i="104"/>
  <c r="AH28" i="103"/>
  <c r="K10" i="108"/>
  <c r="N29" i="108"/>
  <c r="O29" i="108" s="1"/>
  <c r="AT23" i="104"/>
  <c r="F20" i="146"/>
  <c r="X23" i="68"/>
  <c r="K26" i="95"/>
  <c r="E22" i="50"/>
  <c r="L27" i="109"/>
  <c r="J27" i="109"/>
  <c r="D27" i="109"/>
  <c r="F27" i="109"/>
  <c r="H27" i="109"/>
  <c r="N27" i="109"/>
  <c r="M26" i="96"/>
  <c r="E24" i="50"/>
  <c r="M16" i="36"/>
  <c r="R31" i="146"/>
  <c r="I20" i="97"/>
  <c r="AB13" i="98"/>
  <c r="F17" i="142"/>
  <c r="F28" i="143"/>
  <c r="AA17" i="98"/>
  <c r="E15" i="50"/>
  <c r="Z18" i="92"/>
  <c r="I25" i="96"/>
  <c r="H22" i="144"/>
  <c r="AN19" i="103"/>
  <c r="O18" i="96"/>
  <c r="AN17" i="105"/>
  <c r="O18" i="108"/>
  <c r="L16" i="68"/>
  <c r="I28" i="106"/>
  <c r="S23" i="152"/>
  <c r="K27" i="148"/>
  <c r="I21" i="96"/>
  <c r="O21" i="96" s="1"/>
  <c r="Q21" i="96"/>
  <c r="Y20" i="92"/>
  <c r="AH26" i="103"/>
  <c r="AT30" i="105"/>
  <c r="G12" i="141"/>
  <c r="O12" i="141" s="1"/>
  <c r="D13" i="45"/>
  <c r="I16" i="107"/>
  <c r="H14" i="144"/>
  <c r="R15" i="125"/>
  <c r="AD15" i="125" s="1"/>
  <c r="H26" i="147"/>
  <c r="X19" i="152"/>
  <c r="M26" i="108"/>
  <c r="I21" i="108"/>
  <c r="N11" i="102"/>
  <c r="AH11" i="105"/>
  <c r="M17" i="36"/>
  <c r="M31" i="146"/>
  <c r="I19" i="107"/>
  <c r="N23" i="43"/>
  <c r="I13" i="97"/>
  <c r="K17" i="108"/>
  <c r="O17" i="108" s="1"/>
  <c r="I27" i="141"/>
  <c r="N25" i="102"/>
  <c r="AN24" i="104"/>
  <c r="AA19" i="92"/>
  <c r="G30" i="94"/>
  <c r="G12" i="155"/>
  <c r="F31" i="155"/>
  <c r="G31" i="155" s="1"/>
  <c r="R29" i="55"/>
  <c r="I10" i="141"/>
  <c r="O10" i="141" s="1"/>
  <c r="I21" i="97"/>
  <c r="E19" i="57"/>
  <c r="I20" i="96"/>
  <c r="Q20" i="96"/>
  <c r="AA19" i="152"/>
  <c r="Z14" i="92"/>
  <c r="M23" i="92"/>
  <c r="G12" i="97"/>
  <c r="O12" i="97" s="1"/>
  <c r="I24" i="107"/>
  <c r="M12" i="108"/>
  <c r="I12" i="96"/>
  <c r="M11" i="94"/>
  <c r="G21" i="98"/>
  <c r="I29" i="108"/>
  <c r="E17" i="54"/>
  <c r="E29" i="54"/>
  <c r="F24" i="146"/>
  <c r="I14" i="94"/>
  <c r="O14" i="94" s="1"/>
  <c r="E29" i="102"/>
  <c r="F28" i="146"/>
  <c r="E20" i="57"/>
  <c r="I21" i="95"/>
  <c r="O21" i="95" s="1"/>
  <c r="N20" i="102"/>
  <c r="E22" i="51"/>
  <c r="K22" i="96"/>
  <c r="AT13" i="103"/>
  <c r="F32" i="107"/>
  <c r="E26" i="50"/>
  <c r="N26" i="43"/>
  <c r="I26" i="95"/>
  <c r="Q11" i="104"/>
  <c r="P30" i="104"/>
  <c r="Q30" i="104" s="1"/>
  <c r="AC13" i="152"/>
  <c r="Y13" i="152"/>
  <c r="K23" i="152"/>
  <c r="AN21" i="105"/>
  <c r="F15" i="79"/>
  <c r="M31" i="143"/>
  <c r="W19" i="34"/>
  <c r="M22" i="96"/>
  <c r="D19" i="45"/>
  <c r="M25" i="94"/>
  <c r="AN26" i="105"/>
  <c r="E19" i="53"/>
  <c r="H29" i="53"/>
  <c r="I25" i="94"/>
  <c r="G21" i="94"/>
  <c r="O21" i="94" s="1"/>
  <c r="E20" i="53"/>
  <c r="AC12" i="98"/>
  <c r="S21" i="98"/>
  <c r="AA31" i="144"/>
  <c r="O20" i="141"/>
  <c r="AC31" i="144"/>
  <c r="I23" i="107"/>
  <c r="AT28" i="104"/>
  <c r="AN13" i="104"/>
  <c r="D31" i="147"/>
  <c r="F31" i="147" s="1"/>
  <c r="K24" i="108"/>
  <c r="AH25" i="105"/>
  <c r="F17" i="148"/>
  <c r="H23" i="142"/>
  <c r="AH22" i="105"/>
  <c r="D26" i="45"/>
  <c r="K27" i="143"/>
  <c r="K29" i="141"/>
  <c r="AB14" i="152"/>
  <c r="E11" i="50"/>
  <c r="M19" i="36"/>
  <c r="AN13" i="105"/>
  <c r="R29" i="51"/>
  <c r="N30" i="141"/>
  <c r="G30" i="141" s="1"/>
  <c r="O27" i="96"/>
  <c r="AN28" i="104"/>
  <c r="D24" i="45"/>
  <c r="AT14" i="104"/>
  <c r="K21" i="147"/>
  <c r="D16" i="45"/>
  <c r="AA14" i="98"/>
  <c r="AB12" i="92"/>
  <c r="Q23" i="92"/>
  <c r="F18" i="145"/>
  <c r="K23" i="147"/>
  <c r="F16" i="144"/>
  <c r="G16" i="96"/>
  <c r="K14" i="144"/>
  <c r="K23" i="94"/>
  <c r="G25" i="94"/>
  <c r="M12" i="96"/>
  <c r="AT20" i="104"/>
  <c r="G21" i="108"/>
  <c r="AB17" i="92"/>
  <c r="AH27" i="105"/>
  <c r="H13" i="144"/>
  <c r="K18" i="144"/>
  <c r="O31" i="146"/>
  <c r="AT16" i="104"/>
  <c r="P27" i="111"/>
  <c r="AN12" i="103"/>
  <c r="V18" i="98"/>
  <c r="G19" i="141"/>
  <c r="G13" i="95"/>
  <c r="O13" i="95" s="1"/>
  <c r="I23" i="94"/>
  <c r="D31" i="36"/>
  <c r="AV26" i="105"/>
  <c r="AV15" i="105"/>
  <c r="AV13" i="105"/>
  <c r="K24" i="95"/>
  <c r="V17" i="152"/>
  <c r="K21" i="148"/>
  <c r="R16" i="68"/>
  <c r="AT11" i="103"/>
  <c r="E23" i="92"/>
  <c r="G18" i="95"/>
  <c r="M14" i="36"/>
  <c r="O15" i="36" s="1"/>
  <c r="F31" i="146"/>
  <c r="AH24" i="103"/>
  <c r="E26" i="51"/>
  <c r="K27" i="141"/>
  <c r="H21" i="142"/>
  <c r="AB19" i="105"/>
  <c r="AN25" i="105"/>
  <c r="M15" i="96"/>
  <c r="K22" i="143"/>
  <c r="I14" i="96"/>
  <c r="O14" i="96" s="1"/>
  <c r="Q14" i="96"/>
  <c r="K16" i="147"/>
  <c r="G15" i="97"/>
  <c r="Q15" i="97"/>
  <c r="N30" i="95"/>
  <c r="I30" i="95" s="1"/>
  <c r="G13" i="97"/>
  <c r="I30" i="141"/>
  <c r="AN24" i="105"/>
  <c r="K17" i="95"/>
  <c r="M10" i="95"/>
  <c r="I16" i="97"/>
  <c r="Q16" i="97"/>
  <c r="M23" i="94"/>
  <c r="AB23" i="105"/>
  <c r="K17" i="96"/>
  <c r="H18" i="142"/>
  <c r="I19" i="95"/>
  <c r="O19" i="95" s="1"/>
  <c r="K27" i="146"/>
  <c r="X14" i="98"/>
  <c r="AN17" i="103"/>
  <c r="H20" i="145"/>
  <c r="AN28" i="105"/>
  <c r="AD13" i="125"/>
  <c r="D17" i="45"/>
  <c r="O16" i="94"/>
  <c r="F13" i="142"/>
  <c r="I18" i="107"/>
  <c r="H20" i="146"/>
  <c r="E14" i="55"/>
  <c r="AT16" i="105"/>
  <c r="AV12" i="105" s="1"/>
  <c r="AB12" i="105"/>
  <c r="I23" i="96"/>
  <c r="F23" i="142"/>
  <c r="AN19" i="104"/>
  <c r="F31" i="143"/>
  <c r="AN20" i="105"/>
  <c r="N15" i="102"/>
  <c r="O16" i="68"/>
  <c r="E24" i="57"/>
  <c r="E16" i="56"/>
  <c r="I26" i="96"/>
  <c r="K22" i="94"/>
  <c r="F20" i="142"/>
  <c r="K21" i="97"/>
  <c r="E13" i="57"/>
  <c r="I20" i="94"/>
  <c r="O20" i="94" s="1"/>
  <c r="Q20" i="94"/>
  <c r="AB13" i="152"/>
  <c r="Q23" i="152"/>
  <c r="M29" i="50"/>
  <c r="E20" i="50"/>
  <c r="G26" i="95"/>
  <c r="O26" i="95" s="1"/>
  <c r="G25" i="96"/>
  <c r="O16" i="36"/>
  <c r="O12" i="36"/>
  <c r="O25" i="36"/>
  <c r="AH14" i="104"/>
  <c r="H20" i="144"/>
  <c r="E28" i="50"/>
  <c r="G22" i="94"/>
  <c r="K20" i="144"/>
  <c r="H26" i="148"/>
  <c r="G24" i="96"/>
  <c r="G23" i="97"/>
  <c r="O23" i="97" s="1"/>
  <c r="K16" i="96"/>
  <c r="Q16" i="96"/>
  <c r="I21" i="107"/>
  <c r="G17" i="96"/>
  <c r="O17" i="96" s="1"/>
  <c r="E12" i="50"/>
  <c r="E28" i="51"/>
  <c r="AN18" i="105"/>
  <c r="G10" i="97"/>
  <c r="AB27" i="105"/>
  <c r="H27" i="143"/>
  <c r="H31" i="146"/>
  <c r="AN25" i="104"/>
  <c r="AB24" i="105"/>
  <c r="Z12" i="98"/>
  <c r="D28" i="45"/>
  <c r="K13" i="144"/>
  <c r="E18" i="55"/>
  <c r="AT30" i="104"/>
  <c r="Z17" i="92"/>
  <c r="AB27" i="104"/>
  <c r="K20" i="146"/>
  <c r="G24" i="97"/>
  <c r="D12" i="45"/>
  <c r="Y17" i="92"/>
  <c r="R23" i="68"/>
  <c r="D22" i="45"/>
  <c r="D31" i="148"/>
  <c r="K31" i="148" s="1"/>
  <c r="AN27" i="105"/>
  <c r="M15" i="36"/>
  <c r="I18" i="95"/>
  <c r="AH19" i="105"/>
  <c r="M22" i="36"/>
  <c r="M26" i="36"/>
  <c r="I29" i="141"/>
  <c r="I27" i="94"/>
  <c r="O27" i="94" s="1"/>
  <c r="Q27" i="94"/>
  <c r="W13" i="92"/>
  <c r="AT21" i="104"/>
  <c r="K14" i="146"/>
  <c r="K18" i="94"/>
  <c r="AB28" i="105"/>
  <c r="N27" i="43"/>
  <c r="AH23" i="105"/>
  <c r="W13" i="34"/>
  <c r="E14" i="54"/>
  <c r="W16" i="98"/>
  <c r="N21" i="102"/>
  <c r="E29" i="52"/>
  <c r="G29" i="108"/>
  <c r="AB14" i="98"/>
  <c r="Q11" i="103"/>
  <c r="P30" i="103"/>
  <c r="Q30" i="103" s="1"/>
  <c r="AA31" i="148"/>
  <c r="V13" i="152"/>
  <c r="K15" i="96"/>
  <c r="M14" i="97"/>
  <c r="V31" i="146"/>
  <c r="E17" i="57"/>
  <c r="AH12" i="105"/>
  <c r="E26" i="54"/>
  <c r="E28" i="56"/>
  <c r="I30" i="106"/>
  <c r="I15" i="94"/>
  <c r="E21" i="98"/>
  <c r="AA16" i="68"/>
  <c r="M27" i="95"/>
  <c r="O23" i="68"/>
  <c r="H14" i="147"/>
  <c r="K14" i="95"/>
  <c r="Q14" i="95"/>
  <c r="E16" i="54"/>
  <c r="E25" i="50"/>
  <c r="E23" i="53"/>
  <c r="X15" i="92"/>
  <c r="AT15" i="103"/>
  <c r="M13" i="97"/>
  <c r="Y14" i="92"/>
  <c r="K23" i="92"/>
  <c r="M26" i="94"/>
  <c r="I18" i="97"/>
  <c r="O18" i="97" s="1"/>
  <c r="M29" i="108"/>
  <c r="AN17" i="104"/>
  <c r="AN11" i="104"/>
  <c r="AB28" i="104"/>
  <c r="O17" i="141"/>
  <c r="AV12" i="104"/>
  <c r="E27" i="50"/>
  <c r="AA31" i="145"/>
  <c r="AH12" i="103"/>
  <c r="O16" i="141"/>
  <c r="M21" i="98"/>
  <c r="V31" i="147"/>
  <c r="R31" i="147"/>
  <c r="O11" i="97"/>
  <c r="AH28" i="105"/>
  <c r="AN23" i="104"/>
  <c r="AA12" i="152"/>
  <c r="O23" i="152"/>
  <c r="K25" i="96"/>
  <c r="E16" i="50"/>
  <c r="U23" i="68"/>
  <c r="K26" i="94"/>
  <c r="AH30" i="103"/>
  <c r="I26" i="97"/>
  <c r="Q26" i="97"/>
  <c r="I24" i="96"/>
  <c r="M25" i="96"/>
  <c r="M17" i="95"/>
  <c r="Q17" i="95"/>
  <c r="I24" i="95"/>
  <c r="AH13" i="103"/>
  <c r="AH14" i="103"/>
  <c r="AH13" i="105"/>
  <c r="O20" i="95"/>
  <c r="AA23" i="68"/>
  <c r="M12" i="94"/>
  <c r="O12" i="94" s="1"/>
  <c r="N12" i="102"/>
  <c r="AC13" i="92"/>
  <c r="V14" i="92"/>
  <c r="K20" i="96"/>
  <c r="AT24" i="105"/>
  <c r="G17" i="97"/>
  <c r="E25" i="55"/>
  <c r="AC21" i="79"/>
  <c r="L21" i="79" s="1"/>
  <c r="E12" i="52"/>
  <c r="E18" i="50"/>
  <c r="E22" i="57"/>
  <c r="Q11" i="100" l="1"/>
  <c r="P30" i="100"/>
  <c r="Q30" i="100" s="1"/>
  <c r="E11" i="52"/>
  <c r="E28" i="52"/>
  <c r="R29" i="52"/>
  <c r="E18" i="52"/>
  <c r="E25" i="52"/>
  <c r="E22" i="52"/>
  <c r="E21" i="52"/>
  <c r="M29" i="52"/>
  <c r="E16" i="52"/>
  <c r="E13" i="52"/>
  <c r="O15" i="97"/>
  <c r="M30" i="49"/>
  <c r="Q30" i="49"/>
  <c r="O24" i="97"/>
  <c r="O30" i="49"/>
  <c r="S30" i="49"/>
  <c r="I30" i="49"/>
  <c r="G30" i="49"/>
  <c r="W30" i="49" s="1"/>
  <c r="K30" i="49"/>
  <c r="U30" i="49"/>
  <c r="Q30" i="96"/>
  <c r="G30" i="96"/>
  <c r="O16" i="96"/>
  <c r="Q19" i="96"/>
  <c r="I19" i="96"/>
  <c r="M19" i="96"/>
  <c r="G19" i="96"/>
  <c r="O19" i="96" s="1"/>
  <c r="W30" i="34"/>
  <c r="AB13" i="92"/>
  <c r="AB14" i="92"/>
  <c r="F23" i="68"/>
  <c r="AH13" i="104"/>
  <c r="AH11" i="104"/>
  <c r="AH21" i="104"/>
  <c r="AH30" i="104"/>
  <c r="AH28" i="104"/>
  <c r="AH22" i="104"/>
  <c r="AH24" i="104"/>
  <c r="AH27" i="104"/>
  <c r="AJ19" i="104" s="1"/>
  <c r="AH15" i="104"/>
  <c r="AH20" i="104"/>
  <c r="AH17" i="104"/>
  <c r="AH26" i="104"/>
  <c r="AH19" i="104"/>
  <c r="AH16" i="104"/>
  <c r="AH18" i="104"/>
  <c r="AV19" i="104"/>
  <c r="AX19" i="104" s="1"/>
  <c r="AH25" i="104"/>
  <c r="AH23" i="104"/>
  <c r="O31" i="145"/>
  <c r="D31" i="145"/>
  <c r="Y31" i="145" s="1"/>
  <c r="M31" i="144"/>
  <c r="O31" i="144"/>
  <c r="H14" i="143"/>
  <c r="F14" i="143"/>
  <c r="K14" i="143"/>
  <c r="I27" i="108"/>
  <c r="O25" i="108"/>
  <c r="O21" i="141"/>
  <c r="G29" i="141"/>
  <c r="O18" i="141"/>
  <c r="O26" i="141"/>
  <c r="AV28" i="104"/>
  <c r="AW28" i="104" s="1"/>
  <c r="AV25" i="105"/>
  <c r="AB20" i="104"/>
  <c r="P15" i="43"/>
  <c r="P11" i="102"/>
  <c r="H31" i="142"/>
  <c r="R31" i="142"/>
  <c r="L15" i="107"/>
  <c r="I15" i="107"/>
  <c r="AV23" i="104"/>
  <c r="AX23" i="104" s="1"/>
  <c r="Y31" i="147"/>
  <c r="AV16" i="105"/>
  <c r="AX16" i="105" s="1"/>
  <c r="K31" i="144"/>
  <c r="K22" i="146"/>
  <c r="H22" i="146"/>
  <c r="F22" i="146"/>
  <c r="K31" i="139"/>
  <c r="Y31" i="139"/>
  <c r="R31" i="139"/>
  <c r="O10" i="97"/>
  <c r="AV23" i="105"/>
  <c r="O27" i="141"/>
  <c r="P19" i="102"/>
  <c r="R19" i="102" s="1"/>
  <c r="F31" i="145"/>
  <c r="O27" i="108"/>
  <c r="I23" i="106"/>
  <c r="O19" i="36"/>
  <c r="Q19" i="36" s="1"/>
  <c r="AV29" i="105"/>
  <c r="Q23" i="96"/>
  <c r="M23" i="96"/>
  <c r="K23" i="96"/>
  <c r="AP29" i="105"/>
  <c r="AR29" i="105" s="1"/>
  <c r="F21" i="79"/>
  <c r="Y31" i="144"/>
  <c r="R31" i="145"/>
  <c r="E31" i="84"/>
  <c r="AB11" i="105"/>
  <c r="Q17" i="94"/>
  <c r="I17" i="94"/>
  <c r="K17" i="94"/>
  <c r="M17" i="97"/>
  <c r="K17" i="97"/>
  <c r="O17" i="97" s="1"/>
  <c r="F17" i="146"/>
  <c r="M17" i="94"/>
  <c r="C31" i="106"/>
  <c r="AV26" i="104"/>
  <c r="AW26" i="104" s="1"/>
  <c r="AB24" i="104"/>
  <c r="O20" i="97"/>
  <c r="AD21" i="68"/>
  <c r="G14" i="95"/>
  <c r="M14" i="95"/>
  <c r="AV29" i="104"/>
  <c r="AX29" i="104" s="1"/>
  <c r="AV22" i="104"/>
  <c r="AX22" i="104" s="1"/>
  <c r="T31" i="142"/>
  <c r="V31" i="142"/>
  <c r="H28" i="148"/>
  <c r="I31" i="84"/>
  <c r="AB30" i="103"/>
  <c r="O22" i="94"/>
  <c r="O19" i="141"/>
  <c r="O21" i="108"/>
  <c r="Y31" i="143"/>
  <c r="AB14" i="104"/>
  <c r="K31" i="145"/>
  <c r="G30" i="108"/>
  <c r="AP21" i="105"/>
  <c r="AR21" i="105" s="1"/>
  <c r="K32" i="107"/>
  <c r="L32" i="107" s="1"/>
  <c r="H29" i="52"/>
  <c r="E27" i="52"/>
  <c r="E15" i="52"/>
  <c r="E26" i="52"/>
  <c r="E23" i="52"/>
  <c r="E20" i="52"/>
  <c r="E17" i="52"/>
  <c r="E14" i="52"/>
  <c r="E19" i="52"/>
  <c r="M30" i="95"/>
  <c r="AB21" i="104"/>
  <c r="AV22" i="105"/>
  <c r="AX22" i="105" s="1"/>
  <c r="AV14" i="105"/>
  <c r="AV24" i="105"/>
  <c r="O20" i="96"/>
  <c r="O12" i="108"/>
  <c r="O18" i="94"/>
  <c r="O17" i="36"/>
  <c r="P17" i="36" s="1"/>
  <c r="AV20" i="105"/>
  <c r="AV19" i="105"/>
  <c r="O14" i="97"/>
  <c r="O26" i="96"/>
  <c r="O18" i="95"/>
  <c r="H31" i="147"/>
  <c r="AV17" i="105"/>
  <c r="K31" i="147"/>
  <c r="O21" i="97"/>
  <c r="AB21" i="105"/>
  <c r="K31" i="142"/>
  <c r="O24" i="108"/>
  <c r="F31" i="148"/>
  <c r="K30" i="108"/>
  <c r="AA21" i="79"/>
  <c r="Y31" i="148"/>
  <c r="O13" i="97"/>
  <c r="AV27" i="105"/>
  <c r="AP12" i="105"/>
  <c r="AR12" i="105" s="1"/>
  <c r="K30" i="96"/>
  <c r="K31" i="143"/>
  <c r="O11" i="95"/>
  <c r="O26" i="108"/>
  <c r="F31" i="144"/>
  <c r="AD16" i="68"/>
  <c r="O23" i="95"/>
  <c r="AP21" i="103"/>
  <c r="AQ21" i="103" s="1"/>
  <c r="O15" i="96"/>
  <c r="AV20" i="104"/>
  <c r="AX20" i="104" s="1"/>
  <c r="Q19" i="102"/>
  <c r="P25" i="70"/>
  <c r="O25" i="70"/>
  <c r="AP16" i="104"/>
  <c r="AP19" i="104"/>
  <c r="AP29" i="104"/>
  <c r="AP28" i="104"/>
  <c r="AP24" i="104"/>
  <c r="AP23" i="104"/>
  <c r="AP26" i="104"/>
  <c r="AP13" i="104"/>
  <c r="AP14" i="104"/>
  <c r="AP25" i="104"/>
  <c r="AP22" i="104"/>
  <c r="AP27" i="104"/>
  <c r="AP21" i="104"/>
  <c r="AP15" i="104"/>
  <c r="AP17" i="104"/>
  <c r="AP20" i="104"/>
  <c r="AP12" i="104"/>
  <c r="AP11" i="104"/>
  <c r="AP18" i="104"/>
  <c r="P13" i="70"/>
  <c r="O13" i="70"/>
  <c r="O13" i="36"/>
  <c r="AW15" i="105"/>
  <c r="AX15" i="105"/>
  <c r="P17" i="70"/>
  <c r="O17" i="70"/>
  <c r="O16" i="70"/>
  <c r="P16" i="70"/>
  <c r="AX26" i="104"/>
  <c r="AV16" i="104"/>
  <c r="AV24" i="104"/>
  <c r="AB11" i="103"/>
  <c r="O27" i="36"/>
  <c r="O22" i="36"/>
  <c r="AV18" i="105"/>
  <c r="AW16" i="105"/>
  <c r="O25" i="94"/>
  <c r="M30" i="141"/>
  <c r="Q30" i="141"/>
  <c r="AB18" i="104"/>
  <c r="AB30" i="104"/>
  <c r="AJ29" i="105"/>
  <c r="AJ23" i="105"/>
  <c r="AJ15" i="105"/>
  <c r="AJ17" i="105"/>
  <c r="AJ14" i="105"/>
  <c r="AJ16" i="105"/>
  <c r="AJ25" i="105"/>
  <c r="AJ13" i="105"/>
  <c r="AJ20" i="105"/>
  <c r="AJ18" i="105"/>
  <c r="AJ11" i="105"/>
  <c r="AJ22" i="105"/>
  <c r="AJ26" i="105"/>
  <c r="AJ21" i="105"/>
  <c r="AJ19" i="105"/>
  <c r="AJ12" i="105"/>
  <c r="AJ24" i="105"/>
  <c r="AJ28" i="105"/>
  <c r="AJ27" i="105"/>
  <c r="AP16" i="105"/>
  <c r="AP15" i="105"/>
  <c r="AP26" i="105"/>
  <c r="K29" i="108"/>
  <c r="P23" i="43"/>
  <c r="P13" i="43"/>
  <c r="P24" i="43"/>
  <c r="P27" i="43"/>
  <c r="P16" i="43"/>
  <c r="P28" i="43"/>
  <c r="P12" i="43"/>
  <c r="P29" i="43"/>
  <c r="P17" i="43"/>
  <c r="P14" i="43"/>
  <c r="P26" i="43"/>
  <c r="P20" i="43"/>
  <c r="P18" i="43"/>
  <c r="P21" i="43"/>
  <c r="P11" i="43"/>
  <c r="P19" i="43"/>
  <c r="P25" i="43"/>
  <c r="P22" i="43"/>
  <c r="O10" i="108"/>
  <c r="M30" i="108"/>
  <c r="O30" i="108" s="1"/>
  <c r="AB14" i="105"/>
  <c r="R31" i="148"/>
  <c r="R31" i="143"/>
  <c r="P15" i="102"/>
  <c r="P12" i="102"/>
  <c r="P24" i="102"/>
  <c r="O21" i="36"/>
  <c r="P14" i="70"/>
  <c r="O14" i="70"/>
  <c r="P15" i="70"/>
  <c r="O15" i="70"/>
  <c r="AV14" i="104"/>
  <c r="O20" i="36"/>
  <c r="O29" i="70"/>
  <c r="P29" i="70"/>
  <c r="O30" i="70"/>
  <c r="P30" i="70"/>
  <c r="Q15" i="43"/>
  <c r="R15" i="43"/>
  <c r="AV27" i="104"/>
  <c r="AV11" i="104"/>
  <c r="AX12" i="104"/>
  <c r="AW12" i="104"/>
  <c r="AB12" i="103"/>
  <c r="O24" i="96"/>
  <c r="O24" i="36"/>
  <c r="P12" i="36"/>
  <c r="Q12" i="36"/>
  <c r="P15" i="36"/>
  <c r="Q15" i="36"/>
  <c r="AV21" i="105"/>
  <c r="AV28" i="105"/>
  <c r="AB11" i="104"/>
  <c r="AB16" i="103"/>
  <c r="M30" i="94"/>
  <c r="AP27" i="105"/>
  <c r="AP14" i="105"/>
  <c r="AB21" i="103"/>
  <c r="K30" i="95"/>
  <c r="AB15" i="104"/>
  <c r="O16" i="95"/>
  <c r="I30" i="96"/>
  <c r="I30" i="94"/>
  <c r="O26" i="97"/>
  <c r="AB25" i="103"/>
  <c r="AB15" i="105"/>
  <c r="R31" i="144"/>
  <c r="F31" i="142"/>
  <c r="AB26" i="104"/>
  <c r="P26" i="102"/>
  <c r="P13" i="102"/>
  <c r="P23" i="102"/>
  <c r="AB13" i="105"/>
  <c r="AB16" i="105"/>
  <c r="AV19" i="103"/>
  <c r="AV22" i="103"/>
  <c r="AV11" i="103"/>
  <c r="AV24" i="103"/>
  <c r="AV27" i="103"/>
  <c r="AV17" i="103"/>
  <c r="AV18" i="103"/>
  <c r="AV28" i="103"/>
  <c r="AV29" i="103"/>
  <c r="AV13" i="103"/>
  <c r="AV20" i="103"/>
  <c r="AV23" i="103"/>
  <c r="AV12" i="103"/>
  <c r="AV26" i="103"/>
  <c r="AV25" i="103"/>
  <c r="AV14" i="103"/>
  <c r="AV16" i="103"/>
  <c r="AV15" i="103"/>
  <c r="AV21" i="103"/>
  <c r="AW29" i="105"/>
  <c r="AX29" i="105"/>
  <c r="O22" i="70"/>
  <c r="P22" i="70"/>
  <c r="P19" i="70"/>
  <c r="O19" i="70"/>
  <c r="O24" i="70"/>
  <c r="P24" i="70"/>
  <c r="O21" i="79"/>
  <c r="AV25" i="104"/>
  <c r="AV15" i="104"/>
  <c r="AV17" i="104"/>
  <c r="O29" i="36"/>
  <c r="P16" i="36"/>
  <c r="Q16" i="36"/>
  <c r="O14" i="36"/>
  <c r="AX14" i="105"/>
  <c r="AW14" i="105"/>
  <c r="AW23" i="105"/>
  <c r="AX23" i="105"/>
  <c r="AJ13" i="103"/>
  <c r="AR19" i="105"/>
  <c r="AQ19" i="105"/>
  <c r="AR11" i="105"/>
  <c r="AQ11" i="105"/>
  <c r="R21" i="79"/>
  <c r="P32" i="70"/>
  <c r="O32" i="70"/>
  <c r="U21" i="79"/>
  <c r="AB17" i="104"/>
  <c r="O19" i="108"/>
  <c r="O22" i="96"/>
  <c r="P18" i="70"/>
  <c r="O18" i="70"/>
  <c r="H31" i="148"/>
  <c r="AB18" i="103"/>
  <c r="AB17" i="105"/>
  <c r="AB15" i="103"/>
  <c r="P25" i="102"/>
  <c r="P10" i="102"/>
  <c r="K30" i="141"/>
  <c r="AJ23" i="103"/>
  <c r="AJ14" i="103"/>
  <c r="AJ27" i="103"/>
  <c r="AJ25" i="103"/>
  <c r="AJ12" i="103"/>
  <c r="AJ22" i="103"/>
  <c r="AJ26" i="103"/>
  <c r="AJ15" i="103"/>
  <c r="AJ18" i="103"/>
  <c r="AJ16" i="103"/>
  <c r="AJ21" i="103"/>
  <c r="AJ17" i="103"/>
  <c r="AJ29" i="103"/>
  <c r="AJ20" i="103"/>
  <c r="AJ28" i="103"/>
  <c r="AJ11" i="103"/>
  <c r="AJ19" i="103"/>
  <c r="AJ24" i="103"/>
  <c r="O12" i="96"/>
  <c r="P27" i="70"/>
  <c r="O27" i="70"/>
  <c r="O21" i="70"/>
  <c r="P21" i="70"/>
  <c r="O28" i="70"/>
  <c r="P28" i="70"/>
  <c r="AV18" i="104"/>
  <c r="P25" i="36"/>
  <c r="Q25" i="36"/>
  <c r="O11" i="36"/>
  <c r="AV11" i="105"/>
  <c r="X21" i="79"/>
  <c r="AB18" i="105"/>
  <c r="AP23" i="105"/>
  <c r="M30" i="96"/>
  <c r="AB23" i="104"/>
  <c r="K30" i="94"/>
  <c r="O10" i="95"/>
  <c r="K30" i="97"/>
  <c r="O30" i="97" s="1"/>
  <c r="Q30" i="97"/>
  <c r="O16" i="97"/>
  <c r="O17" i="95"/>
  <c r="P22" i="102"/>
  <c r="R11" i="102"/>
  <c r="Q11" i="102"/>
  <c r="AB14" i="103"/>
  <c r="O26" i="70"/>
  <c r="P26" i="70"/>
  <c r="AW29" i="104"/>
  <c r="AW13" i="105"/>
  <c r="AX13" i="105"/>
  <c r="AB12" i="104"/>
  <c r="AP25" i="105"/>
  <c r="AJ29" i="104"/>
  <c r="AJ18" i="104"/>
  <c r="AJ17" i="104"/>
  <c r="AJ22" i="104"/>
  <c r="AJ26" i="104"/>
  <c r="AJ23" i="104"/>
  <c r="AJ16" i="104"/>
  <c r="AJ21" i="104"/>
  <c r="AJ12" i="104"/>
  <c r="AJ13" i="104"/>
  <c r="AJ20" i="104"/>
  <c r="AJ25" i="104"/>
  <c r="AJ24" i="104"/>
  <c r="AJ14" i="104"/>
  <c r="AJ27" i="104"/>
  <c r="AJ15" i="104"/>
  <c r="AJ28" i="104"/>
  <c r="AB26" i="103"/>
  <c r="AB28" i="103"/>
  <c r="O23" i="96"/>
  <c r="AB19" i="103"/>
  <c r="O27" i="95"/>
  <c r="Y31" i="142"/>
  <c r="AB27" i="103"/>
  <c r="AB17" i="103"/>
  <c r="P21" i="102"/>
  <c r="P16" i="102"/>
  <c r="O15" i="94"/>
  <c r="O20" i="70"/>
  <c r="P20" i="70"/>
  <c r="O28" i="36"/>
  <c r="O26" i="36"/>
  <c r="O25" i="96"/>
  <c r="G30" i="95"/>
  <c r="Q30" i="95"/>
  <c r="AW25" i="105"/>
  <c r="AX25" i="105"/>
  <c r="AX17" i="105"/>
  <c r="AW17" i="105"/>
  <c r="AX24" i="105"/>
  <c r="AW24" i="105"/>
  <c r="P23" i="70"/>
  <c r="O23" i="70"/>
  <c r="AB24" i="103"/>
  <c r="AP17" i="105"/>
  <c r="AP13" i="105"/>
  <c r="AB25" i="105"/>
  <c r="AB30" i="105"/>
  <c r="O11" i="94"/>
  <c r="AB20" i="105"/>
  <c r="AB20" i="103"/>
  <c r="AB22" i="103"/>
  <c r="AB19" i="104"/>
  <c r="P20" i="102"/>
  <c r="P27" i="102"/>
  <c r="H31" i="145"/>
  <c r="AB13" i="104"/>
  <c r="I21" i="79"/>
  <c r="O23" i="36"/>
  <c r="AX20" i="105"/>
  <c r="AW20" i="105"/>
  <c r="AV21" i="104"/>
  <c r="O18" i="36"/>
  <c r="AW12" i="105"/>
  <c r="AX12" i="105"/>
  <c r="AW26" i="105"/>
  <c r="AX26" i="105"/>
  <c r="AW19" i="105"/>
  <c r="AX19" i="105"/>
  <c r="AP22" i="105"/>
  <c r="AP20" i="105"/>
  <c r="AP28" i="105"/>
  <c r="AD15" i="105"/>
  <c r="AD16" i="105"/>
  <c r="AB25" i="104"/>
  <c r="O23" i="94"/>
  <c r="AB16" i="104"/>
  <c r="AB26" i="105"/>
  <c r="AB13" i="103"/>
  <c r="P28" i="102"/>
  <c r="P17" i="102"/>
  <c r="O26" i="94"/>
  <c r="AV13" i="104"/>
  <c r="O30" i="95"/>
  <c r="O31" i="70"/>
  <c r="P31" i="70"/>
  <c r="AX27" i="105"/>
  <c r="AW27" i="105"/>
  <c r="O30" i="141"/>
  <c r="AP18" i="105"/>
  <c r="AP24" i="105"/>
  <c r="AP13" i="103"/>
  <c r="AP29" i="103"/>
  <c r="AP25" i="103"/>
  <c r="AP14" i="103"/>
  <c r="AP20" i="103"/>
  <c r="AP24" i="103"/>
  <c r="AP12" i="103"/>
  <c r="AP19" i="103"/>
  <c r="AP15" i="103"/>
  <c r="AP26" i="103"/>
  <c r="AP22" i="103"/>
  <c r="AP23" i="103"/>
  <c r="AP27" i="103"/>
  <c r="AP28" i="103"/>
  <c r="AP17" i="103"/>
  <c r="AP18" i="103"/>
  <c r="AP16" i="103"/>
  <c r="AP11" i="103"/>
  <c r="AB22" i="104"/>
  <c r="O24" i="95"/>
  <c r="AB23" i="103"/>
  <c r="AD23" i="68"/>
  <c r="P18" i="102"/>
  <c r="P14" i="102"/>
  <c r="AQ21" i="105" l="1"/>
  <c r="AD11" i="105"/>
  <c r="AW22" i="105"/>
  <c r="P19" i="36"/>
  <c r="Q17" i="36"/>
  <c r="O14" i="95"/>
  <c r="O17" i="94"/>
  <c r="AW20" i="104"/>
  <c r="AX28" i="104"/>
  <c r="AW23" i="104"/>
  <c r="AJ11" i="104"/>
  <c r="AW19" i="104"/>
  <c r="AD29" i="105"/>
  <c r="I32" i="107"/>
  <c r="F31" i="106"/>
  <c r="G31" i="106" s="1"/>
  <c r="E31" i="106"/>
  <c r="I31" i="106"/>
  <c r="AD27" i="105"/>
  <c r="AD20" i="105"/>
  <c r="AD21" i="79"/>
  <c r="AD14" i="105"/>
  <c r="AW22" i="104"/>
  <c r="O30" i="94"/>
  <c r="AQ29" i="105"/>
  <c r="AD13" i="105"/>
  <c r="AE13" i="105" s="1"/>
  <c r="AD17" i="105"/>
  <c r="AR21" i="103"/>
  <c r="AQ12" i="105"/>
  <c r="O30" i="96"/>
  <c r="Q14" i="36"/>
  <c r="P14" i="36"/>
  <c r="AX16" i="103"/>
  <c r="AW16" i="103"/>
  <c r="AW29" i="103"/>
  <c r="AX29" i="103"/>
  <c r="AX19" i="103"/>
  <c r="AW19" i="103"/>
  <c r="AW28" i="105"/>
  <c r="AX28" i="105"/>
  <c r="Q24" i="102"/>
  <c r="R24" i="102"/>
  <c r="R20" i="43"/>
  <c r="Q20" i="43"/>
  <c r="Q27" i="43"/>
  <c r="R27" i="43"/>
  <c r="AK22" i="105"/>
  <c r="AL22" i="105"/>
  <c r="AL17" i="105"/>
  <c r="AK17" i="105"/>
  <c r="P27" i="36"/>
  <c r="Q27" i="36"/>
  <c r="AQ18" i="104"/>
  <c r="AR18" i="104"/>
  <c r="AQ22" i="104"/>
  <c r="AR22" i="104"/>
  <c r="AR29" i="104"/>
  <c r="AQ29" i="104"/>
  <c r="AR28" i="105"/>
  <c r="AQ28" i="105"/>
  <c r="AX18" i="104"/>
  <c r="AW18" i="104"/>
  <c r="AD26" i="105"/>
  <c r="AE16" i="105"/>
  <c r="AF16" i="105"/>
  <c r="AR20" i="105"/>
  <c r="AQ20" i="105"/>
  <c r="P18" i="36"/>
  <c r="Q18" i="36"/>
  <c r="Q27" i="102"/>
  <c r="R27" i="102"/>
  <c r="AL28" i="104"/>
  <c r="AK28" i="104"/>
  <c r="AK20" i="104"/>
  <c r="AL20" i="104"/>
  <c r="AK17" i="104"/>
  <c r="AL17" i="104"/>
  <c r="AL17" i="103"/>
  <c r="AK17" i="103"/>
  <c r="AL25" i="103"/>
  <c r="AK25" i="103"/>
  <c r="AL13" i="103"/>
  <c r="AK13" i="103"/>
  <c r="AX17" i="104"/>
  <c r="AW17" i="104"/>
  <c r="AX14" i="103"/>
  <c r="AW14" i="103"/>
  <c r="AW28" i="103"/>
  <c r="AX28" i="103"/>
  <c r="AW21" i="105"/>
  <c r="AX21" i="105"/>
  <c r="P20" i="36"/>
  <c r="Q20" i="36"/>
  <c r="R12" i="102"/>
  <c r="Q12" i="102"/>
  <c r="Q26" i="43"/>
  <c r="R26" i="43"/>
  <c r="R24" i="43"/>
  <c r="Q24" i="43"/>
  <c r="AL27" i="105"/>
  <c r="AK27" i="105"/>
  <c r="AK11" i="105"/>
  <c r="AL11" i="105"/>
  <c r="AL15" i="105"/>
  <c r="AK15" i="105"/>
  <c r="AD17" i="103"/>
  <c r="AD29" i="103"/>
  <c r="AD12" i="103"/>
  <c r="AD26" i="103"/>
  <c r="AD23" i="103"/>
  <c r="AD27" i="103"/>
  <c r="AD11" i="103"/>
  <c r="AD24" i="103"/>
  <c r="AD13" i="103"/>
  <c r="AD14" i="103"/>
  <c r="AD22" i="103"/>
  <c r="AD19" i="103"/>
  <c r="AD15" i="103"/>
  <c r="AD16" i="103"/>
  <c r="AD28" i="103"/>
  <c r="AD25" i="103"/>
  <c r="AD18" i="103"/>
  <c r="AD21" i="103"/>
  <c r="AD20" i="103"/>
  <c r="AR11" i="104"/>
  <c r="AQ11" i="104"/>
  <c r="AQ25" i="104"/>
  <c r="AR25" i="104"/>
  <c r="AQ19" i="104"/>
  <c r="AR19" i="104"/>
  <c r="AR14" i="103"/>
  <c r="AQ14" i="103"/>
  <c r="AE17" i="105"/>
  <c r="AF17" i="105"/>
  <c r="AK25" i="104"/>
  <c r="AL25" i="104"/>
  <c r="AK22" i="104"/>
  <c r="AL22" i="104"/>
  <c r="AK29" i="103"/>
  <c r="AL29" i="103"/>
  <c r="AK12" i="103"/>
  <c r="AL12" i="103"/>
  <c r="AR22" i="103"/>
  <c r="AQ22" i="103"/>
  <c r="AQ25" i="103"/>
  <c r="AR25" i="103"/>
  <c r="AQ11" i="103"/>
  <c r="AR11" i="103"/>
  <c r="AQ26" i="103"/>
  <c r="AR26" i="103"/>
  <c r="AR29" i="103"/>
  <c r="AQ29" i="103"/>
  <c r="AX13" i="104"/>
  <c r="AW13" i="104"/>
  <c r="AD28" i="105"/>
  <c r="AE14" i="105"/>
  <c r="AF14" i="105"/>
  <c r="AQ22" i="105"/>
  <c r="AR22" i="105"/>
  <c r="AX21" i="104"/>
  <c r="AW21" i="104"/>
  <c r="Q20" i="102"/>
  <c r="R20" i="102"/>
  <c r="AQ13" i="105"/>
  <c r="AR13" i="105"/>
  <c r="AK15" i="104"/>
  <c r="AL15" i="104"/>
  <c r="AL13" i="104"/>
  <c r="AK13" i="104"/>
  <c r="AK18" i="104"/>
  <c r="AL18" i="104"/>
  <c r="Q22" i="102"/>
  <c r="R22" i="102"/>
  <c r="AX11" i="105"/>
  <c r="AW11" i="105"/>
  <c r="AK21" i="103"/>
  <c r="AL21" i="103"/>
  <c r="AK27" i="103"/>
  <c r="AL27" i="103"/>
  <c r="AW15" i="104"/>
  <c r="AX15" i="104"/>
  <c r="AX25" i="103"/>
  <c r="AW25" i="103"/>
  <c r="AW18" i="103"/>
  <c r="AX18" i="103"/>
  <c r="Q15" i="102"/>
  <c r="R15" i="102"/>
  <c r="Q22" i="43"/>
  <c r="R22" i="43"/>
  <c r="R14" i="43"/>
  <c r="Q14" i="43"/>
  <c r="Q13" i="43"/>
  <c r="R13" i="43"/>
  <c r="AL28" i="105"/>
  <c r="AK28" i="105"/>
  <c r="AL18" i="105"/>
  <c r="AK18" i="105"/>
  <c r="AL23" i="105"/>
  <c r="AK23" i="105"/>
  <c r="AX24" i="104"/>
  <c r="AW24" i="104"/>
  <c r="P13" i="36"/>
  <c r="Q13" i="36"/>
  <c r="AQ12" i="104"/>
  <c r="AR12" i="104"/>
  <c r="AR14" i="104"/>
  <c r="AQ14" i="104"/>
  <c r="AQ16" i="104"/>
  <c r="AR16" i="104"/>
  <c r="AD25" i="105"/>
  <c r="Q16" i="102"/>
  <c r="R16" i="102"/>
  <c r="AK12" i="104"/>
  <c r="AL12" i="104"/>
  <c r="AL24" i="103"/>
  <c r="AK24" i="103"/>
  <c r="AK16" i="103"/>
  <c r="AL16" i="103"/>
  <c r="AX25" i="104"/>
  <c r="AW25" i="104"/>
  <c r="AW26" i="103"/>
  <c r="AX26" i="103"/>
  <c r="AX17" i="103"/>
  <c r="AW17" i="103"/>
  <c r="R23" i="102"/>
  <c r="Q23" i="102"/>
  <c r="AQ14" i="105"/>
  <c r="AR14" i="105"/>
  <c r="AX11" i="104"/>
  <c r="AW11" i="104"/>
  <c r="R25" i="43"/>
  <c r="Q25" i="43"/>
  <c r="Q17" i="43"/>
  <c r="R17" i="43"/>
  <c r="R23" i="43"/>
  <c r="Q23" i="43"/>
  <c r="AL24" i="105"/>
  <c r="AK24" i="105"/>
  <c r="AL20" i="105"/>
  <c r="AK20" i="105"/>
  <c r="AL29" i="105"/>
  <c r="AK29" i="105"/>
  <c r="AW16" i="104"/>
  <c r="AX16" i="104"/>
  <c r="AQ20" i="104"/>
  <c r="AR20" i="104"/>
  <c r="AQ13" i="104"/>
  <c r="AR13" i="104"/>
  <c r="AE20" i="105"/>
  <c r="AF20" i="105"/>
  <c r="AR15" i="103"/>
  <c r="AQ15" i="103"/>
  <c r="AF11" i="105"/>
  <c r="AE11" i="105"/>
  <c r="Q26" i="36"/>
  <c r="P26" i="36"/>
  <c r="AL29" i="104"/>
  <c r="AK29" i="104"/>
  <c r="AL14" i="103"/>
  <c r="AK14" i="103"/>
  <c r="Q29" i="36"/>
  <c r="P29" i="36"/>
  <c r="AR19" i="103"/>
  <c r="AQ19" i="103"/>
  <c r="AD21" i="105"/>
  <c r="P28" i="36"/>
  <c r="Q28" i="36"/>
  <c r="Q21" i="102"/>
  <c r="R21" i="102"/>
  <c r="AK14" i="104"/>
  <c r="AL14" i="104"/>
  <c r="AK21" i="104"/>
  <c r="AL21" i="104"/>
  <c r="AR25" i="105"/>
  <c r="AQ25" i="105"/>
  <c r="AL19" i="103"/>
  <c r="AK19" i="103"/>
  <c r="AL18" i="103"/>
  <c r="AK18" i="103"/>
  <c r="AK23" i="103"/>
  <c r="AL23" i="103"/>
  <c r="AW12" i="103"/>
  <c r="AX12" i="103"/>
  <c r="AX27" i="103"/>
  <c r="AW27" i="103"/>
  <c r="Q13" i="102"/>
  <c r="R13" i="102"/>
  <c r="AR27" i="105"/>
  <c r="AQ27" i="105"/>
  <c r="AW27" i="104"/>
  <c r="AX27" i="104"/>
  <c r="AX14" i="104"/>
  <c r="AW14" i="104"/>
  <c r="R19" i="43"/>
  <c r="Q19" i="43"/>
  <c r="Q29" i="43"/>
  <c r="R29" i="43"/>
  <c r="AL12" i="105"/>
  <c r="AK12" i="105"/>
  <c r="AK13" i="105"/>
  <c r="AL13" i="105"/>
  <c r="AQ17" i="104"/>
  <c r="AR17" i="104"/>
  <c r="AQ26" i="104"/>
  <c r="AR26" i="104"/>
  <c r="AQ23" i="103"/>
  <c r="AR23" i="103"/>
  <c r="AQ16" i="103"/>
  <c r="AR16" i="103"/>
  <c r="AQ24" i="105"/>
  <c r="AR24" i="105"/>
  <c r="Q11" i="36"/>
  <c r="P11" i="36"/>
  <c r="AR18" i="103"/>
  <c r="AQ18" i="103"/>
  <c r="AQ18" i="105"/>
  <c r="AR18" i="105"/>
  <c r="R17" i="102"/>
  <c r="Q17" i="102"/>
  <c r="AD22" i="105"/>
  <c r="AQ17" i="103"/>
  <c r="AR17" i="103"/>
  <c r="AR12" i="103"/>
  <c r="AQ12" i="103"/>
  <c r="Q28" i="102"/>
  <c r="R28" i="102"/>
  <c r="AD24" i="105"/>
  <c r="AD23" i="105"/>
  <c r="AD19" i="105"/>
  <c r="Q23" i="36"/>
  <c r="P23" i="36"/>
  <c r="AL11" i="104"/>
  <c r="AK11" i="104"/>
  <c r="AL16" i="104"/>
  <c r="AK16" i="104"/>
  <c r="AK11" i="103"/>
  <c r="AL11" i="103"/>
  <c r="AK15" i="103"/>
  <c r="AL15" i="103"/>
  <c r="AW23" i="103"/>
  <c r="AX23" i="103"/>
  <c r="AW24" i="103"/>
  <c r="AX24" i="103"/>
  <c r="R26" i="102"/>
  <c r="Q26" i="102"/>
  <c r="Q11" i="43"/>
  <c r="R11" i="43"/>
  <c r="Q12" i="43"/>
  <c r="R12" i="43"/>
  <c r="AR26" i="105"/>
  <c r="AQ26" i="105"/>
  <c r="AL19" i="105"/>
  <c r="AK19" i="105"/>
  <c r="AK25" i="105"/>
  <c r="AL25" i="105"/>
  <c r="AQ15" i="104"/>
  <c r="AR15" i="104"/>
  <c r="AR23" i="104"/>
  <c r="AQ23" i="104"/>
  <c r="R14" i="102"/>
  <c r="Q14" i="102"/>
  <c r="AQ28" i="103"/>
  <c r="AR28" i="103"/>
  <c r="AK19" i="104"/>
  <c r="AL19" i="104"/>
  <c r="AK23" i="104"/>
  <c r="AL23" i="104"/>
  <c r="AK28" i="103"/>
  <c r="AL28" i="103"/>
  <c r="AK26" i="103"/>
  <c r="AL26" i="103"/>
  <c r="Q10" i="102"/>
  <c r="R10" i="102"/>
  <c r="AW21" i="103"/>
  <c r="AX21" i="103"/>
  <c r="AX20" i="103"/>
  <c r="AW20" i="103"/>
  <c r="AW11" i="103"/>
  <c r="AX11" i="103"/>
  <c r="P24" i="36"/>
  <c r="Q24" i="36"/>
  <c r="R21" i="43"/>
  <c r="Q21" i="43"/>
  <c r="R28" i="43"/>
  <c r="Q28" i="43"/>
  <c r="AQ15" i="105"/>
  <c r="AR15" i="105"/>
  <c r="AL21" i="105"/>
  <c r="AK21" i="105"/>
  <c r="AK16" i="105"/>
  <c r="AL16" i="105"/>
  <c r="AW18" i="105"/>
  <c r="AX18" i="105"/>
  <c r="AR21" i="104"/>
  <c r="AQ21" i="104"/>
  <c r="AR24" i="104"/>
  <c r="AQ24" i="104"/>
  <c r="AQ13" i="103"/>
  <c r="AR13" i="103"/>
  <c r="AQ17" i="105"/>
  <c r="AR17" i="105"/>
  <c r="AL27" i="104"/>
  <c r="AK27" i="104"/>
  <c r="AQ24" i="103"/>
  <c r="AR24" i="103"/>
  <c r="AD12" i="105"/>
  <c r="AD18" i="105"/>
  <c r="AE15" i="105"/>
  <c r="AF15" i="105"/>
  <c r="R18" i="102"/>
  <c r="Q18" i="102"/>
  <c r="AQ27" i="103"/>
  <c r="AR27" i="103"/>
  <c r="AR20" i="103"/>
  <c r="AQ20" i="103"/>
  <c r="AF29" i="105"/>
  <c r="AE29" i="105"/>
  <c r="AF27" i="105"/>
  <c r="AE27" i="105"/>
  <c r="AK24" i="104"/>
  <c r="AL24" i="104"/>
  <c r="AL26" i="104"/>
  <c r="AK26" i="104"/>
  <c r="AR23" i="105"/>
  <c r="AQ23" i="105"/>
  <c r="AK20" i="103"/>
  <c r="AL20" i="103"/>
  <c r="AK22" i="103"/>
  <c r="AL22" i="103"/>
  <c r="R25" i="102"/>
  <c r="Q25" i="102"/>
  <c r="AW15" i="103"/>
  <c r="AX15" i="103"/>
  <c r="AX13" i="103"/>
  <c r="AW13" i="103"/>
  <c r="AW22" i="103"/>
  <c r="AX22" i="103"/>
  <c r="AD29" i="104"/>
  <c r="AD13" i="104"/>
  <c r="AD21" i="104"/>
  <c r="AD24" i="104"/>
  <c r="AD11" i="104"/>
  <c r="AD22" i="104"/>
  <c r="AD15" i="104"/>
  <c r="AD26" i="104"/>
  <c r="AD25" i="104"/>
  <c r="AD14" i="104"/>
  <c r="AD19" i="104"/>
  <c r="AD17" i="104"/>
  <c r="AD20" i="104"/>
  <c r="AD12" i="104"/>
  <c r="AD23" i="104"/>
  <c r="AD16" i="104"/>
  <c r="AD27" i="104"/>
  <c r="AD28" i="104"/>
  <c r="AD18" i="104"/>
  <c r="Q21" i="36"/>
  <c r="P21" i="36"/>
  <c r="Q18" i="43"/>
  <c r="R18" i="43"/>
  <c r="R16" i="43"/>
  <c r="Q16" i="43"/>
  <c r="AQ16" i="105"/>
  <c r="AR16" i="105"/>
  <c r="AK26" i="105"/>
  <c r="AL26" i="105"/>
  <c r="AK14" i="105"/>
  <c r="AL14" i="105"/>
  <c r="P22" i="36"/>
  <c r="Q22" i="36"/>
  <c r="AR27" i="104"/>
  <c r="AQ27" i="104"/>
  <c r="AQ28" i="104"/>
  <c r="AR28" i="104"/>
  <c r="M19" i="90"/>
  <c r="M28" i="90"/>
  <c r="M14" i="90"/>
  <c r="M29" i="90"/>
  <c r="M31" i="90"/>
  <c r="M25" i="90"/>
  <c r="M21" i="90"/>
  <c r="M24" i="90"/>
  <c r="M20" i="90"/>
  <c r="M30" i="90"/>
  <c r="M27" i="90"/>
  <c r="M13" i="90"/>
  <c r="M33" i="90"/>
  <c r="M17" i="90"/>
  <c r="M16" i="90"/>
  <c r="M15" i="90"/>
  <c r="M26" i="90"/>
  <c r="M18" i="90"/>
  <c r="M22" i="90"/>
  <c r="M23" i="90"/>
  <c r="AF13" i="105" l="1"/>
  <c r="AF27" i="104"/>
  <c r="AE27" i="104"/>
  <c r="AF17" i="104"/>
  <c r="AE17" i="104"/>
  <c r="AE24" i="104"/>
  <c r="AF24" i="104"/>
  <c r="AE19" i="104"/>
  <c r="AF19" i="104"/>
  <c r="AF28" i="104"/>
  <c r="AE28" i="104"/>
  <c r="AF14" i="104"/>
  <c r="AE14" i="104"/>
  <c r="AF13" i="104"/>
  <c r="AE13" i="104"/>
  <c r="AE12" i="105"/>
  <c r="AF12" i="105"/>
  <c r="AF21" i="105"/>
  <c r="AE21" i="105"/>
  <c r="AF21" i="103"/>
  <c r="AE21" i="103"/>
  <c r="AE14" i="103"/>
  <c r="AF14" i="103"/>
  <c r="AE29" i="103"/>
  <c r="AF29" i="103"/>
  <c r="AF19" i="105"/>
  <c r="AE19" i="105"/>
  <c r="AF18" i="103"/>
  <c r="AE18" i="103"/>
  <c r="AF13" i="103"/>
  <c r="AE13" i="103"/>
  <c r="AF17" i="103"/>
  <c r="AE17" i="103"/>
  <c r="AF23" i="105"/>
  <c r="AE23" i="105"/>
  <c r="AF22" i="105"/>
  <c r="AE22" i="105"/>
  <c r="AE25" i="103"/>
  <c r="AF25" i="103"/>
  <c r="AE24" i="103"/>
  <c r="AF24" i="103"/>
  <c r="AF26" i="105"/>
  <c r="AE26" i="105"/>
  <c r="AF26" i="104"/>
  <c r="AE26" i="104"/>
  <c r="AF24" i="105"/>
  <c r="AE24" i="105"/>
  <c r="AF28" i="103"/>
  <c r="AE28" i="103"/>
  <c r="AE11" i="103"/>
  <c r="AF11" i="103"/>
  <c r="AF16" i="104"/>
  <c r="AE16" i="104"/>
  <c r="AE23" i="104"/>
  <c r="AF23" i="104"/>
  <c r="AF15" i="104"/>
  <c r="AE15" i="104"/>
  <c r="AF12" i="104"/>
  <c r="AE12" i="104"/>
  <c r="AF22" i="104"/>
  <c r="AE22" i="104"/>
  <c r="AF16" i="103"/>
  <c r="AE16" i="103"/>
  <c r="AE27" i="103"/>
  <c r="AF27" i="103"/>
  <c r="AE29" i="104"/>
  <c r="AF29" i="104"/>
  <c r="AF20" i="104"/>
  <c r="AE20" i="104"/>
  <c r="AE11" i="104"/>
  <c r="AF11" i="104"/>
  <c r="AE15" i="103"/>
  <c r="AF15" i="103"/>
  <c r="AF23" i="103"/>
  <c r="AE23" i="103"/>
  <c r="AE25" i="105"/>
  <c r="AF25" i="105"/>
  <c r="AF28" i="105"/>
  <c r="AE28" i="105"/>
  <c r="AE19" i="103"/>
  <c r="AF19" i="103"/>
  <c r="AF26" i="103"/>
  <c r="AE26" i="103"/>
  <c r="AE25" i="104"/>
  <c r="AF25" i="104"/>
  <c r="AF18" i="104"/>
  <c r="AE18" i="104"/>
  <c r="AE21" i="104"/>
  <c r="AF21" i="104"/>
  <c r="AF18" i="105"/>
  <c r="AE18" i="105"/>
  <c r="AF20" i="103"/>
  <c r="AE20" i="103"/>
  <c r="AF22" i="103"/>
  <c r="AE22" i="103"/>
  <c r="AF12" i="103"/>
  <c r="AE12" i="103"/>
  <c r="O19" i="90"/>
  <c r="O29" i="90"/>
  <c r="O32" i="90"/>
  <c r="O20" i="90"/>
  <c r="O18" i="90"/>
  <c r="O23" i="90"/>
  <c r="O14" i="90"/>
  <c r="O13" i="90"/>
  <c r="O21" i="90"/>
  <c r="O16" i="90"/>
  <c r="O26" i="90"/>
  <c r="O24" i="90"/>
  <c r="O15" i="90"/>
  <c r="O17" i="90"/>
  <c r="O30" i="90"/>
  <c r="O31" i="90"/>
  <c r="O28" i="90"/>
  <c r="O25" i="90"/>
  <c r="O27" i="90"/>
  <c r="O22" i="90"/>
  <c r="P30" i="90" l="1"/>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J27" i="163" l="1"/>
  <c r="X27" i="163" s="1"/>
  <c r="Y27" i="163" l="1"/>
  <c r="AA27" i="161" l="1"/>
  <c r="AA27" i="160"/>
</calcChain>
</file>

<file path=xl/sharedStrings.xml><?xml version="1.0" encoding="utf-8"?>
<sst xmlns="http://schemas.openxmlformats.org/spreadsheetml/2006/main" count="5010" uniqueCount="501">
  <si>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</si>
  <si>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</si>
  <si>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</si>
  <si>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</si>
  <si>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</si>
  <si>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</si>
  <si>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</si>
  <si>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</si>
  <si>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</si>
  <si>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</si>
  <si>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</si>
  <si>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</si>
  <si>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</si>
  <si>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</si>
  <si>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</si>
  <si>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</si>
  <si>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</si>
  <si>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</si>
  <si>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</si>
  <si>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</si>
  <si>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</si>
  <si>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</si>
  <si>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</si>
  <si>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</si>
  <si>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</si>
  <si>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</si>
  <si>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</si>
  <si>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</si>
  <si>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</si>
  <si>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</si>
  <si>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</si>
  <si>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</si>
  <si>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</si>
  <si>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</si>
  <si>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</si>
  <si>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</si>
  <si>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</si>
  <si>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</si>
  <si>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</si>
  <si>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</si>
  <si>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</si>
  <si>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</si>
  <si>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</si>
  <si>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</si>
  <si>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</si>
  <si>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</si>
  <si>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</si>
  <si>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</si>
  <si>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</si>
  <si>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</si>
  <si>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</si>
  <si>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</si>
  <si>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</si>
  <si>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</si>
  <si>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</si>
  <si>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</si>
  <si>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</si>
  <si>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</si>
  <si>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</si>
  <si>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</si>
  <si>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</si>
  <si>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</si>
  <si>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</si>
  <si>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</si>
  <si>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</si>
  <si>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</si>
  <si>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</si>
  <si>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</si>
  <si>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</si>
  <si>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</si>
  <si>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</si>
  <si>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</si>
  <si>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</si>
  <si>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</si>
  <si>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</si>
  <si>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</si>
  <si>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</si>
  <si>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</si>
  <si>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</si>
  <si>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</si>
  <si>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</si>
  <si>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</si>
  <si>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</si>
  <si>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</si>
  <si>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</si>
  <si>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</si>
  <si>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</si>
  <si>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</si>
  <si>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</si>
  <si>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</si>
  <si>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</si>
  <si>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</si>
  <si>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</si>
  <si>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</si>
  <si>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</si>
  <si>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</si>
  <si>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</si>
  <si>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</si>
  <si>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</si>
  <si>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</si>
  <si>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</si>
  <si>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</si>
  <si>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</si>
  <si>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</si>
  <si>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</si>
  <si>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</si>
  <si>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</si>
  <si>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</si>
  <si>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</si>
  <si>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</si>
  <si>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</si>
  <si>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</si>
  <si>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</si>
  <si>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</si>
  <si>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</si>
  <si>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</si>
  <si>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</si>
  <si>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</si>
  <si>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</si>
  <si>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</si>
  <si>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</si>
  <si>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</si>
  <si>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</si>
  <si>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</si>
  <si>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</si>
  <si>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</si>
  <si>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</si>
  <si>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</si>
  <si>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</si>
  <si>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</si>
  <si>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</si>
  <si>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</si>
  <si>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</si>
  <si>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</si>
  <si>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</si>
  <si>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</si>
  <si>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</si>
  <si>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</si>
  <si>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</si>
  <si>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</si>
  <si>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</si>
  <si>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</si>
  <si>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</si>
  <si>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</si>
  <si>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</si>
  <si>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</si>
  <si>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</si>
  <si>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</si>
  <si>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</si>
  <si>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</si>
  <si>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</si>
  <si>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</si>
  <si>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</si>
  <si>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</si>
  <si>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</si>
  <si>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</si>
  <si>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</si>
  <si>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</si>
  <si>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</si>
  <si>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</si>
  <si>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</si>
  <si>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</si>
  <si>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</si>
  <si>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</si>
  <si>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</si>
  <si>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</si>
  <si>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</si>
  <si>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</si>
  <si>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</si>
  <si>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</si>
  <si>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</si>
  <si>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</si>
  <si>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</si>
  <si>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</si>
  <si>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</si>
  <si>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</si>
  <si>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</si>
  <si>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</si>
  <si>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</si>
  <si>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</si>
  <si>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</si>
  <si>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</si>
  <si>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</si>
  <si>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</si>
  <si>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</si>
  <si>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</si>
  <si>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</si>
  <si>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</si>
  <si>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</si>
  <si>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</si>
  <si>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</si>
  <si>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</si>
  <si>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</si>
  <si>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</si>
  <si>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</si>
  <si>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</si>
  <si>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</si>
  <si>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</si>
  <si>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</si>
  <si>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</si>
  <si>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</si>
  <si>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</si>
  <si>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</si>
  <si>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</si>
  <si>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</si>
  <si>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</si>
  <si>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</si>
  <si>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</si>
  <si>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</si>
  <si>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</si>
  <si>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</si>
  <si>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</si>
  <si>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</si>
  <si>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</si>
  <si>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</si>
  <si>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</si>
  <si>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</si>
  <si>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</si>
  <si>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</si>
  <si>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</si>
  <si>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</si>
  <si>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</si>
  <si>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</si>
  <si>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</si>
  <si>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</si>
  <si>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</si>
  <si>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</si>
  <si>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</si>
  <si>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</si>
  <si>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</si>
  <si>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</si>
  <si>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</si>
  <si>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</si>
  <si>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</si>
  <si>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</si>
  <si>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</si>
  <si>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</si>
  <si>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</si>
  <si>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</si>
  <si>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</si>
  <si>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</si>
  <si>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</si>
  <si>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</si>
  <si>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</si>
  <si>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</si>
  <si>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</si>
  <si>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</si>
  <si>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</si>
  <si>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</si>
  <si>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</si>
  <si>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</si>
  <si>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</si>
  <si>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</si>
  <si>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</si>
  <si>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</si>
  <si>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</si>
  <si>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</si>
  <si>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</si>
  <si>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</si>
  <si>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</si>
  <si>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</si>
  <si>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</si>
  <si>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</si>
  <si>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</si>
  <si>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</si>
  <si>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</si>
  <si>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</si>
  <si>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</si>
  <si>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</si>
  <si>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</si>
  <si>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</si>
  <si>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</si>
  <si>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</si>
  <si>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</si>
  <si>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</si>
  <si>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</si>
  <si>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</si>
  <si>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</si>
  <si>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</si>
  <si>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</si>
  <si>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</si>
  <si>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</si>
  <si>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</si>
  <si>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</si>
  <si>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</si>
  <si>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</si>
  <si>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</si>
  <si>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</si>
  <si>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</si>
  <si>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</si>
  <si>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</si>
  <si>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</si>
  <si>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</si>
  <si>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</si>
  <si>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</si>
  <si>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</si>
  <si>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</si>
  <si>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</si>
  <si>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</si>
  <si>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</si>
  <si>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</si>
  <si>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</si>
  <si>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</si>
  <si>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</si>
  <si>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</si>
  <si>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</si>
  <si>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</si>
  <si>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</si>
  <si>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</si>
  <si>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</si>
  <si>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</si>
  <si>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</si>
  <si>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</si>
  <si>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</si>
  <si>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</si>
  <si>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</si>
  <si>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</si>
  <si>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</si>
  <si>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</si>
  <si>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</si>
  <si>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</si>
  <si>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</si>
  <si>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</si>
  <si>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</si>
  <si>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</si>
  <si>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</si>
  <si>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</si>
  <si>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</si>
  <si>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</si>
  <si>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</si>
  <si>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</si>
  <si>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</si>
  <si>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</si>
  <si>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</si>
  <si>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</si>
  <si>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</si>
  <si>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</si>
  <si>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</si>
  <si>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</si>
  <si>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</si>
  <si>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</si>
  <si>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</si>
  <si>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</si>
  <si>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</si>
  <si>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</si>
  <si>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</si>
  <si>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</si>
  <si>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</si>
  <si>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</si>
  <si>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</si>
  <si>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</si>
  <si>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</si>
  <si>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</si>
  <si>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</si>
  <si>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</si>
  <si>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</si>
  <si>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</si>
  <si>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</si>
  <si>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</si>
  <si>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</si>
  <si>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</si>
  <si>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</si>
  <si>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</si>
  <si>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</si>
  <si>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</si>
  <si>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</si>
  <si>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</si>
  <si>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</si>
  <si>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</si>
  <si>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</si>
  <si>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</si>
  <si>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</si>
  <si>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</si>
  <si>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</si>
  <si>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</si>
  <si>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</si>
  <si>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</si>
  <si>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</si>
  <si>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</si>
  <si>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</si>
  <si>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</si>
  <si>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</si>
  <si>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</si>
  <si>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</si>
  <si>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</si>
  <si>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</si>
  <si>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</si>
  <si>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</si>
  <si>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</si>
  <si>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</si>
  <si>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</si>
  <si>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</si>
  <si>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</si>
  <si>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</si>
  <si>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</si>
  <si>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</si>
  <si>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</si>
  <si>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</si>
  <si>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</si>
  <si>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</si>
  <si>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</si>
  <si>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</si>
  <si>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</si>
  <si>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</si>
  <si>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</si>
  <si>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</si>
  <si>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</si>
  <si>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</si>
  <si>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</si>
  <si>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</si>
  <si>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</si>
  <si>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</si>
  <si>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</si>
  <si>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</si>
  <si>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</si>
  <si>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</si>
  <si>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</si>
  <si>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</si>
  <si>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</si>
  <si>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</si>
  <si>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</si>
  <si>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</si>
  <si>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</si>
  <si>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</si>
  <si>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</si>
  <si>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</si>
  <si>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</si>
  <si>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</si>
  <si>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</si>
  <si>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</si>
  <si>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</si>
  <si>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</si>
  <si>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</si>
  <si>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</si>
  <si>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</si>
  <si>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</si>
  <si>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</si>
  <si>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</si>
  <si>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</si>
  <si>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</si>
  <si>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</si>
  <si>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</si>
  <si>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</si>
  <si>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</si>
  <si>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</si>
  <si>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</si>
  <si>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</si>
  <si>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</si>
  <si>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</si>
  <si>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</si>
  <si>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</si>
  <si>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</si>
  <si>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</si>
  <si>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</si>
  <si>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</si>
  <si>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</si>
  <si>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</si>
  <si>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</si>
  <si>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</si>
  <si>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</si>
  <si>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</si>
  <si>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</si>
  <si>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</si>
  <si>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</si>
  <si>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</si>
  <si>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</si>
  <si>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</si>
  <si>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</si>
  <si>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</si>
  <si>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</si>
  <si>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</si>
  <si>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</si>
  <si>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</si>
  <si>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</si>
  <si>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</si>
  <si>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</si>
  <si>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</si>
  <si>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</si>
  <si>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</si>
  <si>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</si>
  <si>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</si>
  <si>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</si>
  <si>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</si>
  <si>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</si>
  <si>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</si>
  <si>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</si>
  <si>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</si>
  <si>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</si>
  <si>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 xml:space="preserve">(1) Cifras INE de población referidas al 01/01/2024. Publicado Censo de Población Anual el 19/12/2024 </t>
  </si>
  <si>
    <t>(1) Cifras INE de población referidas al 01/01/2024. Real Decreto 1210/2024, de 28 de noviembre BOE 12.12.24.</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</si>
  <si>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</si>
  <si>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</si>
  <si>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</si>
  <si>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</si>
  <si>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</si>
  <si>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</si>
  <si>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</si>
  <si>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</si>
  <si>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Castilla y León, la Comunidad de Madrid, el Principado de Asturias y el País Vasco tienen un procedimiento de gestión en el que la mayoría de Resoluciones de Grado y Resoluciones de Prestación se realizan de manera conjunta</t>
  </si>
  <si>
    <t>Situación a 30 de junio de 2025</t>
  </si>
  <si>
    <t>Tiempo de resolución calculado sobre las Resoluciones realizadas entre el 1 de julio de 2024 y el 30 de junio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</si>
</sst>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73">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109" fillId="0" borderId="0" xfId="2" applyNumberFormat="1" applyFont="1" applyAlignment="1">
      <alignment horizontal="left" vertical="center" wrapText="1"/>
    </xf>
    <xf numFmtId="0" fontId="207" fillId="0" borderId="0" xfId="2" applyFont="1" applyAlignment="1">
      <alignment horizontal="center" vertical="center" wrapText="1"/>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 fillId="0" borderId="0" xfId="2" applyFont="1"/>
    <xf numFmtId="3" fontId="54" fillId="0" borderId="0" xfId="2" applyNumberFormat="1" applyFont="1"/>
    <xf numFmtId="0" fontId="95" fillId="0" borderId="63" xfId="0" applyFont="1" applyBorder="1" applyAlignment="1">
      <alignment vertical="center" wrapText="1"/>
    </xf>
    <xf numFmtId="3" fontId="138" fillId="0" borderId="64" xfId="0" applyNumberFormat="1" applyFont="1" applyBorder="1" applyAlignment="1">
      <alignment horizontal="center" vertical="center" wrapText="1"/>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0" fontId="123" fillId="0" borderId="0" xfId="18" applyFont="1" applyAlignment="1">
      <alignment horizontal="left" vertical="center" wrapText="1"/>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8"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0" fontId="126" fillId="0" borderId="0" xfId="0" applyFont="1" applyAlignment="1">
      <alignment horizontal="center" vertical="center"/>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14" fontId="55" fillId="38" borderId="134" xfId="19" applyNumberFormat="1" applyFont="1" applyFill="1" applyBorder="1" applyAlignment="1">
      <alignment horizontal="center" vertical="center" wrapText="1"/>
    </xf>
    <xf numFmtId="2" fontId="95" fillId="0" borderId="0" xfId="2" applyNumberFormat="1" applyFont="1" applyAlignment="1">
      <alignment horizontal="left"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2" xfId="2" applyFont="1" applyFill="1" applyBorder="1" applyAlignment="1">
      <alignment horizontal="center"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10" xfId="2" applyFont="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80" fillId="0" borderId="0" xfId="0" applyFont="1" applyBorder="1" applyAlignment="1">
      <alignment horizontal="center" vertical="center" wrapText="1"/>
    </xf>
    <xf numFmtId="0" fontId="73"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35" fillId="0" borderId="0" xfId="0" applyFont="1" applyAlignment="1">
      <alignment horizontal="center"/>
    </xf>
    <xf numFmtId="0" fontId="21" fillId="0" borderId="0" xfId="0" applyFont="1" applyAlignment="1">
      <alignment horizontal="center" vertical="center"/>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70" fillId="0" borderId="0" xfId="16" applyFont="1" applyBorder="1" applyAlignment="1">
      <alignment horizontal="center"/>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36.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1389304</c:v>
                </c:pt>
                <c:pt idx="1">
                  <c:v>849845</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18.754944396015258</c:v>
                </c:pt>
                <c:pt idx="1">
                  <c:v>25.072769611410276</c:v>
                </c:pt>
                <c:pt idx="2">
                  <c:v>18.654317379673135</c:v>
                </c:pt>
                <c:pt idx="3">
                  <c:v>18.962274587896893</c:v>
                </c:pt>
                <c:pt idx="4">
                  <c:v>30.141404832531752</c:v>
                </c:pt>
                <c:pt idx="5">
                  <c:v>22.601260903359531</c:v>
                </c:pt>
                <c:pt idx="6">
                  <c:v>22.162073387193562</c:v>
                </c:pt>
                <c:pt idx="7">
                  <c:v>24.484626750158306</c:v>
                </c:pt>
                <c:pt idx="8">
                  <c:v>13.705621322048113</c:v>
                </c:pt>
                <c:pt idx="9">
                  <c:v>22.758133375499071</c:v>
                </c:pt>
                <c:pt idx="10">
                  <c:v>22.936897427865372</c:v>
                </c:pt>
                <c:pt idx="11">
                  <c:v>29.580672580258483</c:v>
                </c:pt>
                <c:pt idx="12">
                  <c:v>24.808741951185077</c:v>
                </c:pt>
                <c:pt idx="13">
                  <c:v>24.926138761728517</c:v>
                </c:pt>
                <c:pt idx="14">
                  <c:v>14.262725501820954</c:v>
                </c:pt>
                <c:pt idx="15">
                  <c:v>16.519193721905779</c:v>
                </c:pt>
                <c:pt idx="16">
                  <c:v>16.005665722379604</c:v>
                </c:pt>
                <c:pt idx="17">
                  <c:v>22.511974454497071</c:v>
                </c:pt>
                <c:pt idx="18" formatCode="General">
                  <c:v>20.732381106345748</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34.771260273006241</c:v>
                </c:pt>
                <c:pt idx="1">
                  <c:v>30.656018046863629</c:v>
                </c:pt>
                <c:pt idx="2">
                  <c:v>26.194276465166467</c:v>
                </c:pt>
                <c:pt idx="3">
                  <c:v>25.774975107865913</c:v>
                </c:pt>
                <c:pt idx="4">
                  <c:v>31.466175157676467</c:v>
                </c:pt>
                <c:pt idx="5">
                  <c:v>34.484843250712494</c:v>
                </c:pt>
                <c:pt idx="6">
                  <c:v>26.458047766737625</c:v>
                </c:pt>
                <c:pt idx="7">
                  <c:v>27.06475962649888</c:v>
                </c:pt>
                <c:pt idx="8">
                  <c:v>28.649857609985666</c:v>
                </c:pt>
                <c:pt idx="9">
                  <c:v>32.070996560857019</c:v>
                </c:pt>
                <c:pt idx="10">
                  <c:v>23.993247711531097</c:v>
                </c:pt>
                <c:pt idx="11">
                  <c:v>31.587951964779982</c:v>
                </c:pt>
                <c:pt idx="12">
                  <c:v>29.600689606485869</c:v>
                </c:pt>
                <c:pt idx="13">
                  <c:v>31.65156975422876</c:v>
                </c:pt>
                <c:pt idx="14">
                  <c:v>28.267129668840518</c:v>
                </c:pt>
                <c:pt idx="15">
                  <c:v>22.844823991526908</c:v>
                </c:pt>
                <c:pt idx="16">
                  <c:v>29.859705922028869</c:v>
                </c:pt>
                <c:pt idx="17">
                  <c:v>27.514635444385313</c:v>
                </c:pt>
                <c:pt idx="18" formatCode="General">
                  <c:v>29.871097501830597</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26.579813259295463</c:v>
                </c:pt>
                <c:pt idx="1">
                  <c:v>30.02656090816475</c:v>
                </c:pt>
                <c:pt idx="2">
                  <c:v>34.856012409234985</c:v>
                </c:pt>
                <c:pt idx="3">
                  <c:v>35.554818010841906</c:v>
                </c:pt>
                <c:pt idx="4">
                  <c:v>27.260029375341993</c:v>
                </c:pt>
                <c:pt idx="5">
                  <c:v>22.847396148199326</c:v>
                </c:pt>
                <c:pt idx="6">
                  <c:v>31.724264264643644</c:v>
                </c:pt>
                <c:pt idx="7">
                  <c:v>31.215888874370545</c:v>
                </c:pt>
                <c:pt idx="8">
                  <c:v>34.007230507368924</c:v>
                </c:pt>
                <c:pt idx="9">
                  <c:v>30.602937107166859</c:v>
                </c:pt>
                <c:pt idx="10">
                  <c:v>25.542097386098639</c:v>
                </c:pt>
                <c:pt idx="11">
                  <c:v>31.716539894950198</c:v>
                </c:pt>
                <c:pt idx="12">
                  <c:v>24.629652335781881</c:v>
                </c:pt>
                <c:pt idx="13">
                  <c:v>29.313983312230121</c:v>
                </c:pt>
                <c:pt idx="14">
                  <c:v>32.362158041839585</c:v>
                </c:pt>
                <c:pt idx="15">
                  <c:v>33.014202436847945</c:v>
                </c:pt>
                <c:pt idx="16">
                  <c:v>24.504249291784703</c:v>
                </c:pt>
                <c:pt idx="17">
                  <c:v>24.073088522263614</c:v>
                </c:pt>
                <c:pt idx="18" formatCode="General">
                  <c:v>29.738058331827649</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19.893982071683034</c:v>
                </c:pt>
                <c:pt idx="1">
                  <c:v>14.244651433561344</c:v>
                </c:pt>
                <c:pt idx="2">
                  <c:v>20.295393745925409</c:v>
                </c:pt>
                <c:pt idx="3">
                  <c:v>19.707932293395288</c:v>
                </c:pt>
                <c:pt idx="4">
                  <c:v>11.132390634449788</c:v>
                </c:pt>
                <c:pt idx="5">
                  <c:v>20.066499697728645</c:v>
                </c:pt>
                <c:pt idx="6">
                  <c:v>19.655614581425169</c:v>
                </c:pt>
                <c:pt idx="7">
                  <c:v>17.234724748972269</c:v>
                </c:pt>
                <c:pt idx="8">
                  <c:v>23.637290560597297</c:v>
                </c:pt>
                <c:pt idx="9">
                  <c:v>14.567932956477053</c:v>
                </c:pt>
                <c:pt idx="10">
                  <c:v>27.527757474504892</c:v>
                </c:pt>
                <c:pt idx="11">
                  <c:v>7.1148355600113335</c:v>
                </c:pt>
                <c:pt idx="12">
                  <c:v>20.960916106547174</c:v>
                </c:pt>
                <c:pt idx="13">
                  <c:v>14.108308171812604</c:v>
                </c:pt>
                <c:pt idx="14">
                  <c:v>25.107986787498941</c:v>
                </c:pt>
                <c:pt idx="15">
                  <c:v>27.621779849719371</c:v>
                </c:pt>
                <c:pt idx="16">
                  <c:v>29.630379063806824</c:v>
                </c:pt>
                <c:pt idx="17">
                  <c:v>25.900301578854002</c:v>
                </c:pt>
                <c:pt idx="18" formatCode="General">
                  <c:v>19.658463059996006</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23.412653482286636</c:v>
                </c:pt>
                <c:pt idx="1">
                  <c:v>29.237557808986381</c:v>
                </c:pt>
                <c:pt idx="2">
                  <c:v>23.40431532929065</c:v>
                </c:pt>
                <c:pt idx="3">
                  <c:v>23.616622574955908</c:v>
                </c:pt>
                <c:pt idx="4">
                  <c:v>33.917200032407031</c:v>
                </c:pt>
                <c:pt idx="5">
                  <c:v>28.275079682351034</c:v>
                </c:pt>
                <c:pt idx="6">
                  <c:v>27.583848294730885</c:v>
                </c:pt>
                <c:pt idx="7">
                  <c:v>29.583211891576799</c:v>
                </c:pt>
                <c:pt idx="8">
                  <c:v>17.94805530430288</c:v>
                </c:pt>
                <c:pt idx="9">
                  <c:v>26.638865431998799</c:v>
                </c:pt>
                <c:pt idx="10">
                  <c:v>31.649217174142734</c:v>
                </c:pt>
                <c:pt idx="11">
                  <c:v>31.846498586294683</c:v>
                </c:pt>
                <c:pt idx="12">
                  <c:v>31.387942178869434</c:v>
                </c:pt>
                <c:pt idx="13">
                  <c:v>29.020430534293435</c:v>
                </c:pt>
                <c:pt idx="14">
                  <c:v>19.044387899349733</c:v>
                </c:pt>
                <c:pt idx="15">
                  <c:v>22.823431810849428</c:v>
                </c:pt>
                <c:pt idx="16">
                  <c:v>22.745135627336335</c:v>
                </c:pt>
                <c:pt idx="17">
                  <c:v>30.380655973186496</c:v>
                </c:pt>
                <c:pt idx="18" formatCode="General">
                  <c:v>25.805308058554946</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43.406551932367151</c:v>
                </c:pt>
                <c:pt idx="1">
                  <c:v>35.748228605371466</c:v>
                </c:pt>
                <c:pt idx="2">
                  <c:v>32.864194048794246</c:v>
                </c:pt>
                <c:pt idx="3">
                  <c:v>32.101521164021165</c:v>
                </c:pt>
                <c:pt idx="4">
                  <c:v>35.40792351940371</c:v>
                </c:pt>
                <c:pt idx="5">
                  <c:v>43.1419156177408</c:v>
                </c:pt>
                <c:pt idx="6">
                  <c:v>32.930798622576539</c:v>
                </c:pt>
                <c:pt idx="7">
                  <c:v>32.700621781793451</c:v>
                </c:pt>
                <c:pt idx="8">
                  <c:v>37.518126085770483</c:v>
                </c:pt>
                <c:pt idx="9">
                  <c:v>37.539764248614759</c:v>
                </c:pt>
                <c:pt idx="10">
                  <c:v>33.106810104696955</c:v>
                </c:pt>
                <c:pt idx="11">
                  <c:v>34.007531940354539</c:v>
                </c:pt>
                <c:pt idx="12">
                  <c:v>37.450699259607475</c:v>
                </c:pt>
                <c:pt idx="13">
                  <c:v>36.850560374969291</c:v>
                </c:pt>
                <c:pt idx="14">
                  <c:v>37.743850720949958</c:v>
                </c:pt>
                <c:pt idx="15">
                  <c:v>31.563119325252337</c:v>
                </c:pt>
                <c:pt idx="16">
                  <c:v>42.432665580369978</c:v>
                </c:pt>
                <c:pt idx="17">
                  <c:v>37.131912856116827</c:v>
                </c:pt>
                <c:pt idx="18" formatCode="General">
                  <c:v>37.180141978286024</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33.180794585346213</c:v>
                </c:pt>
                <c:pt idx="1">
                  <c:v>35.01421358564216</c:v>
                </c:pt>
                <c:pt idx="2">
                  <c:v>43.731490621915107</c:v>
                </c:pt>
                <c:pt idx="3">
                  <c:v>44.281856261022931</c:v>
                </c:pt>
                <c:pt idx="4">
                  <c:v>30.674876448189256</c:v>
                </c:pt>
                <c:pt idx="5">
                  <c:v>28.583004699908162</c:v>
                </c:pt>
                <c:pt idx="6">
                  <c:v>39.485353082692583</c:v>
                </c:pt>
                <c:pt idx="7">
                  <c:v>37.716166326629747</c:v>
                </c:pt>
                <c:pt idx="8">
                  <c:v>44.533818609926634</c:v>
                </c:pt>
                <c:pt idx="9">
                  <c:v>35.821370319386446</c:v>
                </c:pt>
                <c:pt idx="10">
                  <c:v>35.243972721160311</c:v>
                </c:pt>
                <c:pt idx="11">
                  <c:v>34.145969473350775</c:v>
                </c:pt>
                <c:pt idx="12">
                  <c:v>31.161358561523095</c:v>
                </c:pt>
                <c:pt idx="13">
                  <c:v>34.129009090737277</c:v>
                </c:pt>
                <c:pt idx="14">
                  <c:v>43.211761379700313</c:v>
                </c:pt>
                <c:pt idx="15">
                  <c:v>45.613448863898235</c:v>
                </c:pt>
                <c:pt idx="16">
                  <c:v>34.822198792293683</c:v>
                </c:pt>
                <c:pt idx="17">
                  <c:v>32.487431170696674</c:v>
                </c:pt>
                <c:pt idx="18" formatCode="General">
                  <c:v>37.014549963159034</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Extremadura</c:v>
                </c:pt>
                <c:pt idx="1">
                  <c:v>Castilla y León</c:v>
                </c:pt>
                <c:pt idx="2">
                  <c:v>Andalucía</c:v>
                </c:pt>
                <c:pt idx="3">
                  <c:v>Balears, Illes</c:v>
                </c:pt>
                <c:pt idx="4">
                  <c:v>País Vasco</c:v>
                </c:pt>
                <c:pt idx="5">
                  <c:v>Castilla - La Mancha</c:v>
                </c:pt>
                <c:pt idx="6">
                  <c:v>Rioja, La</c:v>
                </c:pt>
                <c:pt idx="7">
                  <c:v>Cataluña</c:v>
                </c:pt>
                <c:pt idx="8">
                  <c:v>TOTAL</c:v>
                </c:pt>
                <c:pt idx="9">
                  <c:v>Madrid, Comunidad de</c:v>
                </c:pt>
                <c:pt idx="10">
                  <c:v>Murcia, Región de</c:v>
                </c:pt>
                <c:pt idx="11">
                  <c:v>Comunitat Valenciana</c:v>
                </c:pt>
                <c:pt idx="12">
                  <c:v>Aragón</c:v>
                </c:pt>
                <c:pt idx="13">
                  <c:v>Navarra, Comunidad Foral de</c:v>
                </c:pt>
                <c:pt idx="14">
                  <c:v>Canarias</c:v>
                </c:pt>
                <c:pt idx="15">
                  <c:v>Ceuta y Melilla</c:v>
                </c:pt>
                <c:pt idx="16">
                  <c:v>Asturias, Principado de</c:v>
                </c:pt>
                <c:pt idx="17">
                  <c:v>Cantabria</c:v>
                </c:pt>
                <c:pt idx="18">
                  <c:v>Galicia</c:v>
                </c:pt>
              </c:strCache>
            </c:strRef>
          </c:cat>
          <c:val>
            <c:numRef>
              <c:f>'32dictcasaadpot'!$R$11:$R$29</c:f>
              <c:numCache>
                <c:formatCode>#,##0.00</c:formatCode>
                <c:ptCount val="19"/>
                <c:pt idx="0">
                  <c:v>37.95401554831934</c:v>
                </c:pt>
                <c:pt idx="1">
                  <c:v>37.896654410356582</c:v>
                </c:pt>
                <c:pt idx="2">
                  <c:v>37.448497159618945</c:v>
                </c:pt>
                <c:pt idx="3">
                  <c:v>36.682764498194068</c:v>
                </c:pt>
                <c:pt idx="4">
                  <c:v>35.569906380151167</c:v>
                </c:pt>
                <c:pt idx="5">
                  <c:v>34.735809400115912</c:v>
                </c:pt>
                <c:pt idx="6">
                  <c:v>33.841588678383928</c:v>
                </c:pt>
                <c:pt idx="7">
                  <c:v>33.537062911350517</c:v>
                </c:pt>
                <c:pt idx="8">
                  <c:v>32.237193542873918</c:v>
                </c:pt>
                <c:pt idx="9">
                  <c:v>32.234493215688296</c:v>
                </c:pt>
                <c:pt idx="10">
                  <c:v>30.891821956552263</c:v>
                </c:pt>
                <c:pt idx="11">
                  <c:v>30.854938671586154</c:v>
                </c:pt>
                <c:pt idx="12">
                  <c:v>29.575108011987581</c:v>
                </c:pt>
                <c:pt idx="13">
                  <c:v>27.987626373365888</c:v>
                </c:pt>
                <c:pt idx="14">
                  <c:v>26.503780202501307</c:v>
                </c:pt>
                <c:pt idx="15">
                  <c:v>26.312841338748076</c:v>
                </c:pt>
                <c:pt idx="16">
                  <c:v>23.684602851757589</c:v>
                </c:pt>
                <c:pt idx="17">
                  <c:v>22.631589234407677</c:v>
                </c:pt>
                <c:pt idx="18">
                  <c:v>19.021698574709593</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E42-4F70-AB28-8B5EB96E447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E42-4F70-AB28-8B5EB96E447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Castilla - La Mancha</c:v>
                </c:pt>
                <c:pt idx="4">
                  <c:v>Andalucía</c:v>
                </c:pt>
                <c:pt idx="5">
                  <c:v>Rioja, La</c:v>
                </c:pt>
                <c:pt idx="6">
                  <c:v>Cataluña</c:v>
                </c:pt>
                <c:pt idx="7">
                  <c:v>Asturias, Principado de</c:v>
                </c:pt>
                <c:pt idx="8">
                  <c:v>TOTAL</c:v>
                </c:pt>
                <c:pt idx="9">
                  <c:v>Aragón</c:v>
                </c:pt>
                <c:pt idx="10">
                  <c:v>Murcia, Región de</c:v>
                </c:pt>
                <c:pt idx="11">
                  <c:v>Cantabria</c:v>
                </c:pt>
                <c:pt idx="12">
                  <c:v>Madrid, Comunidad de</c:v>
                </c:pt>
                <c:pt idx="13">
                  <c:v>Comunitat Valenciana</c:v>
                </c:pt>
                <c:pt idx="14">
                  <c:v>Balears, Illes</c:v>
                </c:pt>
                <c:pt idx="15">
                  <c:v>Navarra, Comunidad Foral de</c:v>
                </c:pt>
                <c:pt idx="16">
                  <c:v>Galicia</c:v>
                </c:pt>
                <c:pt idx="17">
                  <c:v>Ceuta y Melilla</c:v>
                </c:pt>
                <c:pt idx="18">
                  <c:v>Canarias</c:v>
                </c:pt>
              </c:strCache>
            </c:strRef>
          </c:cat>
          <c:val>
            <c:numRef>
              <c:f>'34bdictcasaad'!$AF$11:$AF$29</c:f>
              <c:numCache>
                <c:formatCode>0.00</c:formatCode>
                <c:ptCount val="19"/>
                <c:pt idx="0">
                  <c:v>6.6192328244306724</c:v>
                </c:pt>
                <c:pt idx="1">
                  <c:v>5.4482824664519418</c:v>
                </c:pt>
                <c:pt idx="2">
                  <c:v>5.3826754602537878</c:v>
                </c:pt>
                <c:pt idx="3">
                  <c:v>4.7276867450757516</c:v>
                </c:pt>
                <c:pt idx="4">
                  <c:v>4.5982431137105761</c:v>
                </c:pt>
                <c:pt idx="5">
                  <c:v>4.5733287268958369</c:v>
                </c:pt>
                <c:pt idx="6">
                  <c:v>4.5535756520250104</c:v>
                </c:pt>
                <c:pt idx="7">
                  <c:v>4.4060067412903541</c:v>
                </c:pt>
                <c:pt idx="8">
                  <c:v>4.3256955848859189</c:v>
                </c:pt>
                <c:pt idx="9">
                  <c:v>4.0669107740433308</c:v>
                </c:pt>
                <c:pt idx="10">
                  <c:v>3.9274666367440827</c:v>
                </c:pt>
                <c:pt idx="11">
                  <c:v>3.9194314641085484</c:v>
                </c:pt>
                <c:pt idx="12">
                  <c:v>3.8397590162054014</c:v>
                </c:pt>
                <c:pt idx="13">
                  <c:v>3.8045714790615657</c:v>
                </c:pt>
                <c:pt idx="14">
                  <c:v>3.6691162621532625</c:v>
                </c:pt>
                <c:pt idx="15">
                  <c:v>3.4811810718334506</c:v>
                </c:pt>
                <c:pt idx="16">
                  <c:v>3.3914140303559015</c:v>
                </c:pt>
                <c:pt idx="17">
                  <c:v>3.3322692771511671</c:v>
                </c:pt>
                <c:pt idx="18">
                  <c:v>3.1019933409387543</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E30F-4F1D-B115-B184A0A00140}"/>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Extremadura</c:v>
                </c:pt>
                <c:pt idx="4">
                  <c:v>Murcia, Región de</c:v>
                </c:pt>
                <c:pt idx="5">
                  <c:v>Andalucía</c:v>
                </c:pt>
                <c:pt idx="6">
                  <c:v>Cataluña</c:v>
                </c:pt>
                <c:pt idx="7">
                  <c:v>Cantabria</c:v>
                </c:pt>
                <c:pt idx="8">
                  <c:v>TOTAL</c:v>
                </c:pt>
                <c:pt idx="9">
                  <c:v>Castilla - La Mancha</c:v>
                </c:pt>
                <c:pt idx="10">
                  <c:v>Asturias, Principado de</c:v>
                </c:pt>
                <c:pt idx="11">
                  <c:v>Rioja, La</c:v>
                </c:pt>
                <c:pt idx="12">
                  <c:v>Canarias</c:v>
                </c:pt>
                <c:pt idx="13">
                  <c:v>Galicia</c:v>
                </c:pt>
                <c:pt idx="14">
                  <c:v>Comunitat Valenciana</c:v>
                </c:pt>
                <c:pt idx="15">
                  <c:v>Balears, Illes</c:v>
                </c:pt>
                <c:pt idx="16">
                  <c:v>Madrid, Comunidad de</c:v>
                </c:pt>
                <c:pt idx="17">
                  <c:v>Navarra, Comunidad Foral de</c:v>
                </c:pt>
                <c:pt idx="18">
                  <c:v>Aragón</c:v>
                </c:pt>
              </c:strCache>
            </c:strRef>
          </c:cat>
          <c:val>
            <c:numRef>
              <c:f>'34bdictcasaad'!$AL$11:$AL$29</c:f>
              <c:numCache>
                <c:formatCode>0.00</c:formatCode>
                <c:ptCount val="19"/>
                <c:pt idx="0">
                  <c:v>2.0527025105140897</c:v>
                </c:pt>
                <c:pt idx="1">
                  <c:v>1.8563945975000287</c:v>
                </c:pt>
                <c:pt idx="2">
                  <c:v>1.8478210913221937</c:v>
                </c:pt>
                <c:pt idx="3">
                  <c:v>1.6620904622780703</c:v>
                </c:pt>
                <c:pt idx="4">
                  <c:v>1.6571487156887048</c:v>
                </c:pt>
                <c:pt idx="5">
                  <c:v>1.6402301924487177</c:v>
                </c:pt>
                <c:pt idx="6">
                  <c:v>1.4403109295824723</c:v>
                </c:pt>
                <c:pt idx="7">
                  <c:v>1.4400908827656873</c:v>
                </c:pt>
                <c:pt idx="8">
                  <c:v>1.4261852533514812</c:v>
                </c:pt>
                <c:pt idx="9">
                  <c:v>1.3838460322544168</c:v>
                </c:pt>
                <c:pt idx="10">
                  <c:v>1.3793264694798746</c:v>
                </c:pt>
                <c:pt idx="11">
                  <c:v>1.3588764614555939</c:v>
                </c:pt>
                <c:pt idx="12">
                  <c:v>1.3221084616897731</c:v>
                </c:pt>
                <c:pt idx="13">
                  <c:v>1.3182157384253921</c:v>
                </c:pt>
                <c:pt idx="14">
                  <c:v>1.3001366705251003</c:v>
                </c:pt>
                <c:pt idx="15">
                  <c:v>1.2719245262431855</c:v>
                </c:pt>
                <c:pt idx="16">
                  <c:v>1.1103263187623165</c:v>
                </c:pt>
                <c:pt idx="17">
                  <c:v>1.0287346489433713</c:v>
                </c:pt>
                <c:pt idx="18">
                  <c:v>1.0280698141771438</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Murcia, Región de</c:v>
                </c:pt>
                <c:pt idx="4">
                  <c:v>Castilla - La Mancha</c:v>
                </c:pt>
                <c:pt idx="5">
                  <c:v>Balears, Illes</c:v>
                </c:pt>
                <c:pt idx="6">
                  <c:v>Castilla y León</c:v>
                </c:pt>
                <c:pt idx="7">
                  <c:v>País Vasco</c:v>
                </c:pt>
                <c:pt idx="8">
                  <c:v>TOTAL</c:v>
                </c:pt>
                <c:pt idx="9">
                  <c:v>Ceuta y Melilla</c:v>
                </c:pt>
                <c:pt idx="10">
                  <c:v>Madrid, Comunidad de</c:v>
                </c:pt>
                <c:pt idx="11">
                  <c:v>Rioja, La</c:v>
                </c:pt>
                <c:pt idx="12">
                  <c:v>Comunitat Valenciana</c:v>
                </c:pt>
                <c:pt idx="13">
                  <c:v>Canarias</c:v>
                </c:pt>
                <c:pt idx="14">
                  <c:v>Aragón</c:v>
                </c:pt>
                <c:pt idx="15">
                  <c:v>Asturias, Principado de</c:v>
                </c:pt>
                <c:pt idx="16">
                  <c:v>Cantabria</c:v>
                </c:pt>
                <c:pt idx="17">
                  <c:v>Navarra, Comunidad Foral de</c:v>
                </c:pt>
                <c:pt idx="18">
                  <c:v>Galicia</c:v>
                </c:pt>
              </c:strCache>
            </c:strRef>
          </c:cat>
          <c:val>
            <c:numRef>
              <c:f>'34bdictcasaad'!$AR$11:$AR$29</c:f>
              <c:numCache>
                <c:formatCode>0.00</c:formatCode>
                <c:ptCount val="19"/>
                <c:pt idx="0">
                  <c:v>7.8759795883497521</c:v>
                </c:pt>
                <c:pt idx="1">
                  <c:v>7.5301951836511991</c:v>
                </c:pt>
                <c:pt idx="2">
                  <c:v>7.4395393125139195</c:v>
                </c:pt>
                <c:pt idx="3">
                  <c:v>7.3098363603668401</c:v>
                </c:pt>
                <c:pt idx="4">
                  <c:v>6.9984728929643234</c:v>
                </c:pt>
                <c:pt idx="5">
                  <c:v>6.9416172131419289</c:v>
                </c:pt>
                <c:pt idx="6">
                  <c:v>6.7452398670907376</c:v>
                </c:pt>
                <c:pt idx="7">
                  <c:v>6.5445923089891611</c:v>
                </c:pt>
                <c:pt idx="8">
                  <c:v>6.3744798961985021</c:v>
                </c:pt>
                <c:pt idx="9">
                  <c:v>6.1347474990960587</c:v>
                </c:pt>
                <c:pt idx="10">
                  <c:v>5.7867935773383818</c:v>
                </c:pt>
                <c:pt idx="11">
                  <c:v>5.6305665134816385</c:v>
                </c:pt>
                <c:pt idx="12">
                  <c:v>5.5688913951070118</c:v>
                </c:pt>
                <c:pt idx="13">
                  <c:v>5.3795784183615041</c:v>
                </c:pt>
                <c:pt idx="14">
                  <c:v>5.1735052640805632</c:v>
                </c:pt>
                <c:pt idx="15">
                  <c:v>4.9977457967975116</c:v>
                </c:pt>
                <c:pt idx="16">
                  <c:v>4.8882306751881046</c:v>
                </c:pt>
                <c:pt idx="17">
                  <c:v>4.628122857113615</c:v>
                </c:pt>
                <c:pt idx="18">
                  <c:v>3.3491343560473905</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Castilla y León</c:v>
                </c:pt>
                <c:pt idx="1">
                  <c:v>Andalucía</c:v>
                </c:pt>
                <c:pt idx="2">
                  <c:v>Extremadura</c:v>
                </c:pt>
                <c:pt idx="3">
                  <c:v>Castilla - La Mancha</c:v>
                </c:pt>
                <c:pt idx="4">
                  <c:v>Cataluña</c:v>
                </c:pt>
                <c:pt idx="5">
                  <c:v>Balears, Illes</c:v>
                </c:pt>
                <c:pt idx="6">
                  <c:v>País Vasco</c:v>
                </c:pt>
                <c:pt idx="7">
                  <c:v>Madrid, Comunidad de</c:v>
                </c:pt>
                <c:pt idx="8">
                  <c:v>Rioja, La</c:v>
                </c:pt>
                <c:pt idx="9">
                  <c:v>TOTAL</c:v>
                </c:pt>
                <c:pt idx="10">
                  <c:v>Murcia, Región de</c:v>
                </c:pt>
                <c:pt idx="11">
                  <c:v>Comunitat Valenciana</c:v>
                </c:pt>
                <c:pt idx="12">
                  <c:v>Aragón</c:v>
                </c:pt>
                <c:pt idx="13">
                  <c:v>Ceuta y Melilla</c:v>
                </c:pt>
                <c:pt idx="14">
                  <c:v>Navarra, Comunidad Foral de</c:v>
                </c:pt>
                <c:pt idx="15">
                  <c:v>Asturias, Principado de</c:v>
                </c:pt>
                <c:pt idx="16">
                  <c:v>Canarias</c:v>
                </c:pt>
                <c:pt idx="17">
                  <c:v>Cantabria</c:v>
                </c:pt>
                <c:pt idx="18">
                  <c:v>Galicia</c:v>
                </c:pt>
              </c:strCache>
            </c:strRef>
          </c:cat>
          <c:val>
            <c:numRef>
              <c:f>'34bdictcasaad'!$AX$11:$AX$29</c:f>
              <c:numCache>
                <c:formatCode>0.00</c:formatCode>
                <c:ptCount val="19"/>
                <c:pt idx="0">
                  <c:v>44.081567988412097</c:v>
                </c:pt>
                <c:pt idx="1">
                  <c:v>43.29870474742804</c:v>
                </c:pt>
                <c:pt idx="2">
                  <c:v>42.466083649171679</c:v>
                </c:pt>
                <c:pt idx="3">
                  <c:v>42.35760932462594</c:v>
                </c:pt>
                <c:pt idx="4">
                  <c:v>40.856633928015079</c:v>
                </c:pt>
                <c:pt idx="5">
                  <c:v>39.77825504341282</c:v>
                </c:pt>
                <c:pt idx="6">
                  <c:v>39.608467038502177</c:v>
                </c:pt>
                <c:pt idx="7">
                  <c:v>39.003291427755585</c:v>
                </c:pt>
                <c:pt idx="8">
                  <c:v>38.307132072120083</c:v>
                </c:pt>
                <c:pt idx="9">
                  <c:v>37.503736738391709</c:v>
                </c:pt>
                <c:pt idx="10">
                  <c:v>36.073135029138015</c:v>
                </c:pt>
                <c:pt idx="11">
                  <c:v>34.609823467430722</c:v>
                </c:pt>
                <c:pt idx="12">
                  <c:v>34.498000637328978</c:v>
                </c:pt>
                <c:pt idx="13">
                  <c:v>32.335573203013645</c:v>
                </c:pt>
                <c:pt idx="14">
                  <c:v>31.6246093567797</c:v>
                </c:pt>
                <c:pt idx="15">
                  <c:v>28.894425119864625</c:v>
                </c:pt>
                <c:pt idx="16">
                  <c:v>28.698032573803101</c:v>
                </c:pt>
                <c:pt idx="17">
                  <c:v>28.502614252517429</c:v>
                </c:pt>
                <c:pt idx="18">
                  <c:v>20.543050201052939</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'35ResolGraAltaBaj'!$AB$11:$AB$62</c:f>
              <c:numCache>
                <c:formatCode>0</c:formatCode>
                <c:ptCount val="52"/>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pt idx="51">
                  <c:v>31227</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'35ResolGraAltaBaj'!$AC$11:$AC$62</c:f>
              <c:numCache>
                <c:formatCode>0</c:formatCode>
                <c:ptCount val="52"/>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pt idx="51">
                  <c:v>19760</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5631</c:v>
                </c:pt>
                <c:pt idx="1">
                  <c:v>141915</c:v>
                </c:pt>
                <c:pt idx="2">
                  <c:v>71897</c:v>
                </c:pt>
                <c:pt idx="3">
                  <c:v>83884</c:v>
                </c:pt>
                <c:pt idx="4">
                  <c:v>94585</c:v>
                </c:pt>
                <c:pt idx="5">
                  <c:v>153898</c:v>
                </c:pt>
                <c:pt idx="6">
                  <c:v>444807</c:v>
                </c:pt>
                <c:pt idx="7">
                  <c:v>1106523</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426018</c:v>
                </c:pt>
                <c:pt idx="1">
                  <c:v>59558</c:v>
                </c:pt>
                <c:pt idx="2">
                  <c:v>52409</c:v>
                </c:pt>
                <c:pt idx="3">
                  <c:v>48429</c:v>
                </c:pt>
                <c:pt idx="4">
                  <c:v>76437</c:v>
                </c:pt>
                <c:pt idx="5">
                  <c:v>23596</c:v>
                </c:pt>
                <c:pt idx="6">
                  <c:v>161329</c:v>
                </c:pt>
                <c:pt idx="7">
                  <c:v>103096</c:v>
                </c:pt>
                <c:pt idx="8">
                  <c:v>402234</c:v>
                </c:pt>
                <c:pt idx="9">
                  <c:v>228620</c:v>
                </c:pt>
                <c:pt idx="10">
                  <c:v>60597</c:v>
                </c:pt>
                <c:pt idx="11">
                  <c:v>91845</c:v>
                </c:pt>
                <c:pt idx="12">
                  <c:v>269409</c:v>
                </c:pt>
                <c:pt idx="13">
                  <c:v>71161</c:v>
                </c:pt>
                <c:pt idx="14">
                  <c:v>23712</c:v>
                </c:pt>
                <c:pt idx="15">
                  <c:v>120058</c:v>
                </c:pt>
                <c:pt idx="16">
                  <c:v>14836</c:v>
                </c:pt>
                <c:pt idx="17">
                  <c:v>5805</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1311254</c:v>
                </c:pt>
                <c:pt idx="1">
                  <c:v>791886</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617</c:v>
                </c:pt>
                <c:pt idx="1">
                  <c:v>10738</c:v>
                </c:pt>
                <c:pt idx="2">
                  <c:v>6314</c:v>
                </c:pt>
                <c:pt idx="3">
                  <c:v>8850</c:v>
                </c:pt>
                <c:pt idx="4">
                  <c:v>8596</c:v>
                </c:pt>
                <c:pt idx="5">
                  <c:v>11869</c:v>
                </c:pt>
                <c:pt idx="6">
                  <c:v>40189</c:v>
                </c:pt>
                <c:pt idx="7">
                  <c:v>189114</c:v>
                </c:pt>
              </c:numCache>
            </c:numRef>
          </c:val>
          <c:extLst>
            <c:ext xmlns:c15="http://schemas.microsoft.com/office/drawing/2012/chart" uri="{02D57815-91ED-43cb-92C2-25804820EDAC}">
              <c15:datalabelsRange>
                <c15:f>'36aperfresol_graf'!$V$12:$AC$12</c15:f>
                <c15:dlblRangeCache>
                  <c:ptCount val="8"/>
                  <c:pt idx="0">
                    <c:v>25%</c:v>
                  </c:pt>
                  <c:pt idx="1">
                    <c:v>24%</c:v>
                  </c:pt>
                  <c:pt idx="2">
                    <c:v>23%</c:v>
                  </c:pt>
                  <c:pt idx="3">
                    <c:v>24%</c:v>
                  </c:pt>
                  <c:pt idx="4">
                    <c:v>19%</c:v>
                  </c:pt>
                  <c:pt idx="5">
                    <c:v>15%</c:v>
                  </c:pt>
                  <c:pt idx="6">
                    <c:v>14%</c:v>
                  </c:pt>
                  <c:pt idx="7">
                    <c:v>24%</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832</c:v>
                </c:pt>
                <c:pt idx="1">
                  <c:v>13169</c:v>
                </c:pt>
                <c:pt idx="2">
                  <c:v>8191</c:v>
                </c:pt>
                <c:pt idx="3">
                  <c:v>11699</c:v>
                </c:pt>
                <c:pt idx="4">
                  <c:v>13308</c:v>
                </c:pt>
                <c:pt idx="5">
                  <c:v>21942</c:v>
                </c:pt>
                <c:pt idx="6">
                  <c:v>70341</c:v>
                </c:pt>
                <c:pt idx="7">
                  <c:v>250361</c:v>
                </c:pt>
              </c:numCache>
            </c:numRef>
          </c:val>
          <c:extLst>
            <c:ext xmlns:c15="http://schemas.microsoft.com/office/drawing/2012/chart" uri="{02D57815-91ED-43cb-92C2-25804820EDAC}">
              <c15:datalabelsRange>
                <c15:f>'36aperfresol_graf'!$V$13:$AC$13</c15:f>
                <c15:dlblRangeCache>
                  <c:ptCount val="8"/>
                  <c:pt idx="0">
                    <c:v>33%</c:v>
                  </c:pt>
                  <c:pt idx="1">
                    <c:v>29%</c:v>
                  </c:pt>
                  <c:pt idx="2">
                    <c:v>30%</c:v>
                  </c:pt>
                  <c:pt idx="3">
                    <c:v>32%</c:v>
                  </c:pt>
                  <c:pt idx="4">
                    <c:v>30%</c:v>
                  </c:pt>
                  <c:pt idx="5">
                    <c:v>29%</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426</c:v>
                </c:pt>
                <c:pt idx="1">
                  <c:v>10324</c:v>
                </c:pt>
                <c:pt idx="2">
                  <c:v>7725</c:v>
                </c:pt>
                <c:pt idx="3">
                  <c:v>10213</c:v>
                </c:pt>
                <c:pt idx="4">
                  <c:v>14175</c:v>
                </c:pt>
                <c:pt idx="5">
                  <c:v>25411</c:v>
                </c:pt>
                <c:pt idx="6">
                  <c:v>92433</c:v>
                </c:pt>
                <c:pt idx="7">
                  <c:v>230688</c:v>
                </c:pt>
              </c:numCache>
            </c:numRef>
          </c:val>
          <c:extLst>
            <c:ext xmlns:c15="http://schemas.microsoft.com/office/drawing/2012/chart" uri="{02D57815-91ED-43cb-92C2-25804820EDAC}">
              <c15:datalabelsRange>
                <c15:f>'36aperfresol_graf'!$V$14:$AC$14</c15:f>
                <c15:dlblRangeCache>
                  <c:ptCount val="8"/>
                  <c:pt idx="0">
                    <c:v>17%</c:v>
                  </c:pt>
                  <c:pt idx="1">
                    <c:v>23%</c:v>
                  </c:pt>
                  <c:pt idx="2">
                    <c:v>28%</c:v>
                  </c:pt>
                  <c:pt idx="3">
                    <c:v>28%</c:v>
                  </c:pt>
                  <c:pt idx="4">
                    <c:v>32%</c:v>
                  </c:pt>
                  <c:pt idx="5">
                    <c:v>33%</c:v>
                  </c:pt>
                  <c:pt idx="6">
                    <c:v>33%</c:v>
                  </c:pt>
                  <c:pt idx="7">
                    <c:v>29%</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613</c:v>
                </c:pt>
                <c:pt idx="1">
                  <c:v>11416</c:v>
                </c:pt>
                <c:pt idx="2">
                  <c:v>5193</c:v>
                </c:pt>
                <c:pt idx="3">
                  <c:v>5618</c:v>
                </c:pt>
                <c:pt idx="4">
                  <c:v>8676</c:v>
                </c:pt>
                <c:pt idx="5">
                  <c:v>17624</c:v>
                </c:pt>
                <c:pt idx="6">
                  <c:v>74269</c:v>
                </c:pt>
                <c:pt idx="7">
                  <c:v>130320</c:v>
                </c:pt>
              </c:numCache>
            </c:numRef>
          </c:val>
          <c:extLst>
            <c:ext xmlns:c15="http://schemas.microsoft.com/office/drawing/2012/chart" uri="{02D57815-91ED-43cb-92C2-25804820EDAC}">
              <c15:datalabelsRange>
                <c15:f>'36aperfresol_graf'!$V$15:$AC$15</c15:f>
                <c15:dlblRangeCache>
                  <c:ptCount val="8"/>
                  <c:pt idx="0">
                    <c:v>25%</c:v>
                  </c:pt>
                  <c:pt idx="1">
                    <c:v>25%</c:v>
                  </c:pt>
                  <c:pt idx="2">
                    <c:v>19%</c:v>
                  </c:pt>
                  <c:pt idx="3">
                    <c:v>15%</c:v>
                  </c:pt>
                  <c:pt idx="4">
                    <c:v>19%</c:v>
                  </c:pt>
                  <c:pt idx="5">
                    <c:v>23%</c:v>
                  </c:pt>
                  <c:pt idx="6">
                    <c:v>27%</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807</c:v>
                </c:pt>
                <c:pt idx="1">
                  <c:v>23232</c:v>
                </c:pt>
                <c:pt idx="2">
                  <c:v>9952</c:v>
                </c:pt>
                <c:pt idx="3">
                  <c:v>10962</c:v>
                </c:pt>
                <c:pt idx="4">
                  <c:v>9775</c:v>
                </c:pt>
                <c:pt idx="5">
                  <c:v>13177</c:v>
                </c:pt>
                <c:pt idx="6">
                  <c:v>30380</c:v>
                </c:pt>
                <c:pt idx="7">
                  <c:v>61459</c:v>
                </c:pt>
              </c:numCache>
            </c:numRef>
          </c:val>
          <c:extLst>
            <c:ext xmlns:c15="http://schemas.microsoft.com/office/drawing/2012/chart" uri="{02D57815-91ED-43cb-92C2-25804820EDAC}">
              <c15:datalabelsRange>
                <c15:f>'36aperfresol_graf'!$V$17:$AC$17</c15:f>
                <c15:dlblRangeCache>
                  <c:ptCount val="8"/>
                  <c:pt idx="0">
                    <c:v>26%</c:v>
                  </c:pt>
                  <c:pt idx="1">
                    <c:v>24%</c:v>
                  </c:pt>
                  <c:pt idx="2">
                    <c:v>22%</c:v>
                  </c:pt>
                  <c:pt idx="3">
                    <c:v>23%</c:v>
                  </c:pt>
                  <c:pt idx="4">
                    <c:v>20%</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1118</c:v>
                </c:pt>
                <c:pt idx="1">
                  <c:v>32875</c:v>
                </c:pt>
                <c:pt idx="2">
                  <c:v>13048</c:v>
                </c:pt>
                <c:pt idx="3">
                  <c:v>15456</c:v>
                </c:pt>
                <c:pt idx="4">
                  <c:v>15881</c:v>
                </c:pt>
                <c:pt idx="5">
                  <c:v>23878</c:v>
                </c:pt>
                <c:pt idx="6">
                  <c:v>48862</c:v>
                </c:pt>
                <c:pt idx="7">
                  <c:v>87270</c:v>
                </c:pt>
              </c:numCache>
            </c:numRef>
          </c:val>
          <c:extLst>
            <c:ext xmlns:c15="http://schemas.microsoft.com/office/drawing/2012/chart" uri="{02D57815-91ED-43cb-92C2-25804820EDAC}">
              <c15:datalabelsRange>
                <c15:f>'36aperfresol_graf'!$V$18:$AC$18</c15:f>
                <c15:dlblRangeCache>
                  <c:ptCount val="8"/>
                  <c:pt idx="0">
                    <c:v>36%</c:v>
                  </c:pt>
                  <c:pt idx="1">
                    <c:v>34%</c:v>
                  </c:pt>
                  <c:pt idx="2">
                    <c:v>29%</c:v>
                  </c:pt>
                  <c:pt idx="3">
                    <c:v>33%</c:v>
                  </c:pt>
                  <c:pt idx="4">
                    <c:v>32%</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457</c:v>
                </c:pt>
                <c:pt idx="1">
                  <c:v>23817</c:v>
                </c:pt>
                <c:pt idx="2">
                  <c:v>13264</c:v>
                </c:pt>
                <c:pt idx="3">
                  <c:v>14316</c:v>
                </c:pt>
                <c:pt idx="4">
                  <c:v>16069</c:v>
                </c:pt>
                <c:pt idx="5">
                  <c:v>24851</c:v>
                </c:pt>
                <c:pt idx="6">
                  <c:v>49956</c:v>
                </c:pt>
                <c:pt idx="7">
                  <c:v>91308</c:v>
                </c:pt>
              </c:numCache>
            </c:numRef>
          </c:val>
          <c:extLst>
            <c:ext xmlns:c15="http://schemas.microsoft.com/office/drawing/2012/chart" uri="{02D57815-91ED-43cb-92C2-25804820EDAC}">
              <c15:datalabelsRange>
                <c15:f>'36aperfresol_graf'!$V$19:$AC$19</c15:f>
                <c15:dlblRangeCache>
                  <c:ptCount val="8"/>
                  <c:pt idx="0">
                    <c:v>15%</c:v>
                  </c:pt>
                  <c:pt idx="1">
                    <c:v>25%</c:v>
                  </c:pt>
                  <c:pt idx="2">
                    <c:v>30%</c:v>
                  </c:pt>
                  <c:pt idx="3">
                    <c:v>30%</c:v>
                  </c:pt>
                  <c:pt idx="4">
                    <c:v>32%</c:v>
                  </c:pt>
                  <c:pt idx="5">
                    <c:v>32%</c:v>
                  </c:pt>
                  <c:pt idx="6">
                    <c:v>30%</c:v>
                  </c:pt>
                  <c:pt idx="7">
                    <c:v>30%</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761</c:v>
                </c:pt>
                <c:pt idx="1">
                  <c:v>16344</c:v>
                </c:pt>
                <c:pt idx="2">
                  <c:v>8210</c:v>
                </c:pt>
                <c:pt idx="3">
                  <c:v>6770</c:v>
                </c:pt>
                <c:pt idx="4">
                  <c:v>8105</c:v>
                </c:pt>
                <c:pt idx="5">
                  <c:v>15146</c:v>
                </c:pt>
                <c:pt idx="6">
                  <c:v>38377</c:v>
                </c:pt>
                <c:pt idx="7">
                  <c:v>66003</c:v>
                </c:pt>
              </c:numCache>
            </c:numRef>
          </c:val>
          <c:extLst>
            <c:ext xmlns:c15="http://schemas.microsoft.com/office/drawing/2012/chart" uri="{02D57815-91ED-43cb-92C2-25804820EDAC}">
              <c15:datalabelsRange>
                <c15:f>'36aperfresol_graf'!$V$20:$AC$20</c15:f>
                <c15:dlblRangeCache>
                  <c:ptCount val="8"/>
                  <c:pt idx="0">
                    <c:v>24%</c:v>
                  </c:pt>
                  <c:pt idx="1">
                    <c:v>17%</c:v>
                  </c:pt>
                  <c:pt idx="2">
                    <c:v>18%</c:v>
                  </c:pt>
                  <c:pt idx="3">
                    <c:v>14%</c:v>
                  </c:pt>
                  <c:pt idx="4">
                    <c:v>16%</c:v>
                  </c:pt>
                  <c:pt idx="5">
                    <c:v>20%</c:v>
                  </c:pt>
                  <c:pt idx="6">
                    <c:v>23%</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617</c:v>
                </c:pt>
                <c:pt idx="1">
                  <c:v>10738</c:v>
                </c:pt>
                <c:pt idx="2">
                  <c:v>6314</c:v>
                </c:pt>
                <c:pt idx="3">
                  <c:v>8850</c:v>
                </c:pt>
                <c:pt idx="4">
                  <c:v>8596</c:v>
                </c:pt>
                <c:pt idx="5">
                  <c:v>11869</c:v>
                </c:pt>
                <c:pt idx="6">
                  <c:v>40189</c:v>
                </c:pt>
                <c:pt idx="7">
                  <c:v>189114</c:v>
                </c:pt>
              </c:numCache>
            </c:numRef>
          </c:val>
          <c:extLst>
            <c:ext xmlns:c15="http://schemas.microsoft.com/office/drawing/2012/chart" uri="{02D57815-91ED-43cb-92C2-25804820EDAC}">
              <c15:datalabelsRange>
                <c15:f>'36bperfresol_graf'!$V$12:$AC$12</c15:f>
                <c15:dlblRangeCache>
                  <c:ptCount val="8"/>
                  <c:pt idx="0">
                    <c:v>33%</c:v>
                  </c:pt>
                  <c:pt idx="1">
                    <c:v>31%</c:v>
                  </c:pt>
                  <c:pt idx="2">
                    <c:v>28%</c:v>
                  </c:pt>
                  <c:pt idx="3">
                    <c:v>29%</c:v>
                  </c:pt>
                  <c:pt idx="4">
                    <c:v>24%</c:v>
                  </c:pt>
                  <c:pt idx="5">
                    <c:v>20%</c:v>
                  </c:pt>
                  <c:pt idx="6">
                    <c:v>20%</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832</c:v>
                </c:pt>
                <c:pt idx="1">
                  <c:v>13169</c:v>
                </c:pt>
                <c:pt idx="2">
                  <c:v>8191</c:v>
                </c:pt>
                <c:pt idx="3">
                  <c:v>11699</c:v>
                </c:pt>
                <c:pt idx="4">
                  <c:v>13308</c:v>
                </c:pt>
                <c:pt idx="5">
                  <c:v>21942</c:v>
                </c:pt>
                <c:pt idx="6">
                  <c:v>70341</c:v>
                </c:pt>
                <c:pt idx="7">
                  <c:v>250361</c:v>
                </c:pt>
              </c:numCache>
            </c:numRef>
          </c:val>
          <c:extLst>
            <c:ext xmlns:c15="http://schemas.microsoft.com/office/drawing/2012/chart" uri="{02D57815-91ED-43cb-92C2-25804820EDAC}">
              <c15:datalabelsRange>
                <c15:f>'36bperfresol_graf'!$V$13:$AC$13</c15:f>
                <c15:dlblRangeCache>
                  <c:ptCount val="8"/>
                  <c:pt idx="0">
                    <c:v>44%</c:v>
                  </c:pt>
                  <c:pt idx="1">
                    <c:v>38%</c:v>
                  </c:pt>
                  <c:pt idx="2">
                    <c:v>37%</c:v>
                  </c:pt>
                  <c:pt idx="3">
                    <c:v>38%</c:v>
                  </c:pt>
                  <c:pt idx="4">
                    <c:v>37%</c:v>
                  </c:pt>
                  <c:pt idx="5">
                    <c:v>37%</c:v>
                  </c:pt>
                  <c:pt idx="6">
                    <c:v>35%</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426</c:v>
                </c:pt>
                <c:pt idx="1">
                  <c:v>10324</c:v>
                </c:pt>
                <c:pt idx="2">
                  <c:v>7725</c:v>
                </c:pt>
                <c:pt idx="3">
                  <c:v>10213</c:v>
                </c:pt>
                <c:pt idx="4">
                  <c:v>14175</c:v>
                </c:pt>
                <c:pt idx="5">
                  <c:v>25411</c:v>
                </c:pt>
                <c:pt idx="6">
                  <c:v>92433</c:v>
                </c:pt>
                <c:pt idx="7">
                  <c:v>230688</c:v>
                </c:pt>
              </c:numCache>
            </c:numRef>
          </c:val>
          <c:extLst>
            <c:ext xmlns:c15="http://schemas.microsoft.com/office/drawing/2012/chart" uri="{02D57815-91ED-43cb-92C2-25804820EDAC}">
              <c15:datalabelsRange>
                <c15:f>'36bperfresol_graf'!$V$14:$AC$14</c15:f>
                <c15:dlblRangeCache>
                  <c:ptCount val="8"/>
                  <c:pt idx="0">
                    <c:v>23%</c:v>
                  </c:pt>
                  <c:pt idx="1">
                    <c:v>30%</c:v>
                  </c:pt>
                  <c:pt idx="2">
                    <c:v>35%</c:v>
                  </c:pt>
                  <c:pt idx="3">
                    <c:v>33%</c:v>
                  </c:pt>
                  <c:pt idx="4">
                    <c:v>39%</c:v>
                  </c:pt>
                  <c:pt idx="5">
                    <c:v>43%</c:v>
                  </c:pt>
                  <c:pt idx="6">
                    <c:v>46%</c:v>
                  </c:pt>
                  <c:pt idx="7">
                    <c:v>34%</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807</c:v>
                </c:pt>
                <c:pt idx="1">
                  <c:v>23232</c:v>
                </c:pt>
                <c:pt idx="2">
                  <c:v>9952</c:v>
                </c:pt>
                <c:pt idx="3">
                  <c:v>10962</c:v>
                </c:pt>
                <c:pt idx="4">
                  <c:v>9775</c:v>
                </c:pt>
                <c:pt idx="5">
                  <c:v>13177</c:v>
                </c:pt>
                <c:pt idx="6">
                  <c:v>30380</c:v>
                </c:pt>
                <c:pt idx="7">
                  <c:v>61459</c:v>
                </c:pt>
              </c:numCache>
            </c:numRef>
          </c:val>
          <c:extLst>
            <c:ext xmlns:c15="http://schemas.microsoft.com/office/drawing/2012/chart" uri="{02D57815-91ED-43cb-92C2-25804820EDAC}">
              <c15:datalabelsRange>
                <c15:f>'36bperfresol_graf'!$V$17:$AC$17</c15:f>
                <c15:dlblRangeCache>
                  <c:ptCount val="8"/>
                  <c:pt idx="0">
                    <c:v>34%</c:v>
                  </c:pt>
                  <c:pt idx="1">
                    <c:v>29%</c:v>
                  </c:pt>
                  <c:pt idx="2">
                    <c:v>27%</c:v>
                  </c:pt>
                  <c:pt idx="3">
                    <c:v>27%</c:v>
                  </c:pt>
                  <c:pt idx="4">
                    <c:v>23%</c:v>
                  </c:pt>
                  <c:pt idx="5">
                    <c:v>21%</c:v>
                  </c:pt>
                  <c:pt idx="6">
                    <c:v>24%</c:v>
                  </c:pt>
                  <c:pt idx="7">
                    <c:v>26%</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1118</c:v>
                </c:pt>
                <c:pt idx="1">
                  <c:v>32875</c:v>
                </c:pt>
                <c:pt idx="2">
                  <c:v>13048</c:v>
                </c:pt>
                <c:pt idx="3">
                  <c:v>15456</c:v>
                </c:pt>
                <c:pt idx="4">
                  <c:v>15881</c:v>
                </c:pt>
                <c:pt idx="5">
                  <c:v>23878</c:v>
                </c:pt>
                <c:pt idx="6">
                  <c:v>48862</c:v>
                </c:pt>
                <c:pt idx="7">
                  <c:v>87270</c:v>
                </c:pt>
              </c:numCache>
            </c:numRef>
          </c:val>
          <c:extLst>
            <c:ext xmlns:c15="http://schemas.microsoft.com/office/drawing/2012/chart" uri="{02D57815-91ED-43cb-92C2-25804820EDAC}">
              <c15:datalabelsRange>
                <c15:f>'36bperfresol_graf'!$V$18:$AC$18</c15:f>
                <c15:dlblRangeCache>
                  <c:ptCount val="8"/>
                  <c:pt idx="0">
                    <c:v>47%</c:v>
                  </c:pt>
                  <c:pt idx="1">
                    <c:v>41%</c:v>
                  </c:pt>
                  <c:pt idx="2">
                    <c:v>36%</c:v>
                  </c:pt>
                  <c:pt idx="3">
                    <c:v>38%</c:v>
                  </c:pt>
                  <c:pt idx="4">
                    <c:v>38%</c:v>
                  </c:pt>
                  <c:pt idx="5">
                    <c:v>39%</c:v>
                  </c:pt>
                  <c:pt idx="6">
                    <c:v>38%</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457</c:v>
                </c:pt>
                <c:pt idx="1">
                  <c:v>23817</c:v>
                </c:pt>
                <c:pt idx="2">
                  <c:v>13264</c:v>
                </c:pt>
                <c:pt idx="3">
                  <c:v>14316</c:v>
                </c:pt>
                <c:pt idx="4">
                  <c:v>16069</c:v>
                </c:pt>
                <c:pt idx="5">
                  <c:v>24851</c:v>
                </c:pt>
                <c:pt idx="6">
                  <c:v>49956</c:v>
                </c:pt>
                <c:pt idx="7">
                  <c:v>91308</c:v>
                </c:pt>
              </c:numCache>
            </c:numRef>
          </c:val>
          <c:extLst>
            <c:ext xmlns:c15="http://schemas.microsoft.com/office/drawing/2012/chart" uri="{02D57815-91ED-43cb-92C2-25804820EDAC}">
              <c15:datalabelsRange>
                <c15:f>'36bperfresol_graf'!$V$19:$AC$19</c15:f>
                <c15:dlblRangeCache>
                  <c:ptCount val="8"/>
                  <c:pt idx="0">
                    <c:v>19%</c:v>
                  </c:pt>
                  <c:pt idx="1">
                    <c:v>30%</c:v>
                  </c:pt>
                  <c:pt idx="2">
                    <c:v>37%</c:v>
                  </c:pt>
                  <c:pt idx="3">
                    <c:v>35%</c:v>
                  </c:pt>
                  <c:pt idx="4">
                    <c:v>39%</c:v>
                  </c:pt>
                  <c:pt idx="5">
                    <c:v>40%</c:v>
                  </c:pt>
                  <c:pt idx="6">
                    <c:v>39%</c:v>
                  </c:pt>
                  <c:pt idx="7">
                    <c:v>38%</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79.419204405853662</c:v>
                </c:pt>
                <c:pt idx="1">
                  <c:v>43.961042091898236</c:v>
                </c:pt>
                <c:pt idx="2">
                  <c:v>61.566579634464752</c:v>
                </c:pt>
                <c:pt idx="3">
                  <c:v>52.413139723431776</c:v>
                </c:pt>
                <c:pt idx="4">
                  <c:v>28.785894929420838</c:v>
                </c:pt>
                <c:pt idx="5">
                  <c:v>65.677199331848556</c:v>
                </c:pt>
                <c:pt idx="6">
                  <c:v>49.594167624959532</c:v>
                </c:pt>
                <c:pt idx="7">
                  <c:v>70.313954854864804</c:v>
                </c:pt>
                <c:pt idx="8">
                  <c:v>42.389094254184528</c:v>
                </c:pt>
                <c:pt idx="9">
                  <c:v>43.546164087787318</c:v>
                </c:pt>
                <c:pt idx="10">
                  <c:v>38.099764620677171</c:v>
                </c:pt>
                <c:pt idx="11">
                  <c:v>62.80495142437686</c:v>
                </c:pt>
                <c:pt idx="12">
                  <c:v>69.302861256073427</c:v>
                </c:pt>
                <c:pt idx="13">
                  <c:v>51.453977409276618</c:v>
                </c:pt>
                <c:pt idx="14">
                  <c:v>45.230196617849337</c:v>
                </c:pt>
                <c:pt idx="15">
                  <c:v>54.307488086484007</c:v>
                </c:pt>
                <c:pt idx="16">
                  <c:v>83.760863470703669</c:v>
                </c:pt>
                <c:pt idx="17">
                  <c:v>61.959937156323647</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0.96432990279783137</c:v>
                </c:pt>
                <c:pt idx="1">
                  <c:v>16.388357628453416</c:v>
                </c:pt>
                <c:pt idx="2">
                  <c:v>11.303474593291826</c:v>
                </c:pt>
                <c:pt idx="3">
                  <c:v>1.4921566126769545</c:v>
                </c:pt>
                <c:pt idx="4">
                  <c:v>30.459347479059424</c:v>
                </c:pt>
                <c:pt idx="5">
                  <c:v>1.3467427616926504</c:v>
                </c:pt>
                <c:pt idx="6">
                  <c:v>27.486630419006577</c:v>
                </c:pt>
                <c:pt idx="7">
                  <c:v>10.921072852351724</c:v>
                </c:pt>
                <c:pt idx="8">
                  <c:v>7.8507248885765977</c:v>
                </c:pt>
                <c:pt idx="9">
                  <c:v>10.024246541646656</c:v>
                </c:pt>
                <c:pt idx="10">
                  <c:v>45.697537570161145</c:v>
                </c:pt>
                <c:pt idx="11">
                  <c:v>14.668955724382476</c:v>
                </c:pt>
                <c:pt idx="12">
                  <c:v>10.771639373762822</c:v>
                </c:pt>
                <c:pt idx="13">
                  <c:v>2.35840743411039</c:v>
                </c:pt>
                <c:pt idx="14">
                  <c:v>12.505057043450117</c:v>
                </c:pt>
                <c:pt idx="15">
                  <c:v>1.3627725306313447</c:v>
                </c:pt>
                <c:pt idx="16">
                  <c:v>7.5693860386879734</c:v>
                </c:pt>
                <c:pt idx="17">
                  <c:v>9.819324430479183E-2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19.613828508387339</c:v>
                </c:pt>
                <c:pt idx="1">
                  <c:v>39.650600279648351</c:v>
                </c:pt>
                <c:pt idx="2">
                  <c:v>27.067684273950594</c:v>
                </c:pt>
                <c:pt idx="3">
                  <c:v>46.094703663891266</c:v>
                </c:pt>
                <c:pt idx="4">
                  <c:v>40.754757591519741</c:v>
                </c:pt>
                <c:pt idx="5">
                  <c:v>32.976057906458799</c:v>
                </c:pt>
                <c:pt idx="6">
                  <c:v>21.350020654467507</c:v>
                </c:pt>
                <c:pt idx="7">
                  <c:v>18.749604505473645</c:v>
                </c:pt>
                <c:pt idx="8">
                  <c:v>49.729970094739592</c:v>
                </c:pt>
                <c:pt idx="9">
                  <c:v>46.076237998742769</c:v>
                </c:pt>
                <c:pt idx="10">
                  <c:v>16.202697809161688</c:v>
                </c:pt>
                <c:pt idx="11">
                  <c:v>22.408965832604633</c:v>
                </c:pt>
                <c:pt idx="12">
                  <c:v>19.895987043368724</c:v>
                </c:pt>
                <c:pt idx="13">
                  <c:v>46.181206440759432</c:v>
                </c:pt>
                <c:pt idx="14">
                  <c:v>42.102920948296784</c:v>
                </c:pt>
                <c:pt idx="15">
                  <c:v>37.23033434244077</c:v>
                </c:pt>
                <c:pt idx="16">
                  <c:v>8.6697504906083545</c:v>
                </c:pt>
                <c:pt idx="17">
                  <c:v>37.941869599371564</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2.6371829611608879E-3</c:v>
                </c:pt>
                <c:pt idx="1">
                  <c:v>0</c:v>
                </c:pt>
                <c:pt idx="2">
                  <c:v>6.2261498292829884E-2</c:v>
                </c:pt>
                <c:pt idx="3">
                  <c:v>0</c:v>
                </c:pt>
                <c:pt idx="4">
                  <c:v>0</c:v>
                </c:pt>
                <c:pt idx="5">
                  <c:v>0</c:v>
                </c:pt>
                <c:pt idx="6">
                  <c:v>1.5691813015663902</c:v>
                </c:pt>
                <c:pt idx="7">
                  <c:v>1.5367787309823633E-2</c:v>
                </c:pt>
                <c:pt idx="8">
                  <c:v>3.0210762499278676E-2</c:v>
                </c:pt>
                <c:pt idx="9">
                  <c:v>0.35335137182325405</c:v>
                </c:pt>
                <c:pt idx="10">
                  <c:v>0</c:v>
                </c:pt>
                <c:pt idx="11">
                  <c:v>0.1171270186360318</c:v>
                </c:pt>
                <c:pt idx="12">
                  <c:v>2.9512326795033291E-2</c:v>
                </c:pt>
                <c:pt idx="13">
                  <c:v>6.4087158535608424E-3</c:v>
                </c:pt>
                <c:pt idx="14">
                  <c:v>0.16182539040375435</c:v>
                </c:pt>
                <c:pt idx="15">
                  <c:v>7.0994050404438802</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71.446552012350409</c:v>
                </c:pt>
                <c:pt idx="1">
                  <c:v>46.250903229392478</c:v>
                </c:pt>
                <c:pt idx="2">
                  <c:v>58.609985341036477</c:v>
                </c:pt>
                <c:pt idx="3">
                  <c:v>56.400409626216074</c:v>
                </c:pt>
                <c:pt idx="4">
                  <c:v>32.765227914481649</c:v>
                </c:pt>
                <c:pt idx="5">
                  <c:v>71.239145740436513</c:v>
                </c:pt>
                <c:pt idx="6">
                  <c:v>44.91650243750648</c:v>
                </c:pt>
                <c:pt idx="7">
                  <c:v>62.982701640515678</c:v>
                </c:pt>
                <c:pt idx="8">
                  <c:v>50.046264774175526</c:v>
                </c:pt>
                <c:pt idx="9">
                  <c:v>43.047681565912754</c:v>
                </c:pt>
                <c:pt idx="10">
                  <c:v>41.079947954315458</c:v>
                </c:pt>
                <c:pt idx="11">
                  <c:v>64.950213371266003</c:v>
                </c:pt>
                <c:pt idx="12">
                  <c:v>65.908739023688923</c:v>
                </c:pt>
                <c:pt idx="13">
                  <c:v>49.985713469341107</c:v>
                </c:pt>
                <c:pt idx="14">
                  <c:v>50.283286118980172</c:v>
                </c:pt>
                <c:pt idx="15">
                  <c:v>59.282580435489116</c:v>
                </c:pt>
                <c:pt idx="16">
                  <c:v>72.960638904734736</c:v>
                </c:pt>
                <c:pt idx="17">
                  <c:v>56.4621409921671</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2.1367395301729646</c:v>
                </c:pt>
                <c:pt idx="1">
                  <c:v>23.772997609916068</c:v>
                </c:pt>
                <c:pt idx="2">
                  <c:v>16.245580753643182</c:v>
                </c:pt>
                <c:pt idx="3">
                  <c:v>3.3538146441372247</c:v>
                </c:pt>
                <c:pt idx="4">
                  <c:v>26.724485679709559</c:v>
                </c:pt>
                <c:pt idx="5">
                  <c:v>2.030039896737855</c:v>
                </c:pt>
                <c:pt idx="6">
                  <c:v>33.861632610725032</c:v>
                </c:pt>
                <c:pt idx="7">
                  <c:v>12.317265608717658</c:v>
                </c:pt>
                <c:pt idx="8">
                  <c:v>11.449222228041691</c:v>
                </c:pt>
                <c:pt idx="9">
                  <c:v>11.338545085635854</c:v>
                </c:pt>
                <c:pt idx="10">
                  <c:v>44.24606043082261</c:v>
                </c:pt>
                <c:pt idx="11">
                  <c:v>16.573128152075519</c:v>
                </c:pt>
                <c:pt idx="12">
                  <c:v>15.206476300015483</c:v>
                </c:pt>
                <c:pt idx="13">
                  <c:v>4.7431281787530715</c:v>
                </c:pt>
                <c:pt idx="14">
                  <c:v>17.870632672332388</c:v>
                </c:pt>
                <c:pt idx="15">
                  <c:v>2.7705557361065973</c:v>
                </c:pt>
                <c:pt idx="16">
                  <c:v>13.434112949229892</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26.408841952073317</c:v>
                </c:pt>
                <c:pt idx="1">
                  <c:v>29.976099160691458</c:v>
                </c:pt>
                <c:pt idx="2">
                  <c:v>25.032335948952316</c:v>
                </c:pt>
                <c:pt idx="3">
                  <c:v>40.245775729646695</c:v>
                </c:pt>
                <c:pt idx="4">
                  <c:v>40.510286405808792</c:v>
                </c:pt>
                <c:pt idx="5">
                  <c:v>26.730814362825626</c:v>
                </c:pt>
                <c:pt idx="6">
                  <c:v>19.929467897521004</c:v>
                </c:pt>
                <c:pt idx="7">
                  <c:v>24.661327299252687</c:v>
                </c:pt>
                <c:pt idx="8">
                  <c:v>38.389287522477694</c:v>
                </c:pt>
                <c:pt idx="9">
                  <c:v>45.130393268484809</c:v>
                </c:pt>
                <c:pt idx="10">
                  <c:v>14.673991614861935</c:v>
                </c:pt>
                <c:pt idx="11">
                  <c:v>18.246476141212984</c:v>
                </c:pt>
                <c:pt idx="12">
                  <c:v>18.8140054411537</c:v>
                </c:pt>
                <c:pt idx="13">
                  <c:v>45.259729127378705</c:v>
                </c:pt>
                <c:pt idx="14">
                  <c:v>31.586402266288953</c:v>
                </c:pt>
                <c:pt idx="15">
                  <c:v>29.594572635684109</c:v>
                </c:pt>
                <c:pt idx="16">
                  <c:v>13.605248146035368</c:v>
                </c:pt>
                <c:pt idx="17">
                  <c:v>43.5378590078329</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7.8665054033058984E-3</c:v>
                </c:pt>
                <c:pt idx="1">
                  <c:v>0</c:v>
                </c:pt>
                <c:pt idx="2">
                  <c:v>0.11209795636802622</c:v>
                </c:pt>
                <c:pt idx="3">
                  <c:v>0</c:v>
                </c:pt>
                <c:pt idx="4">
                  <c:v>0</c:v>
                </c:pt>
                <c:pt idx="5">
                  <c:v>0</c:v>
                </c:pt>
                <c:pt idx="6">
                  <c:v>1.2923970542474847</c:v>
                </c:pt>
                <c:pt idx="7">
                  <c:v>3.8705451513978625E-2</c:v>
                </c:pt>
                <c:pt idx="8">
                  <c:v>0.11522547530508563</c:v>
                </c:pt>
                <c:pt idx="9">
                  <c:v>0.48338007996658111</c:v>
                </c:pt>
                <c:pt idx="10">
                  <c:v>0</c:v>
                </c:pt>
                <c:pt idx="11">
                  <c:v>0.23018233544549335</c:v>
                </c:pt>
                <c:pt idx="12">
                  <c:v>7.0779235141890245E-2</c:v>
                </c:pt>
                <c:pt idx="13">
                  <c:v>1.1429224527115835E-2</c:v>
                </c:pt>
                <c:pt idx="14">
                  <c:v>0.25967894239848915</c:v>
                </c:pt>
                <c:pt idx="15">
                  <c:v>8.3522911927201822</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78.453818805315308</c:v>
                </c:pt>
                <c:pt idx="1">
                  <c:v>39.616861741038768</c:v>
                </c:pt>
                <c:pt idx="2">
                  <c:v>60.231637061929909</c:v>
                </c:pt>
                <c:pt idx="3">
                  <c:v>51.612903225806448</c:v>
                </c:pt>
                <c:pt idx="4">
                  <c:v>28.324602055208544</c:v>
                </c:pt>
                <c:pt idx="5">
                  <c:v>70.753403465346537</c:v>
                </c:pt>
                <c:pt idx="6">
                  <c:v>47.816586489599565</c:v>
                </c:pt>
                <c:pt idx="7">
                  <c:v>64.573769139841104</c:v>
                </c:pt>
                <c:pt idx="8">
                  <c:v>46.829011317676645</c:v>
                </c:pt>
                <c:pt idx="9">
                  <c:v>44.517719504457183</c:v>
                </c:pt>
                <c:pt idx="10">
                  <c:v>36.992792311799249</c:v>
                </c:pt>
                <c:pt idx="11">
                  <c:v>63.690784822059861</c:v>
                </c:pt>
                <c:pt idx="12">
                  <c:v>69.199690214703608</c:v>
                </c:pt>
                <c:pt idx="13">
                  <c:v>53.352993973586358</c:v>
                </c:pt>
                <c:pt idx="14">
                  <c:v>47.244533690316821</c:v>
                </c:pt>
                <c:pt idx="15">
                  <c:v>55.139029607114715</c:v>
                </c:pt>
                <c:pt idx="16">
                  <c:v>79.594967781528069</c:v>
                </c:pt>
                <c:pt idx="17">
                  <c:v>60.359408033826639</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1.057515318086689</c:v>
                </c:pt>
                <c:pt idx="1">
                  <c:v>18.868873445501098</c:v>
                </c:pt>
                <c:pt idx="2">
                  <c:v>12.163946231397023</c:v>
                </c:pt>
                <c:pt idx="3">
                  <c:v>2.1025839650307088</c:v>
                </c:pt>
                <c:pt idx="4">
                  <c:v>29.201088051581703</c:v>
                </c:pt>
                <c:pt idx="5">
                  <c:v>1.6475866336633664</c:v>
                </c:pt>
                <c:pt idx="6">
                  <c:v>26.969984416288366</c:v>
                </c:pt>
                <c:pt idx="7">
                  <c:v>12.430931632625009</c:v>
                </c:pt>
                <c:pt idx="8">
                  <c:v>9.8664310233490813</c:v>
                </c:pt>
                <c:pt idx="9">
                  <c:v>10.156339390661245</c:v>
                </c:pt>
                <c:pt idx="10">
                  <c:v>45.021356113187402</c:v>
                </c:pt>
                <c:pt idx="11">
                  <c:v>13.898185246288003</c:v>
                </c:pt>
                <c:pt idx="12">
                  <c:v>10.190256692575417</c:v>
                </c:pt>
                <c:pt idx="13">
                  <c:v>1.9019532418686156</c:v>
                </c:pt>
                <c:pt idx="14">
                  <c:v>16.499330655957163</c:v>
                </c:pt>
                <c:pt idx="15">
                  <c:v>2.0122706292919057</c:v>
                </c:pt>
                <c:pt idx="16">
                  <c:v>8.8063823258668297</c:v>
                </c:pt>
                <c:pt idx="17">
                  <c:v>0.21141649048625794</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20.486648679996975</c:v>
                </c:pt>
                <c:pt idx="1">
                  <c:v>41.51426481346013</c:v>
                </c:pt>
                <c:pt idx="2">
                  <c:v>27.568410945751321</c:v>
                </c:pt>
                <c:pt idx="3">
                  <c:v>46.284512809162841</c:v>
                </c:pt>
                <c:pt idx="4">
                  <c:v>42.47430989320975</c:v>
                </c:pt>
                <c:pt idx="5">
                  <c:v>27.599009900990097</c:v>
                </c:pt>
                <c:pt idx="6">
                  <c:v>23.658445694152721</c:v>
                </c:pt>
                <c:pt idx="7">
                  <c:v>22.987052258295076</c:v>
                </c:pt>
                <c:pt idx="8">
                  <c:v>43.291812527614454</c:v>
                </c:pt>
                <c:pt idx="9">
                  <c:v>44.897386022031057</c:v>
                </c:pt>
                <c:pt idx="10">
                  <c:v>17.985851575013349</c:v>
                </c:pt>
                <c:pt idx="11">
                  <c:v>22.281404666509545</c:v>
                </c:pt>
                <c:pt idx="12">
                  <c:v>20.594190592604342</c:v>
                </c:pt>
                <c:pt idx="13">
                  <c:v>44.740778732316109</c:v>
                </c:pt>
                <c:pt idx="14">
                  <c:v>36.077643908969208</c:v>
                </c:pt>
                <c:pt idx="15">
                  <c:v>35.382190701339638</c:v>
                </c:pt>
                <c:pt idx="16">
                  <c:v>11.598649892605094</c:v>
                </c:pt>
                <c:pt idx="17">
                  <c:v>39.429175475687103</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2.0171966010237271E-3</c:v>
                </c:pt>
                <c:pt idx="1">
                  <c:v>0</c:v>
                </c:pt>
                <c:pt idx="2">
                  <c:v>3.6005760921747482E-2</c:v>
                </c:pt>
                <c:pt idx="3">
                  <c:v>0</c:v>
                </c:pt>
                <c:pt idx="4">
                  <c:v>0</c:v>
                </c:pt>
                <c:pt idx="5">
                  <c:v>0</c:v>
                </c:pt>
                <c:pt idx="6">
                  <c:v>1.5549833999593468</c:v>
                </c:pt>
                <c:pt idx="7">
                  <c:v>8.2469692388047397E-3</c:v>
                </c:pt>
                <c:pt idx="8">
                  <c:v>1.2745131359820548E-2</c:v>
                </c:pt>
                <c:pt idx="9">
                  <c:v>0.42855508285051541</c:v>
                </c:pt>
                <c:pt idx="10">
                  <c:v>0</c:v>
                </c:pt>
                <c:pt idx="11">
                  <c:v>0.12962526514258779</c:v>
                </c:pt>
                <c:pt idx="12">
                  <c:v>1.5862500116636029E-2</c:v>
                </c:pt>
                <c:pt idx="13">
                  <c:v>4.2740522289182372E-3</c:v>
                </c:pt>
                <c:pt idx="14">
                  <c:v>0.17849174475680499</c:v>
                </c:pt>
                <c:pt idx="15">
                  <c:v>7.4665090622537429</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85.883551880494579</c:v>
                </c:pt>
                <c:pt idx="1">
                  <c:v>46.368190356919222</c:v>
                </c:pt>
                <c:pt idx="2">
                  <c:v>64.192484555715552</c:v>
                </c:pt>
                <c:pt idx="3">
                  <c:v>51.127669748167037</c:v>
                </c:pt>
                <c:pt idx="4">
                  <c:v>24.444582736946916</c:v>
                </c:pt>
                <c:pt idx="5">
                  <c:v>50.164699423552015</c:v>
                </c:pt>
                <c:pt idx="6">
                  <c:v>54.190021836794301</c:v>
                </c:pt>
                <c:pt idx="7">
                  <c:v>81.506259684679151</c:v>
                </c:pt>
                <c:pt idx="8">
                  <c:v>34.354571748616522</c:v>
                </c:pt>
                <c:pt idx="9">
                  <c:v>42.900789637885403</c:v>
                </c:pt>
                <c:pt idx="10">
                  <c:v>36.496160354028376</c:v>
                </c:pt>
                <c:pt idx="11">
                  <c:v>60.037652677013497</c:v>
                </c:pt>
                <c:pt idx="12">
                  <c:v>73.264637352505076</c:v>
                </c:pt>
                <c:pt idx="13">
                  <c:v>50.583205539290859</c:v>
                </c:pt>
                <c:pt idx="14">
                  <c:v>41.80413266192047</c:v>
                </c:pt>
                <c:pt idx="15">
                  <c:v>50.896443397284862</c:v>
                </c:pt>
                <c:pt idx="16">
                  <c:v>99.081055607917065</c:v>
                </c:pt>
                <c:pt idx="17">
                  <c:v>68.824940047961633</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7.6109882029682857E-2</c:v>
                </c:pt>
                <c:pt idx="1">
                  <c:v>8.0195008498076756</c:v>
                </c:pt>
                <c:pt idx="2">
                  <c:v>7.9752891448743553</c:v>
                </c:pt>
                <c:pt idx="3">
                  <c:v>0.18329614281160345</c:v>
                </c:pt>
                <c:pt idx="4">
                  <c:v>36.623311967141703</c:v>
                </c:pt>
                <c:pt idx="5">
                  <c:v>1.372495196266813E-2</c:v>
                </c:pt>
                <c:pt idx="6">
                  <c:v>23.63659123468295</c:v>
                </c:pt>
                <c:pt idx="7">
                  <c:v>8.4167548023710559</c:v>
                </c:pt>
                <c:pt idx="8">
                  <c:v>4.1445839533211846</c:v>
                </c:pt>
                <c:pt idx="9">
                  <c:v>8.939905759838199</c:v>
                </c:pt>
                <c:pt idx="10">
                  <c:v>47.663673044383707</c:v>
                </c:pt>
                <c:pt idx="11">
                  <c:v>13.729451740288365</c:v>
                </c:pt>
                <c:pt idx="12">
                  <c:v>6.5514534557733279</c:v>
                </c:pt>
                <c:pt idx="13">
                  <c:v>0.91547004972350021</c:v>
                </c:pt>
                <c:pt idx="14">
                  <c:v>7.423163743705504</c:v>
                </c:pt>
                <c:pt idx="15">
                  <c:v>6.7317401548300237E-2</c:v>
                </c:pt>
                <c:pt idx="16">
                  <c:v>0.82469368520263897</c:v>
                </c:pt>
                <c:pt idx="17">
                  <c:v>5.9952038369304558E-2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14.040338237475732</c:v>
                </c:pt>
                <c:pt idx="1">
                  <c:v>45.612308793273101</c:v>
                </c:pt>
                <c:pt idx="2">
                  <c:v>27.776487528449998</c:v>
                </c:pt>
                <c:pt idx="3">
                  <c:v>48.689034109021357</c:v>
                </c:pt>
                <c:pt idx="4">
                  <c:v>38.932105295911384</c:v>
                </c:pt>
                <c:pt idx="5">
                  <c:v>49.821575624485313</c:v>
                </c:pt>
                <c:pt idx="6">
                  <c:v>20.406971083633533</c:v>
                </c:pt>
                <c:pt idx="7">
                  <c:v>10.074525911897091</c:v>
                </c:pt>
                <c:pt idx="8">
                  <c:v>61.494156788657982</c:v>
                </c:pt>
                <c:pt idx="9">
                  <c:v>47.977494244465007</c:v>
                </c:pt>
                <c:pt idx="10">
                  <c:v>15.840166601587921</c:v>
                </c:pt>
                <c:pt idx="11">
                  <c:v>26.228303792818441</c:v>
                </c:pt>
                <c:pt idx="12">
                  <c:v>20.182663194487709</c:v>
                </c:pt>
                <c:pt idx="13">
                  <c:v>48.496677354895674</c:v>
                </c:pt>
                <c:pt idx="14">
                  <c:v>50.659836777218267</c:v>
                </c:pt>
                <c:pt idx="15">
                  <c:v>42.921575227196229</c:v>
                </c:pt>
                <c:pt idx="16">
                  <c:v>9.4250706880301599E-2</c:v>
                </c:pt>
                <c:pt idx="17">
                  <c:v>31.115107913669064</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5.5738770960100333E-2</c:v>
                </c:pt>
                <c:pt idx="3">
                  <c:v>0</c:v>
                </c:pt>
                <c:pt idx="4">
                  <c:v>0</c:v>
                </c:pt>
                <c:pt idx="5">
                  <c:v>0</c:v>
                </c:pt>
                <c:pt idx="6">
                  <c:v>1.7664158448892164</c:v>
                </c:pt>
                <c:pt idx="7">
                  <c:v>2.4596010527092507E-3</c:v>
                </c:pt>
                <c:pt idx="8">
                  <c:v>6.6875094043100996E-3</c:v>
                </c:pt>
                <c:pt idx="9">
                  <c:v>0.18181035781139057</c:v>
                </c:pt>
                <c:pt idx="10">
                  <c:v>0</c:v>
                </c:pt>
                <c:pt idx="11">
                  <c:v>4.5917898796951047E-3</c:v>
                </c:pt>
                <c:pt idx="12">
                  <c:v>1.2459972338861407E-3</c:v>
                </c:pt>
                <c:pt idx="13">
                  <c:v>4.6470560899670062E-3</c:v>
                </c:pt>
                <c:pt idx="14">
                  <c:v>0.11286681715575621</c:v>
                </c:pt>
                <c:pt idx="15">
                  <c:v>6.1146639739706048</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Balears, Illes</c:v>
                </c:pt>
                <c:pt idx="4">
                  <c:v>Comunitat Valenciana</c:v>
                </c:pt>
                <c:pt idx="5">
                  <c:v>Aragón</c:v>
                </c:pt>
                <c:pt idx="6">
                  <c:v>Extremadura</c:v>
                </c:pt>
                <c:pt idx="7">
                  <c:v>TOTAL</c:v>
                </c:pt>
                <c:pt idx="8">
                  <c:v>Madrid, Comunidad de</c:v>
                </c:pt>
                <c:pt idx="9">
                  <c:v>Murcia, Región de</c:v>
                </c:pt>
                <c:pt idx="10">
                  <c:v>Cataluña</c:v>
                </c:pt>
                <c:pt idx="11">
                  <c:v>País Vasco</c:v>
                </c:pt>
                <c:pt idx="12">
                  <c:v>Rioja, La</c:v>
                </c:pt>
                <c:pt idx="13">
                  <c:v>Navarra, Comunidad Foral de</c:v>
                </c:pt>
                <c:pt idx="14">
                  <c:v>Asturias, Principado de</c:v>
                </c:pt>
                <c:pt idx="15">
                  <c:v>Canarias</c:v>
                </c:pt>
                <c:pt idx="16">
                  <c:v>Ceuta y Melilla</c:v>
                </c:pt>
                <c:pt idx="17">
                  <c:v>Cantabria</c:v>
                </c:pt>
                <c:pt idx="18">
                  <c:v>Galicia</c:v>
                </c:pt>
              </c:strCache>
            </c:strRef>
          </c:cat>
          <c:val>
            <c:numRef>
              <c:f>'42pbpcasaadpot'!$Q$11:$Q$29</c:f>
              <c:numCache>
                <c:formatCode>#,##0.00</c:formatCode>
                <c:ptCount val="19"/>
                <c:pt idx="0">
                  <c:v>30.410011873300395</c:v>
                </c:pt>
                <c:pt idx="1">
                  <c:v>28.575620369225952</c:v>
                </c:pt>
                <c:pt idx="2">
                  <c:v>27.478685296520517</c:v>
                </c:pt>
                <c:pt idx="3">
                  <c:v>26.750537721683372</c:v>
                </c:pt>
                <c:pt idx="4">
                  <c:v>25.561103530290673</c:v>
                </c:pt>
                <c:pt idx="5">
                  <c:v>25.30681860980636</c:v>
                </c:pt>
                <c:pt idx="6">
                  <c:v>24.422222075443035</c:v>
                </c:pt>
                <c:pt idx="7">
                  <c:v>24.001361137530839</c:v>
                </c:pt>
                <c:pt idx="8">
                  <c:v>23.766589495545194</c:v>
                </c:pt>
                <c:pt idx="9">
                  <c:v>23.58483942791808</c:v>
                </c:pt>
                <c:pt idx="10">
                  <c:v>21.900393425745488</c:v>
                </c:pt>
                <c:pt idx="11">
                  <c:v>21.625710454809735</c:v>
                </c:pt>
                <c:pt idx="12">
                  <c:v>21.266834056151563</c:v>
                </c:pt>
                <c:pt idx="13">
                  <c:v>20.520782714849538</c:v>
                </c:pt>
                <c:pt idx="14">
                  <c:v>18.692429744321508</c:v>
                </c:pt>
                <c:pt idx="15">
                  <c:v>18.458303278719807</c:v>
                </c:pt>
                <c:pt idx="16">
                  <c:v>17.709937917191802</c:v>
                </c:pt>
                <c:pt idx="17">
                  <c:v>17.623086996462288</c:v>
                </c:pt>
                <c:pt idx="18">
                  <c:v>17.42311806114073</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Extremadura</c:v>
                </c:pt>
                <c:pt idx="2">
                  <c:v>Balears, Illes</c:v>
                </c:pt>
                <c:pt idx="3">
                  <c:v>Castilla y León</c:v>
                </c:pt>
                <c:pt idx="4">
                  <c:v>Cataluña</c:v>
                </c:pt>
                <c:pt idx="5">
                  <c:v>Castilla - La Mancha</c:v>
                </c:pt>
                <c:pt idx="6">
                  <c:v>Murcia, Región de</c:v>
                </c:pt>
                <c:pt idx="7">
                  <c:v>País Vasco</c:v>
                </c:pt>
                <c:pt idx="8">
                  <c:v>Comunitat Valenciana</c:v>
                </c:pt>
                <c:pt idx="9">
                  <c:v>TOTAL</c:v>
                </c:pt>
                <c:pt idx="10">
                  <c:v>Rioja, La</c:v>
                </c:pt>
                <c:pt idx="11">
                  <c:v>Madrid, Comunidad de</c:v>
                </c:pt>
                <c:pt idx="12">
                  <c:v>Aragón</c:v>
                </c:pt>
                <c:pt idx="13">
                  <c:v>Canarias</c:v>
                </c:pt>
                <c:pt idx="14">
                  <c:v>Navarra, Comunidad Foral de</c:v>
                </c:pt>
                <c:pt idx="15">
                  <c:v>Asturias, Principado de</c:v>
                </c:pt>
                <c:pt idx="16">
                  <c:v>Ceuta y Melilla</c:v>
                </c:pt>
                <c:pt idx="17">
                  <c:v>Cantabria</c:v>
                </c:pt>
                <c:pt idx="18">
                  <c:v>Galicia</c:v>
                </c:pt>
              </c:strCache>
            </c:strRef>
          </c:cat>
          <c:val>
            <c:numRef>
              <c:f>'22solcasaadpot'!$R$10:$R$28</c:f>
              <c:numCache>
                <c:formatCode>0.00</c:formatCode>
                <c:ptCount val="19"/>
                <c:pt idx="0">
                  <c:v>40.194434721240732</c:v>
                </c:pt>
                <c:pt idx="1">
                  <c:v>40.024702937271712</c:v>
                </c:pt>
                <c:pt idx="2">
                  <c:v>39.307657968426604</c:v>
                </c:pt>
                <c:pt idx="3">
                  <c:v>38.61910643839289</c:v>
                </c:pt>
                <c:pt idx="4">
                  <c:v>36.974114792072655</c:v>
                </c:pt>
                <c:pt idx="5">
                  <c:v>35.994441767741307</c:v>
                </c:pt>
                <c:pt idx="6">
                  <c:v>35.685415120454138</c:v>
                </c:pt>
                <c:pt idx="7">
                  <c:v>35.614105865182673</c:v>
                </c:pt>
                <c:pt idx="8">
                  <c:v>34.8561888716944</c:v>
                </c:pt>
                <c:pt idx="9">
                  <c:v>34.321956543231828</c:v>
                </c:pt>
                <c:pt idx="10">
                  <c:v>33.864414517233506</c:v>
                </c:pt>
                <c:pt idx="11">
                  <c:v>32.266830829962835</c:v>
                </c:pt>
                <c:pt idx="12">
                  <c:v>32.044722074260598</c:v>
                </c:pt>
                <c:pt idx="13">
                  <c:v>29.171866591864074</c:v>
                </c:pt>
                <c:pt idx="14">
                  <c:v>28.103777274720585</c:v>
                </c:pt>
                <c:pt idx="15">
                  <c:v>27.904735536222006</c:v>
                </c:pt>
                <c:pt idx="16">
                  <c:v>27.097045231760259</c:v>
                </c:pt>
                <c:pt idx="17">
                  <c:v>23.059632937865253</c:v>
                </c:pt>
                <c:pt idx="18">
                  <c:v>19.038074075302429</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710-45CC-8A46-C8F72292402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710-45CC-8A46-C8F72292402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710-45CC-8A46-C8F72292402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Extremadura</c:v>
                </c:pt>
                <c:pt idx="4">
                  <c:v>Aragón</c:v>
                </c:pt>
                <c:pt idx="5">
                  <c:v>Asturias, Principado de</c:v>
                </c:pt>
                <c:pt idx="6">
                  <c:v>País Vasco</c:v>
                </c:pt>
                <c:pt idx="7">
                  <c:v>TOTAL</c:v>
                </c:pt>
                <c:pt idx="8">
                  <c:v>Comunitat Valenciana</c:v>
                </c:pt>
                <c:pt idx="9">
                  <c:v>Galicia</c:v>
                </c:pt>
                <c:pt idx="10">
                  <c:v>Cantabria</c:v>
                </c:pt>
                <c:pt idx="11">
                  <c:v>Murcia, Región de</c:v>
                </c:pt>
                <c:pt idx="12">
                  <c:v>Cataluña</c:v>
                </c:pt>
                <c:pt idx="13">
                  <c:v>Rioja, La</c:v>
                </c:pt>
                <c:pt idx="14">
                  <c:v>Madrid, Comunidad de</c:v>
                </c:pt>
                <c:pt idx="15">
                  <c:v>Balears, Illes</c:v>
                </c:pt>
                <c:pt idx="16">
                  <c:v>Navarra, Comunidad Foral de</c:v>
                </c:pt>
                <c:pt idx="17">
                  <c:v>Ceuta y Melilla</c:v>
                </c:pt>
                <c:pt idx="18">
                  <c:v>Canarias</c:v>
                </c:pt>
              </c:strCache>
            </c:strRef>
          </c:cat>
          <c:val>
            <c:numRef>
              <c:f>'44bpbpcasaad'!$AF$11:$AF$29</c:f>
              <c:numCache>
                <c:formatCode>0.00</c:formatCode>
                <c:ptCount val="19"/>
                <c:pt idx="0">
                  <c:v>5.3115757027899191</c:v>
                </c:pt>
                <c:pt idx="1">
                  <c:v>3.7399622606184182</c:v>
                </c:pt>
                <c:pt idx="2">
                  <c:v>3.5087562799312595</c:v>
                </c:pt>
                <c:pt idx="3">
                  <c:v>3.5057993838895363</c:v>
                </c:pt>
                <c:pt idx="4">
                  <c:v>3.4799728616127217</c:v>
                </c:pt>
                <c:pt idx="5">
                  <c:v>3.4773211938601367</c:v>
                </c:pt>
                <c:pt idx="6">
                  <c:v>3.2725467346356125</c:v>
                </c:pt>
                <c:pt idx="7">
                  <c:v>3.2205837572613323</c:v>
                </c:pt>
                <c:pt idx="8">
                  <c:v>3.1518145765831309</c:v>
                </c:pt>
                <c:pt idx="9">
                  <c:v>3.1064001362981379</c:v>
                </c:pt>
                <c:pt idx="10">
                  <c:v>3.0520385004002701</c:v>
                </c:pt>
                <c:pt idx="11">
                  <c:v>2.9984851691943599</c:v>
                </c:pt>
                <c:pt idx="12">
                  <c:v>2.9735787697583858</c:v>
                </c:pt>
                <c:pt idx="13">
                  <c:v>2.8739851442390743</c:v>
                </c:pt>
                <c:pt idx="14">
                  <c:v>2.8310659543906724</c:v>
                </c:pt>
                <c:pt idx="15">
                  <c:v>2.675666196881231</c:v>
                </c:pt>
                <c:pt idx="16">
                  <c:v>2.5524336866996005</c:v>
                </c:pt>
                <c:pt idx="17">
                  <c:v>2.2427939750774395</c:v>
                </c:pt>
                <c:pt idx="18">
                  <c:v>2.1603534823388366</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F7C-4B54-9A36-3F2F1087426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Galicia</c:v>
                </c:pt>
                <c:pt idx="5">
                  <c:v>Extremadura</c:v>
                </c:pt>
                <c:pt idx="6">
                  <c:v>Asturias, Principado de</c:v>
                </c:pt>
                <c:pt idx="7">
                  <c:v>TOTAL</c:v>
                </c:pt>
                <c:pt idx="8">
                  <c:v>País Vasco</c:v>
                </c:pt>
                <c:pt idx="9">
                  <c:v>Castilla - La Mancha</c:v>
                </c:pt>
                <c:pt idx="10">
                  <c:v>Comunitat Valenciana</c:v>
                </c:pt>
                <c:pt idx="11">
                  <c:v>Canarias</c:v>
                </c:pt>
                <c:pt idx="12">
                  <c:v>Cantabria</c:v>
                </c:pt>
                <c:pt idx="13">
                  <c:v>Cataluña</c:v>
                </c:pt>
                <c:pt idx="14">
                  <c:v>Madrid, Comunidad de</c:v>
                </c:pt>
                <c:pt idx="15">
                  <c:v>Balears, Illes</c:v>
                </c:pt>
                <c:pt idx="16">
                  <c:v>Aragón</c:v>
                </c:pt>
                <c:pt idx="17">
                  <c:v>Navarra, Comunidad Foral de</c:v>
                </c:pt>
                <c:pt idx="18">
                  <c:v>Rioja, La</c:v>
                </c:pt>
              </c:strCache>
            </c:strRef>
          </c:cat>
          <c:val>
            <c:numRef>
              <c:f>'44bpbpcasaad'!$AL$11:$AL$29</c:f>
              <c:numCache>
                <c:formatCode>0.00</c:formatCode>
                <c:ptCount val="19"/>
                <c:pt idx="0">
                  <c:v>1.5120481238778147</c:v>
                </c:pt>
                <c:pt idx="1">
                  <c:v>1.4384494003074653</c:v>
                </c:pt>
                <c:pt idx="2">
                  <c:v>1.2997943051433403</c:v>
                </c:pt>
                <c:pt idx="3">
                  <c:v>1.29724163047703</c:v>
                </c:pt>
                <c:pt idx="4">
                  <c:v>1.1660964922439829</c:v>
                </c:pt>
                <c:pt idx="5">
                  <c:v>1.124793582239767</c:v>
                </c:pt>
                <c:pt idx="6">
                  <c:v>1.1246138738595011</c:v>
                </c:pt>
                <c:pt idx="7">
                  <c:v>1.0825656096003118</c:v>
                </c:pt>
                <c:pt idx="8">
                  <c:v>1.0649129650339926</c:v>
                </c:pt>
                <c:pt idx="9">
                  <c:v>1.0608992897539744</c:v>
                </c:pt>
                <c:pt idx="10">
                  <c:v>1.0414237478817483</c:v>
                </c:pt>
                <c:pt idx="11">
                  <c:v>1.0406353684526262</c:v>
                </c:pt>
                <c:pt idx="12">
                  <c:v>1.0402512641169002</c:v>
                </c:pt>
                <c:pt idx="13">
                  <c:v>0.96482978277524445</c:v>
                </c:pt>
                <c:pt idx="14">
                  <c:v>0.91201870038036426</c:v>
                </c:pt>
                <c:pt idx="15">
                  <c:v>0.87805267731539749</c:v>
                </c:pt>
                <c:pt idx="16">
                  <c:v>0.87563253368110772</c:v>
                </c:pt>
                <c:pt idx="17">
                  <c:v>0.6607184034157263</c:v>
                </c:pt>
                <c:pt idx="18">
                  <c:v>0.61983143753366499</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Comunitat Valenciana</c:v>
                </c:pt>
                <c:pt idx="6">
                  <c:v>TOTAL</c:v>
                </c:pt>
                <c:pt idx="7">
                  <c:v>Cataluña</c:v>
                </c:pt>
                <c:pt idx="8">
                  <c:v>Aragón</c:v>
                </c:pt>
                <c:pt idx="9">
                  <c:v>Extremadura</c:v>
                </c:pt>
                <c:pt idx="10">
                  <c:v>Madrid, Comunidad de</c:v>
                </c:pt>
                <c:pt idx="11">
                  <c:v>Cantabria</c:v>
                </c:pt>
                <c:pt idx="12">
                  <c:v>Asturias, Principado de</c:v>
                </c:pt>
                <c:pt idx="13">
                  <c:v>País Vasco</c:v>
                </c:pt>
                <c:pt idx="14">
                  <c:v>Ceuta y Melilla</c:v>
                </c:pt>
                <c:pt idx="15">
                  <c:v>Rioja, La</c:v>
                </c:pt>
                <c:pt idx="16">
                  <c:v>Canarias</c:v>
                </c:pt>
                <c:pt idx="17">
                  <c:v>Galicia</c:v>
                </c:pt>
                <c:pt idx="18">
                  <c:v>Navarra, Comunidad Foral de</c:v>
                </c:pt>
              </c:strCache>
            </c:strRef>
          </c:cat>
          <c:val>
            <c:numRef>
              <c:f>'44bpbpcasaad'!$AR$11:$AR$29</c:f>
              <c:numCache>
                <c:formatCode>0.00</c:formatCode>
                <c:ptCount val="19"/>
                <c:pt idx="0">
                  <c:v>5.3876827948625747</c:v>
                </c:pt>
                <c:pt idx="1">
                  <c:v>5.1812808395466678</c:v>
                </c:pt>
                <c:pt idx="2">
                  <c:v>5.0072103545652</c:v>
                </c:pt>
                <c:pt idx="3">
                  <c:v>4.8875043633709554</c:v>
                </c:pt>
                <c:pt idx="4">
                  <c:v>4.7269833902463283</c:v>
                </c:pt>
                <c:pt idx="5">
                  <c:v>4.3902647221633035</c:v>
                </c:pt>
                <c:pt idx="6">
                  <c:v>4.329891913566394</c:v>
                </c:pt>
                <c:pt idx="7">
                  <c:v>4.3212631636358676</c:v>
                </c:pt>
                <c:pt idx="8">
                  <c:v>4.2409692530946561</c:v>
                </c:pt>
                <c:pt idx="9">
                  <c:v>4.1802038639914683</c:v>
                </c:pt>
                <c:pt idx="10">
                  <c:v>3.8614412424624875</c:v>
                </c:pt>
                <c:pt idx="11">
                  <c:v>3.8147680624993789</c:v>
                </c:pt>
                <c:pt idx="12">
                  <c:v>3.745016691234949</c:v>
                </c:pt>
                <c:pt idx="13">
                  <c:v>3.6391174535151216</c:v>
                </c:pt>
                <c:pt idx="14">
                  <c:v>3.5313968904423287</c:v>
                </c:pt>
                <c:pt idx="15">
                  <c:v>3.3897271137500509</c:v>
                </c:pt>
                <c:pt idx="16">
                  <c:v>3.2912066073389425</c:v>
                </c:pt>
                <c:pt idx="17">
                  <c:v>3.0635460169096711</c:v>
                </c:pt>
                <c:pt idx="18">
                  <c:v>2.9793157092122367</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Castilla - La Mancha</c:v>
                </c:pt>
                <c:pt idx="2">
                  <c:v>Andalucía</c:v>
                </c:pt>
                <c:pt idx="3">
                  <c:v>Balears, Illes</c:v>
                </c:pt>
                <c:pt idx="4">
                  <c:v>Aragón</c:v>
                </c:pt>
                <c:pt idx="5">
                  <c:v>Comunitat Valenciana</c:v>
                </c:pt>
                <c:pt idx="6">
                  <c:v>Murcia, Región de</c:v>
                </c:pt>
                <c:pt idx="7">
                  <c:v>TOTAL</c:v>
                </c:pt>
                <c:pt idx="8">
                  <c:v>Madrid, Comunidad de</c:v>
                </c:pt>
                <c:pt idx="9">
                  <c:v>Extremadura</c:v>
                </c:pt>
                <c:pt idx="10">
                  <c:v>Cataluña</c:v>
                </c:pt>
                <c:pt idx="11">
                  <c:v>Rioja, La</c:v>
                </c:pt>
                <c:pt idx="12">
                  <c:v>País Vasco</c:v>
                </c:pt>
                <c:pt idx="13">
                  <c:v>Navarra, Comunidad Foral de</c:v>
                </c:pt>
                <c:pt idx="14">
                  <c:v>Cantabria</c:v>
                </c:pt>
                <c:pt idx="15">
                  <c:v>Asturias, Principado de</c:v>
                </c:pt>
                <c:pt idx="16">
                  <c:v>Ceuta y Melilla</c:v>
                </c:pt>
                <c:pt idx="17">
                  <c:v>Galicia</c:v>
                </c:pt>
                <c:pt idx="18">
                  <c:v>Canarias</c:v>
                </c:pt>
              </c:strCache>
            </c:strRef>
          </c:cat>
          <c:val>
            <c:numRef>
              <c:f>'44bpbpcasaad'!$AX$11:$AX$29</c:f>
              <c:numCache>
                <c:formatCode>0.00</c:formatCode>
                <c:ptCount val="19"/>
                <c:pt idx="0">
                  <c:v>35.637787434365379</c:v>
                </c:pt>
                <c:pt idx="1">
                  <c:v>35.059781914373964</c:v>
                </c:pt>
                <c:pt idx="2">
                  <c:v>33.940974209410612</c:v>
                </c:pt>
                <c:pt idx="3">
                  <c:v>30.868072764652972</c:v>
                </c:pt>
                <c:pt idx="4">
                  <c:v>29.955489766758156</c:v>
                </c:pt>
                <c:pt idx="5">
                  <c:v>29.748280710384876</c:v>
                </c:pt>
                <c:pt idx="6">
                  <c:v>28.772060651255281</c:v>
                </c:pt>
                <c:pt idx="7">
                  <c:v>28.634499195711545</c:v>
                </c:pt>
                <c:pt idx="8">
                  <c:v>28.342226902004175</c:v>
                </c:pt>
                <c:pt idx="9">
                  <c:v>28.156262973924921</c:v>
                </c:pt>
                <c:pt idx="10">
                  <c:v>27.613057930438782</c:v>
                </c:pt>
                <c:pt idx="11">
                  <c:v>27.022826183497646</c:v>
                </c:pt>
                <c:pt idx="12">
                  <c:v>25.458856482960268</c:v>
                </c:pt>
                <c:pt idx="13">
                  <c:v>25.304351882084053</c:v>
                </c:pt>
                <c:pt idx="14">
                  <c:v>23.056254841208364</c:v>
                </c:pt>
                <c:pt idx="15">
                  <c:v>22.958775970668423</c:v>
                </c:pt>
                <c:pt idx="16">
                  <c:v>22.072897576868254</c:v>
                </c:pt>
                <c:pt idx="17">
                  <c:v>19.165112133648385</c:v>
                </c:pt>
                <c:pt idx="18">
                  <c:v>19.145479252417434</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'45ResolPIAAltaBaj'!$AD$11:$AD$62</c:f>
              <c:numCache>
                <c:formatCode>0</c:formatCode>
                <c:ptCount val="52"/>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pt idx="51">
                  <c:v>28970</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'45ResolPIAAltaBaj'!$AE$11:$AE$62</c:f>
              <c:numCache>
                <c:formatCode>0</c:formatCode>
                <c:ptCount val="52"/>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pt idx="51">
                  <c:v>16692</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3653</c:v>
                </c:pt>
                <c:pt idx="1">
                  <c:v>108772</c:v>
                </c:pt>
                <c:pt idx="2">
                  <c:v>56069</c:v>
                </c:pt>
                <c:pt idx="3">
                  <c:v>67266</c:v>
                </c:pt>
                <c:pt idx="4">
                  <c:v>72016</c:v>
                </c:pt>
                <c:pt idx="5">
                  <c:v>111083</c:v>
                </c:pt>
                <c:pt idx="6">
                  <c:v>302137</c:v>
                </c:pt>
                <c:pt idx="7">
                  <c:v>844842</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983664</c:v>
                </c:pt>
                <c:pt idx="1">
                  <c:v>582174</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530</c:v>
                </c:pt>
                <c:pt idx="1">
                  <c:v>10451</c:v>
                </c:pt>
                <c:pt idx="2">
                  <c:v>6227</c:v>
                </c:pt>
                <c:pt idx="3">
                  <c:v>8676</c:v>
                </c:pt>
                <c:pt idx="4">
                  <c:v>8368</c:v>
                </c:pt>
                <c:pt idx="5">
                  <c:v>11417</c:v>
                </c:pt>
                <c:pt idx="6">
                  <c:v>38156</c:v>
                </c:pt>
                <c:pt idx="7">
                  <c:v>181058</c:v>
                </c:pt>
              </c:numCache>
            </c:numRef>
          </c:val>
          <c:extLst>
            <c:ext xmlns:c15="http://schemas.microsoft.com/office/drawing/2012/chart" uri="{02D57815-91ED-43cb-92C2-25804820EDAC}">
              <c15:datalabelsRange>
                <c15:f>'46aperfpb_graf'!$V$12:$AC$12</c15:f>
                <c15:dlblRangeCache>
                  <c:ptCount val="8"/>
                  <c:pt idx="0">
                    <c:v>33%</c:v>
                  </c:pt>
                  <c:pt idx="1">
                    <c:v>32%</c:v>
                  </c:pt>
                  <c:pt idx="2">
                    <c:v>29%</c:v>
                  </c:pt>
                  <c:pt idx="3">
                    <c:v>30%</c:v>
                  </c:pt>
                  <c:pt idx="4">
                    <c:v>25%</c:v>
                  </c:pt>
                  <c:pt idx="5">
                    <c:v>21%</c:v>
                  </c:pt>
                  <c:pt idx="6">
                    <c:v>21%</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724</c:v>
                </c:pt>
                <c:pt idx="1">
                  <c:v>12580</c:v>
                </c:pt>
                <c:pt idx="2">
                  <c:v>7945</c:v>
                </c:pt>
                <c:pt idx="3">
                  <c:v>11222</c:v>
                </c:pt>
                <c:pt idx="4">
                  <c:v>12656</c:v>
                </c:pt>
                <c:pt idx="5">
                  <c:v>20768</c:v>
                </c:pt>
                <c:pt idx="6">
                  <c:v>65748</c:v>
                </c:pt>
                <c:pt idx="7">
                  <c:v>236773</c:v>
                </c:pt>
              </c:numCache>
            </c:numRef>
          </c:val>
          <c:extLst>
            <c:ext xmlns:c15="http://schemas.microsoft.com/office/drawing/2012/chart" uri="{02D57815-91ED-43cb-92C2-25804820EDAC}">
              <c15:datalabelsRange>
                <c15:f>'46aperfpb_graf'!$V$13:$AC$13</c15:f>
                <c15:dlblRangeCache>
                  <c:ptCount val="8"/>
                  <c:pt idx="0">
                    <c:v>45%</c:v>
                  </c:pt>
                  <c:pt idx="1">
                    <c:v>39%</c:v>
                  </c:pt>
                  <c:pt idx="2">
                    <c:v>37%</c:v>
                  </c:pt>
                  <c:pt idx="3">
                    <c:v>39%</c:v>
                  </c:pt>
                  <c:pt idx="4">
                    <c:v>38%</c:v>
                  </c:pt>
                  <c:pt idx="5">
                    <c:v>38%</c:v>
                  </c:pt>
                  <c:pt idx="6">
                    <c:v>36%</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364</c:v>
                </c:pt>
                <c:pt idx="1">
                  <c:v>9586</c:v>
                </c:pt>
                <c:pt idx="2">
                  <c:v>7171</c:v>
                </c:pt>
                <c:pt idx="3">
                  <c:v>9129</c:v>
                </c:pt>
                <c:pt idx="4">
                  <c:v>12494</c:v>
                </c:pt>
                <c:pt idx="5">
                  <c:v>22416</c:v>
                </c:pt>
                <c:pt idx="6">
                  <c:v>81256</c:v>
                </c:pt>
                <c:pt idx="7">
                  <c:v>207949</c:v>
                </c:pt>
              </c:numCache>
            </c:numRef>
          </c:val>
          <c:extLst>
            <c:ext xmlns:c15="http://schemas.microsoft.com/office/drawing/2012/chart" uri="{02D57815-91ED-43cb-92C2-25804820EDAC}">
              <c15:datalabelsRange>
                <c15:f>'46aperfpb_graf'!$V$14:$AC$14</c15:f>
                <c15:dlblRangeCache>
                  <c:ptCount val="8"/>
                  <c:pt idx="0">
                    <c:v>22%</c:v>
                  </c:pt>
                  <c:pt idx="1">
                    <c:v>29%</c:v>
                  </c:pt>
                  <c:pt idx="2">
                    <c:v>34%</c:v>
                  </c:pt>
                  <c:pt idx="3">
                    <c:v>31%</c:v>
                  </c:pt>
                  <c:pt idx="4">
                    <c:v>37%</c:v>
                  </c:pt>
                  <c:pt idx="5">
                    <c:v>41%</c:v>
                  </c:pt>
                  <c:pt idx="6">
                    <c:v>44%</c:v>
                  </c:pt>
                  <c:pt idx="7">
                    <c:v>33%</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673</c:v>
                </c:pt>
                <c:pt idx="1">
                  <c:v>22552</c:v>
                </c:pt>
                <c:pt idx="2">
                  <c:v>9801</c:v>
                </c:pt>
                <c:pt idx="3">
                  <c:v>10730</c:v>
                </c:pt>
                <c:pt idx="4">
                  <c:v>9468</c:v>
                </c:pt>
                <c:pt idx="5">
                  <c:v>12616</c:v>
                </c:pt>
                <c:pt idx="6">
                  <c:v>28721</c:v>
                </c:pt>
                <c:pt idx="7">
                  <c:v>57920</c:v>
                </c:pt>
              </c:numCache>
            </c:numRef>
          </c:val>
          <c:extLst>
            <c:ext xmlns:c15="http://schemas.microsoft.com/office/drawing/2012/chart" uri="{02D57815-91ED-43cb-92C2-25804820EDAC}">
              <c15:datalabelsRange>
                <c15:f>'46aperfpb_graf'!$V$16:$AC$16</c15:f>
                <c15:dlblRangeCache>
                  <c:ptCount val="8"/>
                  <c:pt idx="0">
                    <c:v>33%</c:v>
                  </c:pt>
                  <c:pt idx="1">
                    <c:v>30%</c:v>
                  </c:pt>
                  <c:pt idx="2">
                    <c:v>28%</c:v>
                  </c:pt>
                  <c:pt idx="3">
                    <c:v>28%</c:v>
                  </c:pt>
                  <c:pt idx="4">
                    <c:v>25%</c:v>
                  </c:pt>
                  <c:pt idx="5">
                    <c:v>22%</c:v>
                  </c:pt>
                  <c:pt idx="6">
                    <c:v>25%</c:v>
                  </c:pt>
                  <c:pt idx="7">
                    <c:v>26%</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961</c:v>
                </c:pt>
                <c:pt idx="1">
                  <c:v>31394</c:v>
                </c:pt>
                <c:pt idx="2">
                  <c:v>12671</c:v>
                </c:pt>
                <c:pt idx="3">
                  <c:v>14706</c:v>
                </c:pt>
                <c:pt idx="4">
                  <c:v>15010</c:v>
                </c:pt>
                <c:pt idx="5">
                  <c:v>22296</c:v>
                </c:pt>
                <c:pt idx="6">
                  <c:v>45249</c:v>
                </c:pt>
                <c:pt idx="7">
                  <c:v>80877</c:v>
                </c:pt>
              </c:numCache>
            </c:numRef>
          </c:val>
          <c:extLst>
            <c:ext xmlns:c15="http://schemas.microsoft.com/office/drawing/2012/chart" uri="{02D57815-91ED-43cb-92C2-25804820EDAC}">
              <c15:datalabelsRange>
                <c15:f>'46aperfpb_graf'!$V$17:$AC$17</c15:f>
                <c15:dlblRangeCache>
                  <c:ptCount val="8"/>
                  <c:pt idx="0">
                    <c:v>47%</c:v>
                  </c:pt>
                  <c:pt idx="1">
                    <c:v>41%</c:v>
                  </c:pt>
                  <c:pt idx="2">
                    <c:v>36%</c:v>
                  </c:pt>
                  <c:pt idx="3">
                    <c:v>38%</c:v>
                  </c:pt>
                  <c:pt idx="4">
                    <c:v>39%</c:v>
                  </c:pt>
                  <c:pt idx="5">
                    <c:v>39%</c:v>
                  </c:pt>
                  <c:pt idx="6">
                    <c:v>39%</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401</c:v>
                </c:pt>
                <c:pt idx="1">
                  <c:v>22209</c:v>
                </c:pt>
                <c:pt idx="2">
                  <c:v>12254</c:v>
                </c:pt>
                <c:pt idx="3">
                  <c:v>12803</c:v>
                </c:pt>
                <c:pt idx="4">
                  <c:v>14020</c:v>
                </c:pt>
                <c:pt idx="5">
                  <c:v>21570</c:v>
                </c:pt>
                <c:pt idx="6">
                  <c:v>43007</c:v>
                </c:pt>
                <c:pt idx="7">
                  <c:v>80265</c:v>
                </c:pt>
              </c:numCache>
            </c:numRef>
          </c:val>
          <c:extLst>
            <c:ext xmlns:c15="http://schemas.microsoft.com/office/drawing/2012/chart" uri="{02D57815-91ED-43cb-92C2-25804820EDAC}">
              <c15:datalabelsRange>
                <c15:f>'46aperfpb_graf'!$V$18:$AC$18</c15:f>
                <c15:dlblRangeCache>
                  <c:ptCount val="8"/>
                  <c:pt idx="0">
                    <c:v>20%</c:v>
                  </c:pt>
                  <c:pt idx="1">
                    <c:v>29%</c:v>
                  </c:pt>
                  <c:pt idx="2">
                    <c:v>35%</c:v>
                  </c:pt>
                  <c:pt idx="3">
                    <c:v>33%</c:v>
                  </c:pt>
                  <c:pt idx="4">
                    <c:v>36%</c:v>
                  </c:pt>
                  <c:pt idx="5">
                    <c:v>38%</c:v>
                  </c:pt>
                  <c:pt idx="6">
                    <c:v>37%</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0.3590751259515006</c:v>
                </c:pt>
                <c:pt idx="1">
                  <c:v>0.23179863530246664</c:v>
                </c:pt>
                <c:pt idx="2">
                  <c:v>0.20004252359214525</c:v>
                </c:pt>
                <c:pt idx="3">
                  <c:v>4.2602443839288982E-2</c:v>
                </c:pt>
                <c:pt idx="4">
                  <c:v>3.2565749640239144E-2</c:v>
                </c:pt>
                <c:pt idx="5">
                  <c:v>1.6926360966158543E-2</c:v>
                </c:pt>
                <c:pt idx="6">
                  <c:v>1.7499443813943794E-2</c:v>
                </c:pt>
                <c:pt idx="7">
                  <c:v>1.2533195155126627E-2</c:v>
                </c:pt>
                <c:pt idx="8">
                  <c:v>8.6956521739130432E-2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4C1-4642-B38C-ED0ACD8874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4C1-4642-B38C-ED0ACD8874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4C1-4642-B38C-ED0ACD8874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Asturias, Principado de</c:v>
                </c:pt>
                <c:pt idx="4">
                  <c:v>Cataluña</c:v>
                </c:pt>
                <c:pt idx="5">
                  <c:v>Andalucía</c:v>
                </c:pt>
                <c:pt idx="6">
                  <c:v>Castilla - La Mancha</c:v>
                </c:pt>
                <c:pt idx="7">
                  <c:v>TOTAL</c:v>
                </c:pt>
                <c:pt idx="8">
                  <c:v>Rioja, La</c:v>
                </c:pt>
                <c:pt idx="9">
                  <c:v>Murcia, Región de</c:v>
                </c:pt>
                <c:pt idx="10">
                  <c:v>Aragón</c:v>
                </c:pt>
                <c:pt idx="11">
                  <c:v>Comunitat Valenciana</c:v>
                </c:pt>
                <c:pt idx="12">
                  <c:v>Cantabria</c:v>
                </c:pt>
                <c:pt idx="13">
                  <c:v>Balears, Illes</c:v>
                </c:pt>
                <c:pt idx="14">
                  <c:v>Madrid, Comunidad de</c:v>
                </c:pt>
                <c:pt idx="15">
                  <c:v>Navarra, Comunidad Foral de</c:v>
                </c:pt>
                <c:pt idx="16">
                  <c:v>Ceuta y Melilla</c:v>
                </c:pt>
                <c:pt idx="17">
                  <c:v>Canarias</c:v>
                </c:pt>
                <c:pt idx="18">
                  <c:v>Galicia</c:v>
                </c:pt>
              </c:strCache>
            </c:strRef>
          </c:cat>
          <c:val>
            <c:numRef>
              <c:f>'24asolcasaad_pobl'!$AF$11:$AF$29</c:f>
              <c:numCache>
                <c:formatCode>0.00</c:formatCode>
                <c:ptCount val="19"/>
                <c:pt idx="0">
                  <c:v>6.7454201687348068</c:v>
                </c:pt>
                <c:pt idx="1">
                  <c:v>5.7455287428141784</c:v>
                </c:pt>
                <c:pt idx="2">
                  <c:v>5.3893640211089187</c:v>
                </c:pt>
                <c:pt idx="3">
                  <c:v>5.1910709103317254</c:v>
                </c:pt>
                <c:pt idx="4">
                  <c:v>5.0202496657922122</c:v>
                </c:pt>
                <c:pt idx="5">
                  <c:v>4.9354125448252066</c:v>
                </c:pt>
                <c:pt idx="6">
                  <c:v>4.8989917949395396</c:v>
                </c:pt>
                <c:pt idx="7">
                  <c:v>4.6054361303582843</c:v>
                </c:pt>
                <c:pt idx="8">
                  <c:v>4.5764133948621772</c:v>
                </c:pt>
                <c:pt idx="9">
                  <c:v>4.5369055117909429</c:v>
                </c:pt>
                <c:pt idx="10">
                  <c:v>4.4065105494191661</c:v>
                </c:pt>
                <c:pt idx="11">
                  <c:v>4.2979460585398224</c:v>
                </c:pt>
                <c:pt idx="12">
                  <c:v>3.9935618286166901</c:v>
                </c:pt>
                <c:pt idx="13">
                  <c:v>3.9316657032817868</c:v>
                </c:pt>
                <c:pt idx="14">
                  <c:v>3.8436110589579395</c:v>
                </c:pt>
                <c:pt idx="15">
                  <c:v>3.495628253379977</c:v>
                </c:pt>
                <c:pt idx="16">
                  <c:v>3.4315811874866995</c:v>
                </c:pt>
                <c:pt idx="17">
                  <c:v>3.4142652564774871</c:v>
                </c:pt>
                <c:pt idx="18">
                  <c:v>3.394333648824595</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0.27615822487924374</c:v>
                </c:pt>
                <c:pt idx="1">
                  <c:v>0.47580859866375735</c:v>
                </c:pt>
                <c:pt idx="2">
                  <c:v>0.17576676184425716</c:v>
                </c:pt>
                <c:pt idx="3">
                  <c:v>6.3376442630733013E-2</c:v>
                </c:pt>
                <c:pt idx="4">
                  <c:v>8.889971982008759E-3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0.27544397970137324</c:v>
                </c:pt>
                <c:pt idx="1">
                  <c:v>0.72455602029862676</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0.1840212166418034</c:v>
                </c:pt>
                <c:pt idx="1">
                  <c:v>0.30496171027440971</c:v>
                </c:pt>
                <c:pt idx="2">
                  <c:v>0.26096555784515751</c:v>
                </c:pt>
                <c:pt idx="3">
                  <c:v>0.29477917628658673</c:v>
                </c:pt>
                <c:pt idx="4">
                  <c:v>0.25714162609332586</c:v>
                </c:pt>
                <c:pt idx="5">
                  <c:v>0.28114949683577134</c:v>
                </c:pt>
                <c:pt idx="6">
                  <c:v>0.25370520427634158</c:v>
                </c:pt>
                <c:pt idx="7">
                  <c:v>0.24012396874590772</c:v>
                </c:pt>
                <c:pt idx="8">
                  <c:v>0.34787546554491755</c:v>
                </c:pt>
                <c:pt idx="9">
                  <c:v>0.27015904793682571</c:v>
                </c:pt>
                <c:pt idx="10">
                  <c:v>0.1912247129579005</c:v>
                </c:pt>
                <c:pt idx="11">
                  <c:v>0.18976041776930949</c:v>
                </c:pt>
                <c:pt idx="12">
                  <c:v>0.25612550062085732</c:v>
                </c:pt>
                <c:pt idx="13">
                  <c:v>0.28519037140761483</c:v>
                </c:pt>
                <c:pt idx="14">
                  <c:v>0.28611059737377476</c:v>
                </c:pt>
                <c:pt idx="15">
                  <c:v>0.33679602285375082</c:v>
                </c:pt>
                <c:pt idx="16">
                  <c:v>0.2851373182552504</c:v>
                </c:pt>
                <c:pt idx="17">
                  <c:v>0.16609392898052691</c:v>
                </c:pt>
                <c:pt idx="18">
                  <c:v>0.10612991765782251</c:v>
                </c:pt>
                <c:pt idx="19">
                  <c:v>0.27544397970137324</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0.81597878335819662</c:v>
                </c:pt>
                <c:pt idx="1">
                  <c:v>0.69503828972559034</c:v>
                </c:pt>
                <c:pt idx="2">
                  <c:v>0.73903444215484249</c:v>
                </c:pt>
                <c:pt idx="3">
                  <c:v>0.70522082371341333</c:v>
                </c:pt>
                <c:pt idx="4">
                  <c:v>0.74285837390667409</c:v>
                </c:pt>
                <c:pt idx="5">
                  <c:v>0.7188505031642286</c:v>
                </c:pt>
                <c:pt idx="6">
                  <c:v>0.74629479572365842</c:v>
                </c:pt>
                <c:pt idx="7">
                  <c:v>0.75987603125409231</c:v>
                </c:pt>
                <c:pt idx="8">
                  <c:v>0.65212453445508245</c:v>
                </c:pt>
                <c:pt idx="9">
                  <c:v>0.72984095206317423</c:v>
                </c:pt>
                <c:pt idx="10">
                  <c:v>0.80877528704209956</c:v>
                </c:pt>
                <c:pt idx="11">
                  <c:v>0.81023958223069048</c:v>
                </c:pt>
                <c:pt idx="12">
                  <c:v>0.74387449937914274</c:v>
                </c:pt>
                <c:pt idx="13">
                  <c:v>0.71480962859238517</c:v>
                </c:pt>
                <c:pt idx="14">
                  <c:v>0.71388940262622524</c:v>
                </c:pt>
                <c:pt idx="15">
                  <c:v>0.66320397714624912</c:v>
                </c:pt>
                <c:pt idx="16">
                  <c:v>0.71486268174474965</c:v>
                </c:pt>
                <c:pt idx="17">
                  <c:v>0.83390607101947312</c:v>
                </c:pt>
                <c:pt idx="18">
                  <c:v>0.89387008234217746</c:v>
                </c:pt>
                <c:pt idx="19">
                  <c:v>0.72455602029862676</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0.27544397970137324</c:v>
                </c:pt>
                <c:pt idx="1">
                  <c:v>0.27544397970137324</c:v>
                </c:pt>
                <c:pt idx="2">
                  <c:v>0.27544397970137324</c:v>
                </c:pt>
                <c:pt idx="3">
                  <c:v>0.27544397970137324</c:v>
                </c:pt>
                <c:pt idx="4">
                  <c:v>0.27544397970137324</c:v>
                </c:pt>
                <c:pt idx="5">
                  <c:v>0.27544397970137324</c:v>
                </c:pt>
                <c:pt idx="6">
                  <c:v>0.27544397970137324</c:v>
                </c:pt>
                <c:pt idx="7">
                  <c:v>0.27544397970137324</c:v>
                </c:pt>
                <c:pt idx="8">
                  <c:v>0.27544397970137324</c:v>
                </c:pt>
                <c:pt idx="9">
                  <c:v>0.27544397970137324</c:v>
                </c:pt>
                <c:pt idx="10">
                  <c:v>0.27544397970137324</c:v>
                </c:pt>
                <c:pt idx="11">
                  <c:v>0.27544397970137324</c:v>
                </c:pt>
                <c:pt idx="12">
                  <c:v>0.27544397970137324</c:v>
                </c:pt>
                <c:pt idx="13">
                  <c:v>0.27544397970137324</c:v>
                </c:pt>
                <c:pt idx="14">
                  <c:v>0.27544397970137324</c:v>
                </c:pt>
                <c:pt idx="15">
                  <c:v>0.27544397970137324</c:v>
                </c:pt>
                <c:pt idx="16">
                  <c:v>0.27544397970137324</c:v>
                </c:pt>
                <c:pt idx="17">
                  <c:v>0.27544397970137324</c:v>
                </c:pt>
                <c:pt idx="18">
                  <c:v>0.27544397970137324</c:v>
                </c:pt>
                <c:pt idx="19">
                  <c:v>0.27544397970137324</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2.7829847671569413E-3</c:v>
                </c:pt>
                <c:pt idx="1">
                  <c:v>0.30467605417543681</c:v>
                </c:pt>
                <c:pt idx="2">
                  <c:v>5.0899831741380741E-2</c:v>
                </c:pt>
                <c:pt idx="3">
                  <c:v>0.46422744982630337</c:v>
                </c:pt>
                <c:pt idx="4">
                  <c:v>0.1353042410128785</c:v>
                </c:pt>
                <c:pt idx="5">
                  <c:v>3.9703916011439029E-2</c:v>
                </c:pt>
                <c:pt idx="6">
                  <c:v>6.0777828248255038E-4</c:v>
                </c:pt>
                <c:pt idx="7">
                  <c:v>9.7884291810347579E-4</c:v>
                </c:pt>
                <c:pt idx="8">
                  <c:v>1.7273698554767222E-4</c:v>
                </c:pt>
                <c:pt idx="9">
                  <c:v>6.46164279270922E-4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4.777260241251642E-4</c:v>
                </c:pt>
                <c:pt idx="1">
                  <c:v>1.7466857757076317E-2</c:v>
                </c:pt>
                <c:pt idx="2">
                  <c:v>5.664039173533978E-2</c:v>
                </c:pt>
                <c:pt idx="3">
                  <c:v>0.65015526095784071</c:v>
                </c:pt>
                <c:pt idx="4">
                  <c:v>0.14815478323181655</c:v>
                </c:pt>
                <c:pt idx="5">
                  <c:v>0.10844380747641227</c:v>
                </c:pt>
                <c:pt idx="6">
                  <c:v>5.9715753015645525E-5</c:v>
                </c:pt>
                <c:pt idx="7">
                  <c:v>6.8971694733070583E-3</c:v>
                </c:pt>
                <c:pt idx="8">
                  <c:v>1.7914725904693657E-4</c:v>
                </c:pt>
                <c:pt idx="9">
                  <c:v>1.1525140332019587E-2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2.375997681953481E-3</c:v>
                </c:pt>
                <c:pt idx="1">
                  <c:v>0.25397360587940893</c:v>
                </c:pt>
                <c:pt idx="2">
                  <c:v>5.1908437162500327E-2</c:v>
                </c:pt>
                <c:pt idx="3">
                  <c:v>0.496994441956642</c:v>
                </c:pt>
                <c:pt idx="4">
                  <c:v>0.13756025603877459</c:v>
                </c:pt>
                <c:pt idx="5">
                  <c:v>5.1829412849353315E-2</c:v>
                </c:pt>
                <c:pt idx="6">
                  <c:v>5.1102389168400809E-4</c:v>
                </c:pt>
                <c:pt idx="7">
                  <c:v>2.0230224165634961E-3</c:v>
                </c:pt>
                <c:pt idx="8">
                  <c:v>1.7385348892342544E-4</c:v>
                </c:pt>
                <c:pt idx="9">
                  <c:v>2.6499486341964545E-3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1.9381539447990441E-3</c:v>
                </c:pt>
                <c:pt idx="1">
                  <c:v>1.8179301098772988E-2</c:v>
                </c:pt>
                <c:pt idx="2">
                  <c:v>4.8541284136282822E-2</c:v>
                </c:pt>
                <c:pt idx="3">
                  <c:v>2.7214304450467779E-2</c:v>
                </c:pt>
                <c:pt idx="4">
                  <c:v>0.13321529538631927</c:v>
                </c:pt>
                <c:pt idx="5">
                  <c:v>0.53981959138468716</c:v>
                </c:pt>
                <c:pt idx="6">
                  <c:v>0.12434059048118679</c:v>
                </c:pt>
                <c:pt idx="7">
                  <c:v>0.10412841362828247</c:v>
                </c:pt>
                <c:pt idx="8">
                  <c:v>4.3717758153361897E-4</c:v>
                </c:pt>
                <c:pt idx="9">
                  <c:v>2.1858879076680948E-3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5.2140361854111269E-5</c:v>
                </c:pt>
                <c:pt idx="1">
                  <c:v>5.2140361854111268E-4</c:v>
                </c:pt>
                <c:pt idx="2">
                  <c:v>1.1992283226445592E-3</c:v>
                </c:pt>
                <c:pt idx="3">
                  <c:v>3.8218885239063562E-2</c:v>
                </c:pt>
                <c:pt idx="4">
                  <c:v>4.5362114813076802E-2</c:v>
                </c:pt>
                <c:pt idx="5">
                  <c:v>0.63209760675739091</c:v>
                </c:pt>
                <c:pt idx="6">
                  <c:v>0.10162156525366287</c:v>
                </c:pt>
                <c:pt idx="7">
                  <c:v>0.14463736378330466</c:v>
                </c:pt>
                <c:pt idx="8">
                  <c:v>3.1284217112466763E-4</c:v>
                </c:pt>
                <c:pt idx="9">
                  <c:v>3.5976849679336773E-2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1.7068119054924823E-3</c:v>
                </c:pt>
                <c:pt idx="1">
                  <c:v>1.6013347652654188E-2</c:v>
                </c:pt>
                <c:pt idx="2">
                  <c:v>4.2734223176843611E-2</c:v>
                </c:pt>
                <c:pt idx="3">
                  <c:v>2.8561931062698168E-2</c:v>
                </c:pt>
                <c:pt idx="4">
                  <c:v>0.1224365858647847</c:v>
                </c:pt>
                <c:pt idx="5">
                  <c:v>0.55110207630152397</c:v>
                </c:pt>
                <c:pt idx="6">
                  <c:v>0.12154802086529611</c:v>
                </c:pt>
                <c:pt idx="7">
                  <c:v>0.1090889332105963</c:v>
                </c:pt>
                <c:pt idx="8">
                  <c:v>4.2190856090825406E-4</c:v>
                </c:pt>
                <c:pt idx="9">
                  <c:v>6.3861613992022091E-3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1.3410431296774286E-3</c:v>
                </c:pt>
                <c:pt idx="1">
                  <c:v>6.3447201834200924E-3</c:v>
                </c:pt>
                <c:pt idx="2">
                  <c:v>1.5732022091162094E-2</c:v>
                </c:pt>
                <c:pt idx="3">
                  <c:v>3.5530433027152517E-2</c:v>
                </c:pt>
                <c:pt idx="4">
                  <c:v>0.16307372853249505</c:v>
                </c:pt>
                <c:pt idx="5">
                  <c:v>3.0858411801179542E-2</c:v>
                </c:pt>
                <c:pt idx="6">
                  <c:v>6.5437136800819043E-2</c:v>
                </c:pt>
                <c:pt idx="7">
                  <c:v>8.904237984686153E-2</c:v>
                </c:pt>
                <c:pt idx="8">
                  <c:v>0.31087686916898588</c:v>
                </c:pt>
                <c:pt idx="9">
                  <c:v>0.28176325541824682</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8.5280573085451134E-5</c:v>
                </c:pt>
                <c:pt idx="2">
                  <c:v>2.558417192563534E-4</c:v>
                </c:pt>
                <c:pt idx="3">
                  <c:v>2.1149582125191881E-2</c:v>
                </c:pt>
                <c:pt idx="4">
                  <c:v>6.5666041275797378E-3</c:v>
                </c:pt>
                <c:pt idx="5">
                  <c:v>1.8847006651884702E-2</c:v>
                </c:pt>
                <c:pt idx="6">
                  <c:v>1.9699812382739212E-2</c:v>
                </c:pt>
                <c:pt idx="7">
                  <c:v>0.20023878560463926</c:v>
                </c:pt>
                <c:pt idx="8">
                  <c:v>0.42051850588435952</c:v>
                </c:pt>
                <c:pt idx="9">
                  <c:v>0.31263858093126384</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1.1469445643460567E-3</c:v>
                </c:pt>
                <c:pt idx="1">
                  <c:v>5.4387371277054945E-3</c:v>
                </c:pt>
                <c:pt idx="2">
                  <c:v>1.3492014552629956E-2</c:v>
                </c:pt>
                <c:pt idx="3">
                  <c:v>3.3446383424801135E-2</c:v>
                </c:pt>
                <c:pt idx="4">
                  <c:v>0.14042054634026022</c:v>
                </c:pt>
                <c:pt idx="5">
                  <c:v>2.9117592649688599E-2</c:v>
                </c:pt>
                <c:pt idx="6">
                  <c:v>5.8814823950175739E-2</c:v>
                </c:pt>
                <c:pt idx="7">
                  <c:v>0.10511191959055312</c:v>
                </c:pt>
                <c:pt idx="8">
                  <c:v>0.32669420977986063</c:v>
                </c:pt>
                <c:pt idx="9">
                  <c:v>0.28631682801997904</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7.1031933070170271E-3</c:v>
                </c:pt>
                <c:pt idx="1">
                  <c:v>5.1552465680787128E-4</c:v>
                </c:pt>
                <c:pt idx="2">
                  <c:v>3.5902610027691039E-3</c:v>
                </c:pt>
                <c:pt idx="3">
                  <c:v>0.95032551699758439</c:v>
                </c:pt>
                <c:pt idx="4">
                  <c:v>4.0063630471926003E-3</c:v>
                </c:pt>
                <c:pt idx="5">
                  <c:v>2.6880928533553291E-3</c:v>
                </c:pt>
                <c:pt idx="6">
                  <c:v>3.1642166971071702E-2</c:v>
                </c:pt>
                <c:pt idx="7">
                  <c:v>6.9964060566782543E-5</c:v>
                </c:pt>
                <c:pt idx="8">
                  <c:v>5.8917103635185291E-5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1.1879306248515087E-3</c:v>
                </c:pt>
                <c:pt idx="2">
                  <c:v>6.8899976241387504E-3</c:v>
                </c:pt>
                <c:pt idx="3">
                  <c:v>0.12829650748396293</c:v>
                </c:pt>
                <c:pt idx="4">
                  <c:v>0.17058683772867664</c:v>
                </c:pt>
                <c:pt idx="5">
                  <c:v>0.59990496555001183</c:v>
                </c:pt>
                <c:pt idx="6">
                  <c:v>8.2442385364694698E-2</c:v>
                </c:pt>
                <c:pt idx="7">
                  <c:v>4.7517224994060346E-3</c:v>
                </c:pt>
                <c:pt idx="8">
                  <c:v>5.9396531242575431E-3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2.4183596689240031E-2</c:v>
                </c:pt>
                <c:pt idx="1">
                  <c:v>6.1851015801354398E-3</c:v>
                </c:pt>
                <c:pt idx="2">
                  <c:v>1.6463506395786306E-2</c:v>
                </c:pt>
                <c:pt idx="3">
                  <c:v>0.26963130173062455</c:v>
                </c:pt>
                <c:pt idx="4">
                  <c:v>0.24171557562076748</c:v>
                </c:pt>
                <c:pt idx="5">
                  <c:v>0.37887133182844246</c:v>
                </c:pt>
                <c:pt idx="6">
                  <c:v>4.8231753197893155E-2</c:v>
                </c:pt>
                <c:pt idx="7">
                  <c:v>3.9578630549285173E-3</c:v>
                </c:pt>
                <c:pt idx="8">
                  <c:v>1.0759969902182092E-2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7.2897218489493525E-3</c:v>
                </c:pt>
                <c:pt idx="1">
                  <c:v>2.3783758071612896E-4</c:v>
                </c:pt>
                <c:pt idx="2">
                  <c:v>2.3823397668398917E-3</c:v>
                </c:pt>
                <c:pt idx="3">
                  <c:v>0.1501230809480206</c:v>
                </c:pt>
                <c:pt idx="4">
                  <c:v>0.25774855018174753</c:v>
                </c:pt>
                <c:pt idx="5">
                  <c:v>0.55013814399479932</c:v>
                </c:pt>
                <c:pt idx="6">
                  <c:v>3.1509515485208486E-2</c:v>
                </c:pt>
                <c:pt idx="7">
                  <c:v>4.0432388721741921E-4</c:v>
                </c:pt>
                <c:pt idx="8">
                  <c:v>1.6648630650129028E-4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0</c:v>
                </c:pt>
                <c:pt idx="1">
                  <c:v>5.2798310454065466E-4</c:v>
                </c:pt>
                <c:pt idx="2">
                  <c:v>1.3199577613516368E-3</c:v>
                </c:pt>
                <c:pt idx="3">
                  <c:v>5.6494192185850056E-2</c:v>
                </c:pt>
                <c:pt idx="4">
                  <c:v>4.8574445617740235E-2</c:v>
                </c:pt>
                <c:pt idx="5">
                  <c:v>0.13173178458289334</c:v>
                </c:pt>
                <c:pt idx="6">
                  <c:v>0.10850052798310454</c:v>
                </c:pt>
                <c:pt idx="7">
                  <c:v>0.42687434002111935</c:v>
                </c:pt>
                <c:pt idx="8">
                  <c:v>0.22597676874340022</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1.3939438055029844E-2</c:v>
                </c:pt>
                <c:pt idx="1">
                  <c:v>1.3708933857427088E-3</c:v>
                </c:pt>
                <c:pt idx="2">
                  <c:v>9.3900131023438634E-3</c:v>
                </c:pt>
                <c:pt idx="3">
                  <c:v>0.13932158975105546</c:v>
                </c:pt>
                <c:pt idx="4">
                  <c:v>0.10652933469209491</c:v>
                </c:pt>
                <c:pt idx="5">
                  <c:v>0.17689377396030476</c:v>
                </c:pt>
                <c:pt idx="6">
                  <c:v>0.22454748386470616</c:v>
                </c:pt>
                <c:pt idx="7">
                  <c:v>0.11540981219973795</c:v>
                </c:pt>
                <c:pt idx="8">
                  <c:v>0.21259766098898433</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8.2954087217005593E-3</c:v>
                </c:pt>
                <c:pt idx="1">
                  <c:v>1.5361868003149182E-4</c:v>
                </c:pt>
                <c:pt idx="2">
                  <c:v>1.0177237552086334E-3</c:v>
                </c:pt>
                <c:pt idx="3">
                  <c:v>7.1816732914722434E-3</c:v>
                </c:pt>
                <c:pt idx="4">
                  <c:v>0.19099282472748685</c:v>
                </c:pt>
                <c:pt idx="5">
                  <c:v>0.23663037425350922</c:v>
                </c:pt>
                <c:pt idx="6">
                  <c:v>0.52029366770999352</c:v>
                </c:pt>
                <c:pt idx="7">
                  <c:v>3.5044261382184076E-2</c:v>
                </c:pt>
                <c:pt idx="8">
                  <c:v>3.9044747841337509E-4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1.3231888852133643E-3</c:v>
                </c:pt>
                <c:pt idx="1">
                  <c:v>3.3079722130334107E-4</c:v>
                </c:pt>
                <c:pt idx="2">
                  <c:v>3.3079722130334107E-4</c:v>
                </c:pt>
                <c:pt idx="3">
                  <c:v>2.6463777704267286E-3</c:v>
                </c:pt>
                <c:pt idx="4">
                  <c:v>5.7227919285478004E-2</c:v>
                </c:pt>
                <c:pt idx="5">
                  <c:v>4.1680449884220976E-2</c:v>
                </c:pt>
                <c:pt idx="6">
                  <c:v>4.3334435990737677E-2</c:v>
                </c:pt>
                <c:pt idx="7">
                  <c:v>0.15613628845517696</c:v>
                </c:pt>
                <c:pt idx="8">
                  <c:v>0.69698974528613955</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9.8776271744498712E-3</c:v>
                </c:pt>
                <c:pt idx="1">
                  <c:v>3.4297316577950942E-4</c:v>
                </c:pt>
                <c:pt idx="2">
                  <c:v>7.1749986281073371E-3</c:v>
                </c:pt>
                <c:pt idx="3">
                  <c:v>1.4830159688305988E-2</c:v>
                </c:pt>
                <c:pt idx="4">
                  <c:v>0.18055479339296493</c:v>
                </c:pt>
                <c:pt idx="5">
                  <c:v>8.2834878999067107E-2</c:v>
                </c:pt>
                <c:pt idx="6">
                  <c:v>0.14858969434231467</c:v>
                </c:pt>
                <c:pt idx="7">
                  <c:v>0.19497338528233552</c:v>
                </c:pt>
                <c:pt idx="8">
                  <c:v>0.36082148932667507</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C9AE-41E1-9F4C-C46B08500CC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C9AE-41E1-9F4C-C46B08500CC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C9AE-41E1-9F4C-C46B08500CC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C9AE-41E1-9F4C-C46B08500CC2}"/>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C9AE-41E1-9F4C-C46B08500CC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C9AE-41E1-9F4C-C46B08500CC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C9AE-41E1-9F4C-C46B08500CC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C9AE-41E1-9F4C-C46B08500CC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C9AE-41E1-9F4C-C46B08500CC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C9AE-41E1-9F4C-C46B08500CC2}"/>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C9AE-41E1-9F4C-C46B08500CC2}"/>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Andalucía</c:v>
                </c:pt>
                <c:pt idx="1">
                  <c:v>Murcia, Región de</c:v>
                </c:pt>
                <c:pt idx="2">
                  <c:v>Canarias</c:v>
                </c:pt>
                <c:pt idx="3">
                  <c:v>Galicia</c:v>
                </c:pt>
                <c:pt idx="4">
                  <c:v>TOTAL</c:v>
                </c:pt>
                <c:pt idx="5">
                  <c:v>Madrid, Comunidad de*</c:v>
                </c:pt>
                <c:pt idx="6">
                  <c:v>Asturias, Principado de</c:v>
                </c:pt>
                <c:pt idx="7">
                  <c:v>Comunitat Valenciana</c:v>
                </c:pt>
                <c:pt idx="8">
                  <c:v>Cataluña</c:v>
                </c:pt>
                <c:pt idx="9">
                  <c:v>Extremadura</c:v>
                </c:pt>
                <c:pt idx="10">
                  <c:v>Balears, Illes</c:v>
                </c:pt>
                <c:pt idx="11">
                  <c:v>Melilla</c:v>
                </c:pt>
                <c:pt idx="12">
                  <c:v>Rioja, La</c:v>
                </c:pt>
                <c:pt idx="13">
                  <c:v>Cantabria</c:v>
                </c:pt>
                <c:pt idx="14">
                  <c:v>Navarra, Comunidad Foral de</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574.23</c:v>
                </c:pt>
                <c:pt idx="1">
                  <c:v>564.23</c:v>
                </c:pt>
                <c:pt idx="2">
                  <c:v>520.79999999999995</c:v>
                </c:pt>
                <c:pt idx="3">
                  <c:v>361.07</c:v>
                </c:pt>
                <c:pt idx="4">
                  <c:v>341.66</c:v>
                </c:pt>
                <c:pt idx="5">
                  <c:v>336.29</c:v>
                </c:pt>
                <c:pt idx="6">
                  <c:v>336.23</c:v>
                </c:pt>
                <c:pt idx="7">
                  <c:v>311.88</c:v>
                </c:pt>
                <c:pt idx="8">
                  <c:v>269.45</c:v>
                </c:pt>
                <c:pt idx="9">
                  <c:v>260.45999999999998</c:v>
                </c:pt>
                <c:pt idx="10">
                  <c:v>231.57</c:v>
                </c:pt>
                <c:pt idx="11">
                  <c:v>223.67</c:v>
                </c:pt>
                <c:pt idx="12">
                  <c:v>222.39</c:v>
                </c:pt>
                <c:pt idx="13">
                  <c:v>209.61</c:v>
                </c:pt>
                <c:pt idx="14">
                  <c:v>202.12</c:v>
                </c:pt>
                <c:pt idx="15">
                  <c:v>176.23</c:v>
                </c:pt>
                <c:pt idx="16">
                  <c:v>162.75</c:v>
                </c:pt>
                <c:pt idx="17">
                  <c:v>129.33000000000001</c:v>
                </c:pt>
                <c:pt idx="18">
                  <c:v>113.19</c:v>
                </c:pt>
                <c:pt idx="19">
                  <c:v>60.45</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372-4D36-AD31-557D63E8CBF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Murcia, Región de</c:v>
                </c:pt>
                <c:pt idx="4">
                  <c:v>Andalucía</c:v>
                </c:pt>
                <c:pt idx="5">
                  <c:v>Extremadura</c:v>
                </c:pt>
                <c:pt idx="6">
                  <c:v>Cataluña</c:v>
                </c:pt>
                <c:pt idx="7">
                  <c:v>Asturias, Principado de</c:v>
                </c:pt>
                <c:pt idx="8">
                  <c:v>TOTAL</c:v>
                </c:pt>
                <c:pt idx="9">
                  <c:v>Cantabria</c:v>
                </c:pt>
                <c:pt idx="10">
                  <c:v>Comunitat Valenciana</c:v>
                </c:pt>
                <c:pt idx="11">
                  <c:v>Castilla - La Mancha</c:v>
                </c:pt>
                <c:pt idx="12">
                  <c:v>Canarias</c:v>
                </c:pt>
                <c:pt idx="13">
                  <c:v>Balears, Illes</c:v>
                </c:pt>
                <c:pt idx="14">
                  <c:v>Rioja, La</c:v>
                </c:pt>
                <c:pt idx="15">
                  <c:v>Galicia</c:v>
                </c:pt>
                <c:pt idx="16">
                  <c:v>Madrid, Comunidad de</c:v>
                </c:pt>
                <c:pt idx="17">
                  <c:v>Aragón</c:v>
                </c:pt>
                <c:pt idx="18">
                  <c:v>Navarra, Comunidad Foral de</c:v>
                </c:pt>
              </c:strCache>
            </c:strRef>
          </c:cat>
          <c:val>
            <c:numRef>
              <c:f>'24asolcasaad_pobl'!$AL$11:$AL$29</c:f>
              <c:numCache>
                <c:formatCode>0.00</c:formatCode>
                <c:ptCount val="19"/>
                <c:pt idx="0">
                  <c:v>2.1062041595839061</c:v>
                </c:pt>
                <c:pt idx="1">
                  <c:v>1.8712045836621265</c:v>
                </c:pt>
                <c:pt idx="2">
                  <c:v>1.8514153861745744</c:v>
                </c:pt>
                <c:pt idx="3">
                  <c:v>1.8466661157884749</c:v>
                </c:pt>
                <c:pt idx="4">
                  <c:v>1.7339804284271803</c:v>
                </c:pt>
                <c:pt idx="5">
                  <c:v>1.7336649045836956</c:v>
                </c:pt>
                <c:pt idx="6">
                  <c:v>1.5772795305777361</c:v>
                </c:pt>
                <c:pt idx="7">
                  <c:v>1.5064076996921993</c:v>
                </c:pt>
                <c:pt idx="8">
                  <c:v>1.5017034696173641</c:v>
                </c:pt>
                <c:pt idx="9">
                  <c:v>1.4706078898714721</c:v>
                </c:pt>
                <c:pt idx="10">
                  <c:v>1.4225795160044907</c:v>
                </c:pt>
                <c:pt idx="11">
                  <c:v>1.4217352926027731</c:v>
                </c:pt>
                <c:pt idx="12">
                  <c:v>1.4122015868996554</c:v>
                </c:pt>
                <c:pt idx="13">
                  <c:v>1.3781130781430837</c:v>
                </c:pt>
                <c:pt idx="14">
                  <c:v>1.3608567535882894</c:v>
                </c:pt>
                <c:pt idx="15">
                  <c:v>1.3191221093063141</c:v>
                </c:pt>
                <c:pt idx="16">
                  <c:v>1.1115359391361102</c:v>
                </c:pt>
                <c:pt idx="17">
                  <c:v>1.0819328932767438</c:v>
                </c:pt>
                <c:pt idx="18">
                  <c:v>1.0367309594828804</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AD84C6"/>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5A3471"/>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7AA43C-7DB9-402D-A6BB-CED87480819F}" type="CELLRANGE">
                      <a:rPr lang="en-US" baseline="0"/>
                      <a:pPr>
                        <a:defRPr b="1">
                          <a:solidFill>
                            <a:srgbClr val="000000"/>
                          </a:solidFill>
                        </a:defRPr>
                      </a:pPr>
                      <a:t>[CELLRANGE]</a:t>
                    </a:fld>
                    <a:r>
                      <a:rPr lang="en-US" baseline="0"/>
                      <a:t>
</a:t>
                    </a:r>
                    <a:fld id="{791A35C2-1842-42E8-A9BC-26A4EE8A893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E5D23E-232C-45F4-AD2A-0624A56CBDB7}" type="CELLRANGE">
                      <a:rPr lang="en-US" baseline="0"/>
                      <a:pPr>
                        <a:defRPr b="1">
                          <a:solidFill>
                            <a:srgbClr val="000000"/>
                          </a:solidFill>
                        </a:defRPr>
                      </a:pPr>
                      <a:t>[CELLRANGE]</a:t>
                    </a:fld>
                    <a:r>
                      <a:rPr lang="en-US" baseline="0"/>
                      <a:t>
</a:t>
                    </a:r>
                    <a:fld id="{947E90B4-E43B-4BC9-9002-31327BE68F0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B7404B-D50E-41F3-A5B9-C181B73916D8}" type="CELLRANGE">
                      <a:rPr lang="en-US" baseline="0"/>
                      <a:pPr>
                        <a:defRPr b="1">
                          <a:solidFill>
                            <a:srgbClr val="000000"/>
                          </a:solidFill>
                        </a:defRPr>
                      </a:pPr>
                      <a:t>[CELLRANGE]</a:t>
                    </a:fld>
                    <a:r>
                      <a:rPr lang="en-US" baseline="0"/>
                      <a:t>
</a:t>
                    </a:r>
                    <a:fld id="{234C2CA2-6825-4D00-B5A4-C184787B548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C3AB20E-BB64-4D76-B3C9-F729BFD7B97A}" type="CELLRANGE">
                      <a:rPr lang="en-US" baseline="0"/>
                      <a:pPr>
                        <a:defRPr b="1">
                          <a:solidFill>
                            <a:srgbClr val="000000"/>
                          </a:solidFill>
                        </a:defRPr>
                      </a:pPr>
                      <a:t>[CELLRANGE]</a:t>
                    </a:fld>
                    <a:r>
                      <a:rPr lang="en-US" baseline="0"/>
                      <a:t>
</a:t>
                    </a:r>
                    <a:fld id="{1DC9C3C0-A295-4927-9D9A-E5A92905AE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2E79BD2-FBC1-4C3E-8AB6-25EDA79B4C66}" type="CELLRANGE">
                      <a:rPr lang="en-US" baseline="0"/>
                      <a:pPr>
                        <a:defRPr b="1">
                          <a:solidFill>
                            <a:srgbClr val="000000"/>
                          </a:solidFill>
                        </a:defRPr>
                      </a:pPr>
                      <a:t>[CELLRANGE]</a:t>
                    </a:fld>
                    <a:r>
                      <a:rPr lang="en-US" baseline="0"/>
                      <a:t>
</a:t>
                    </a:r>
                    <a:fld id="{C6D905B9-C528-4586-87D6-0251798FB92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EAC36FA-60D5-4EC2-A5CE-9FFC3F57481E}" type="CELLRANGE">
                      <a:rPr lang="en-US" baseline="0"/>
                      <a:pPr>
                        <a:defRPr b="1">
                          <a:solidFill>
                            <a:srgbClr val="000000"/>
                          </a:solidFill>
                        </a:defRPr>
                      </a:pPr>
                      <a:t>[CELLRANGE]</a:t>
                    </a:fld>
                    <a:r>
                      <a:rPr lang="en-US" baseline="0"/>
                      <a:t>
</a:t>
                    </a:r>
                    <a:fld id="{32580230-4DCE-4A19-8263-681E04CF7CA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8A06F2C-6416-4E20-8DF5-18E694F05192}" type="CELLRANGE">
                      <a:rPr lang="en-US" baseline="0"/>
                      <a:pPr>
                        <a:defRPr b="1">
                          <a:solidFill>
                            <a:srgbClr val="000000"/>
                          </a:solidFill>
                        </a:defRPr>
                      </a:pPr>
                      <a:t>[CELLRANGE]</a:t>
                    </a:fld>
                    <a:r>
                      <a:rPr lang="en-US" baseline="0"/>
                      <a:t>
</a:t>
                    </a:r>
                    <a:fld id="{CEE1DA95-6A30-4493-8130-0E46B57EEF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BB7FA23-7A64-4018-8BD9-0D4D43A75DDE}" type="CELLRANGE">
                      <a:rPr lang="en-US" baseline="0"/>
                      <a:pPr>
                        <a:defRPr b="1">
                          <a:solidFill>
                            <a:srgbClr val="000000"/>
                          </a:solidFill>
                        </a:defRPr>
                      </a:pPr>
                      <a:t>[CELLRANGE]</a:t>
                    </a:fld>
                    <a:r>
                      <a:rPr lang="en-US" baseline="0"/>
                      <a:t>
</a:t>
                    </a:r>
                    <a:fld id="{DD55990D-F933-4210-B09D-1B941795CE6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60F80AB-C078-4AAA-B1FB-4D960028EA18}" type="CELLRANGE">
                      <a:rPr lang="en-US" baseline="0"/>
                      <a:pPr>
                        <a:defRPr b="1">
                          <a:solidFill>
                            <a:srgbClr val="000000"/>
                          </a:solidFill>
                        </a:defRPr>
                      </a:pPr>
                      <a:t>[CELLRANGE]</a:t>
                    </a:fld>
                    <a:r>
                      <a:rPr lang="en-US" baseline="0"/>
                      <a:t>
</a:t>
                    </a:r>
                    <a:fld id="{8502D529-66E6-4860-A1BC-A7C9B661ADE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8FD907F-D554-47A6-8955-226BE5D3C4A2}" type="CELLRANGE">
                      <a:rPr lang="en-US" baseline="0"/>
                      <a:pPr>
                        <a:defRPr b="1">
                          <a:solidFill>
                            <a:srgbClr val="000000"/>
                          </a:solidFill>
                        </a:defRPr>
                      </a:pPr>
                      <a:t>[CELLRANGE]</a:t>
                    </a:fld>
                    <a:r>
                      <a:rPr lang="en-US" baseline="0"/>
                      <a:t>
</a:t>
                    </a:r>
                    <a:fld id="{0A9BFE14-A76E-47B0-84CD-4F0C8C76DE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EDD6665-D642-490F-AA22-53854BE8D419}" type="CELLRANGE">
                      <a:rPr lang="en-US" baseline="0"/>
                      <a:pPr>
                        <a:defRPr b="1">
                          <a:solidFill>
                            <a:srgbClr val="000000"/>
                          </a:solidFill>
                        </a:defRPr>
                      </a:pPr>
                      <a:t>[CELLRANGE]</a:t>
                    </a:fld>
                    <a:r>
                      <a:rPr lang="en-US" baseline="0"/>
                      <a:t>
</a:t>
                    </a:r>
                    <a:fld id="{CF6E6918-6704-489A-A223-B12E632E132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FFDD981E-BF70-4420-BCF8-F660C885CAC0}" type="CELLRANGE">
                      <a:rPr lang="en-US" baseline="0"/>
                      <a:pPr>
                        <a:defRPr b="1">
                          <a:solidFill>
                            <a:srgbClr val="FFFFFF"/>
                          </a:solidFill>
                        </a:defRPr>
                      </a:pPr>
                      <a:t>[CELLRANGE]</a:t>
                    </a:fld>
                    <a:r>
                      <a:rPr lang="en-US" baseline="0"/>
                      <a:t>
</a:t>
                    </a:r>
                    <a:fld id="{410F678A-FCE1-4163-9AFE-1B323F17CDA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9D1DD78-7DF1-4451-BEEA-3219F794402F}" type="CELLRANGE">
                      <a:rPr lang="en-US" baseline="0"/>
                      <a:pPr>
                        <a:defRPr b="1">
                          <a:solidFill>
                            <a:srgbClr val="000000"/>
                          </a:solidFill>
                        </a:defRPr>
                      </a:pPr>
                      <a:t>[CELLRANGE]</a:t>
                    </a:fld>
                    <a:r>
                      <a:rPr lang="en-US" baseline="0"/>
                      <a:t>
</a:t>
                    </a:r>
                    <a:fld id="{8136D593-ABF4-42A8-841C-488DD9EC850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021FF6-20B7-4A8D-B4A1-C1E34299B4E7}" type="CELLRANGE">
                      <a:rPr lang="en-US" baseline="0"/>
                      <a:pPr>
                        <a:defRPr b="1">
                          <a:solidFill>
                            <a:srgbClr val="000000"/>
                          </a:solidFill>
                        </a:defRPr>
                      </a:pPr>
                      <a:t>[CELLRANGE]</a:t>
                    </a:fld>
                    <a:r>
                      <a:rPr lang="en-US" baseline="0"/>
                      <a:t>
</a:t>
                    </a:r>
                    <a:fld id="{4DE6E273-FC73-41EA-835D-6E3EDF85325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0DF477-47BF-4E3A-9D59-1FCFF1E49457}" type="CELLRANGE">
                      <a:rPr lang="en-US" baseline="0"/>
                      <a:pPr>
                        <a:defRPr b="1">
                          <a:solidFill>
                            <a:srgbClr val="000000"/>
                          </a:solidFill>
                        </a:defRPr>
                      </a:pPr>
                      <a:t>[CELLRANGE]</a:t>
                    </a:fld>
                    <a:r>
                      <a:rPr lang="en-US" baseline="0"/>
                      <a:t>
</a:t>
                    </a:r>
                    <a:fld id="{108A960E-D2B2-4354-957F-40CF7DEF3C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5E54906-FE53-4365-8BA4-B12F1A401B48}" type="CELLRANGE">
                      <a:rPr lang="en-US" baseline="0"/>
                      <a:pPr>
                        <a:defRPr b="1">
                          <a:solidFill>
                            <a:srgbClr val="000000"/>
                          </a:solidFill>
                        </a:defRPr>
                      </a:pPr>
                      <a:t>[CELLRANGE]</a:t>
                    </a:fld>
                    <a:r>
                      <a:rPr lang="en-US" baseline="0"/>
                      <a:t>
</a:t>
                    </a:r>
                    <a:fld id="{66B6B499-1A68-4C79-890E-3A3561FDB4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0120F4A-2939-446E-9469-6D0691EEE58D}" type="CELLRANGE">
                      <a:rPr lang="en-US" baseline="0"/>
                      <a:pPr>
                        <a:defRPr b="1">
                          <a:solidFill>
                            <a:srgbClr val="000000"/>
                          </a:solidFill>
                        </a:defRPr>
                      </a:pPr>
                      <a:t>[CELLRANGE]</a:t>
                    </a:fld>
                    <a:r>
                      <a:rPr lang="en-US" baseline="0"/>
                      <a:t>
</a:t>
                    </a:r>
                    <a:fld id="{627E0C21-4615-47F0-92FD-4ABEFD817B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2791AFC-6F5B-40DA-8AD3-C4BF24C6D969}" type="CELLRANGE">
                      <a:rPr lang="en-US" baseline="0"/>
                      <a:pPr>
                        <a:defRPr b="1">
                          <a:solidFill>
                            <a:srgbClr val="000000"/>
                          </a:solidFill>
                        </a:defRPr>
                      </a:pPr>
                      <a:t>[CELLRANGE]</a:t>
                    </a:fld>
                    <a:r>
                      <a:rPr lang="en-US" baseline="0"/>
                      <a:t>
</a:t>
                    </a:r>
                    <a:fld id="{C1D99683-8718-4ACE-A313-A593879C94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7A10F5-FE3E-47EF-A680-40705B7AC884}" type="CELLRANGE">
                      <a:rPr lang="en-US" baseline="0"/>
                      <a:pPr>
                        <a:defRPr b="1">
                          <a:solidFill>
                            <a:srgbClr val="000000"/>
                          </a:solidFill>
                        </a:defRPr>
                      </a:pPr>
                      <a:t>[CELLRANGE]</a:t>
                    </a:fld>
                    <a:r>
                      <a:rPr lang="en-US" baseline="0"/>
                      <a:t>
</a:t>
                    </a:r>
                    <a:fld id="{A5192294-983E-47EB-989D-0C1DFEAFA8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4F3244A-69B4-4731-8F83-DD56C00FF0DC}" type="CELLRANGE">
                      <a:rPr lang="en-US" baseline="0"/>
                      <a:pPr>
                        <a:defRPr b="1">
                          <a:solidFill>
                            <a:srgbClr val="000000"/>
                          </a:solidFill>
                        </a:defRPr>
                      </a:pPr>
                      <a:t>[CELLRANGE]</a:t>
                    </a:fld>
                    <a:r>
                      <a:rPr lang="en-US" baseline="0"/>
                      <a:t>
</a:t>
                    </a:r>
                    <a:fld id="{ABA9BF45-DD6C-4ADC-BF6E-670294A92D6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Asturias, Principado de</c:v>
                </c:pt>
                <c:pt idx="3">
                  <c:v>Galicia</c:v>
                </c:pt>
                <c:pt idx="4">
                  <c:v>Navarra, Comunidad Foral de</c:v>
                </c:pt>
                <c:pt idx="5">
                  <c:v>Cantabria</c:v>
                </c:pt>
                <c:pt idx="6">
                  <c:v>Comunitat Valenciana</c:v>
                </c:pt>
                <c:pt idx="7">
                  <c:v>Castilla - La Mancha</c:v>
                </c:pt>
                <c:pt idx="8">
                  <c:v>Andalucía</c:v>
                </c:pt>
                <c:pt idx="9">
                  <c:v>Madrid, Comunidad de</c:v>
                </c:pt>
                <c:pt idx="10">
                  <c:v>Ceuta</c:v>
                </c:pt>
                <c:pt idx="11">
                  <c:v>Media Nacional</c:v>
                </c:pt>
                <c:pt idx="12">
                  <c:v>Balears, Illes</c:v>
                </c:pt>
                <c:pt idx="13">
                  <c:v>Melilla</c:v>
                </c:pt>
                <c:pt idx="14">
                  <c:v>Rioja, La</c:v>
                </c:pt>
                <c:pt idx="15">
                  <c:v>Murcia, Región de</c:v>
                </c:pt>
                <c:pt idx="16">
                  <c:v>Extremadura</c:v>
                </c:pt>
                <c:pt idx="17">
                  <c:v>Cataluña</c:v>
                </c:pt>
                <c:pt idx="18">
                  <c:v>País Vasco</c:v>
                </c:pt>
                <c:pt idx="19">
                  <c:v>Canarias</c:v>
                </c:pt>
              </c:strCache>
            </c:strRef>
          </c:cat>
          <c:val>
            <c:numRef>
              <c:f>'11ListaEspera'!$O$13:$O$32</c:f>
              <c:numCache>
                <c:formatCode>0.00%</c:formatCode>
                <c:ptCount val="20"/>
                <c:pt idx="0">
                  <c:v>0.99875780304102391</c:v>
                </c:pt>
                <c:pt idx="1">
                  <c:v>0.99781492638635494</c:v>
                </c:pt>
                <c:pt idx="2">
                  <c:v>0.99018474122126643</c:v>
                </c:pt>
                <c:pt idx="3">
                  <c:v>0.98612105071741141</c:v>
                </c:pt>
                <c:pt idx="4">
                  <c:v>0.9790217698614645</c:v>
                </c:pt>
                <c:pt idx="5">
                  <c:v>0.97417751607152503</c:v>
                </c:pt>
                <c:pt idx="6">
                  <c:v>0.96969241269216977</c:v>
                </c:pt>
                <c:pt idx="7">
                  <c:v>0.95580734479743512</c:v>
                </c:pt>
                <c:pt idx="8">
                  <c:v>0.95256831219806759</c:v>
                </c:pt>
                <c:pt idx="9">
                  <c:v>0.93283347044306031</c:v>
                </c:pt>
                <c:pt idx="10">
                  <c:v>0.92762780011487656</c:v>
                </c:pt>
                <c:pt idx="11">
                  <c:v>0.92669860536960813</c:v>
                </c:pt>
                <c:pt idx="12">
                  <c:v>0.90823412698412698</c:v>
                </c:pt>
                <c:pt idx="13">
                  <c:v>0.89449917898193765</c:v>
                </c:pt>
                <c:pt idx="14">
                  <c:v>0.8930317262532349</c:v>
                </c:pt>
                <c:pt idx="15">
                  <c:v>0.88886998922719285</c:v>
                </c:pt>
                <c:pt idx="16">
                  <c:v>0.88788300835654599</c:v>
                </c:pt>
                <c:pt idx="17">
                  <c:v>0.8551564227362134</c:v>
                </c:pt>
                <c:pt idx="18">
                  <c:v>0.84000092178642205</c:v>
                </c:pt>
                <c:pt idx="19">
                  <c:v>0.78368305922385162</c:v>
                </c:pt>
              </c:numCache>
            </c:numRef>
          </c:val>
          <c:extLst>
            <c:ext xmlns:c15="http://schemas.microsoft.com/office/drawing/2012/chart" uri="{02D57815-91ED-43cb-92C2-25804820EDAC}">
              <c15:datalabelsRange>
                <c15:f>'11ListaEspera'!$M$13:$M$32</c15:f>
                <c15:dlblRangeCache>
                  <c:ptCount val="20"/>
                  <c:pt idx="0">
                    <c:v>127.036</c:v>
                  </c:pt>
                  <c:pt idx="1">
                    <c:v>47.035</c:v>
                  </c:pt>
                  <c:pt idx="2">
                    <c:v>35.107</c:v>
                  </c:pt>
                  <c:pt idx="3">
                    <c:v>84.054</c:v>
                  </c:pt>
                  <c:pt idx="4">
                    <c:v>17.314</c:v>
                  </c:pt>
                  <c:pt idx="5">
                    <c:v>18.033</c:v>
                  </c:pt>
                  <c:pt idx="6">
                    <c:v>167.654</c:v>
                  </c:pt>
                  <c:pt idx="7">
                    <c:v>78.705</c:v>
                  </c:pt>
                  <c:pt idx="8">
                    <c:v>302.871</c:v>
                  </c:pt>
                  <c:pt idx="9">
                    <c:v>198.437</c:v>
                  </c:pt>
                  <c:pt idx="10">
                    <c:v>1.615</c:v>
                  </c:pt>
                  <c:pt idx="11">
                    <c:v>1.565.838</c:v>
                  </c:pt>
                  <c:pt idx="12">
                    <c:v>32.958</c:v>
                  </c:pt>
                  <c:pt idx="13">
                    <c:v>2.179</c:v>
                  </c:pt>
                  <c:pt idx="14">
                    <c:v>9.317</c:v>
                  </c:pt>
                  <c:pt idx="15">
                    <c:v>47.031</c:v>
                  </c:pt>
                  <c:pt idx="16">
                    <c:v>36.975</c:v>
                  </c:pt>
                  <c:pt idx="17">
                    <c:v>238.250</c:v>
                  </c:pt>
                  <c:pt idx="18">
                    <c:v>72.902</c:v>
                  </c:pt>
                  <c:pt idx="19">
                    <c:v>48.365</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8784C6"/>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373472"/>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3FBE44-64A3-44F0-9EE9-A1F3624E5190}" type="CELLRANGE">
                      <a:rPr lang="en-US" baseline="0"/>
                      <a:pPr>
                        <a:defRPr b="1">
                          <a:solidFill>
                            <a:srgbClr val="000000"/>
                          </a:solidFill>
                        </a:defRPr>
                      </a:pPr>
                      <a:t>[CELLRANGE]</a:t>
                    </a:fld>
                    <a:r>
                      <a:rPr lang="en-US" baseline="0"/>
                      <a:t>
</a:t>
                    </a:r>
                    <a:fld id="{84A1060D-7B58-407B-B1F2-F876B08504D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396306C-5846-45B4-B722-D81C78AF1F3A}" type="CELLRANGE">
                      <a:rPr lang="en-US" baseline="0"/>
                      <a:pPr>
                        <a:defRPr b="1">
                          <a:solidFill>
                            <a:srgbClr val="000000"/>
                          </a:solidFill>
                        </a:defRPr>
                      </a:pPr>
                      <a:t>[CELLRANGE]</a:t>
                    </a:fld>
                    <a:r>
                      <a:rPr lang="en-US" baseline="0"/>
                      <a:t>
</a:t>
                    </a:r>
                    <a:fld id="{D65176B6-B63C-4EC5-859C-736A572AFC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49091C-B018-4300-A717-B0CDBE307DEC}" type="CELLRANGE">
                      <a:rPr lang="en-US" baseline="0"/>
                      <a:pPr>
                        <a:defRPr b="1">
                          <a:solidFill>
                            <a:srgbClr val="000000"/>
                          </a:solidFill>
                        </a:defRPr>
                      </a:pPr>
                      <a:t>[CELLRANGE]</a:t>
                    </a:fld>
                    <a:r>
                      <a:rPr lang="en-US" baseline="0"/>
                      <a:t>
</a:t>
                    </a:r>
                    <a:fld id="{C5CAA3AB-F995-4654-8AB0-D704CEC4A8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AD7DD39-970B-4977-A382-F815E00F0C1B}" type="CELLRANGE">
                      <a:rPr lang="en-US" baseline="0"/>
                      <a:pPr>
                        <a:defRPr b="1">
                          <a:solidFill>
                            <a:srgbClr val="000000"/>
                          </a:solidFill>
                        </a:defRPr>
                      </a:pPr>
                      <a:t>[CELLRANGE]</a:t>
                    </a:fld>
                    <a:r>
                      <a:rPr lang="en-US" baseline="0"/>
                      <a:t>
</a:t>
                    </a:r>
                    <a:fld id="{EA7F7006-1846-4623-B7E8-F089721B02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89D09F9-2416-4639-A9E4-02A87261E95A}" type="CELLRANGE">
                      <a:rPr lang="en-US" baseline="0"/>
                      <a:pPr>
                        <a:defRPr b="1">
                          <a:solidFill>
                            <a:srgbClr val="000000"/>
                          </a:solidFill>
                        </a:defRPr>
                      </a:pPr>
                      <a:t>[CELLRANGE]</a:t>
                    </a:fld>
                    <a:r>
                      <a:rPr lang="en-US" baseline="0"/>
                      <a:t>
</a:t>
                    </a:r>
                    <a:fld id="{59E051E0-4C93-4CEB-AA72-199389E69D1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4BB8907-EA1F-45DC-8619-4ABDDBAE6D02}" type="CELLRANGE">
                      <a:rPr lang="en-US" baseline="0"/>
                      <a:pPr>
                        <a:defRPr b="1">
                          <a:solidFill>
                            <a:srgbClr val="000000"/>
                          </a:solidFill>
                        </a:defRPr>
                      </a:pPr>
                      <a:t>[CELLRANGE]</a:t>
                    </a:fld>
                    <a:r>
                      <a:rPr lang="en-US" baseline="0"/>
                      <a:t>
</a:t>
                    </a:r>
                    <a:fld id="{854D16F8-BA67-4068-B18E-E89848945B2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A90FD94-CB3B-458D-B2EF-D764B9A49311}" type="CELLRANGE">
                      <a:rPr lang="en-US" baseline="0"/>
                      <a:pPr>
                        <a:defRPr b="1">
                          <a:solidFill>
                            <a:srgbClr val="000000"/>
                          </a:solidFill>
                        </a:defRPr>
                      </a:pPr>
                      <a:t>[CELLRANGE]</a:t>
                    </a:fld>
                    <a:r>
                      <a:rPr lang="en-US" baseline="0"/>
                      <a:t>
</a:t>
                    </a:r>
                    <a:fld id="{139CC03D-FD58-41E8-999C-088297F7539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B4CF4FC-75DD-4849-83D7-D47AF068CF82}" type="CELLRANGE">
                      <a:rPr lang="en-US" baseline="0"/>
                      <a:pPr>
                        <a:defRPr b="1">
                          <a:solidFill>
                            <a:srgbClr val="000000"/>
                          </a:solidFill>
                        </a:defRPr>
                      </a:pPr>
                      <a:t>[CELLRANGE]</a:t>
                    </a:fld>
                    <a:r>
                      <a:rPr lang="en-US" baseline="0"/>
                      <a:t>
</a:t>
                    </a:r>
                    <a:fld id="{A82F2397-B7BE-443D-B28A-42BD214FA1E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1C6F1C4-FD92-4C09-99A4-00847EF03266}" type="CELLRANGE">
                      <a:rPr lang="en-US" baseline="0"/>
                      <a:pPr>
                        <a:defRPr b="1">
                          <a:solidFill>
                            <a:srgbClr val="000000"/>
                          </a:solidFill>
                        </a:defRPr>
                      </a:pPr>
                      <a:t>[CELLRANGE]</a:t>
                    </a:fld>
                    <a:r>
                      <a:rPr lang="en-US" baseline="0"/>
                      <a:t>
</a:t>
                    </a:r>
                    <a:fld id="{5DD1E351-68FA-43A5-9640-FB21CC9AE3D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A03687-D8AD-492E-8A0E-34EC6AC54E51}" type="CELLRANGE">
                      <a:rPr lang="en-US" baseline="0"/>
                      <a:pPr>
                        <a:defRPr b="1">
                          <a:solidFill>
                            <a:srgbClr val="000000"/>
                          </a:solidFill>
                        </a:defRPr>
                      </a:pPr>
                      <a:t>[CELLRANGE]</a:t>
                    </a:fld>
                    <a:r>
                      <a:rPr lang="en-US" baseline="0"/>
                      <a:t>
</a:t>
                    </a:r>
                    <a:fld id="{CD975F00-F129-4E49-BEDB-A4DBF4CB843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fld id="{B2D161AC-6356-43F9-862D-120E3203BC62}" type="CELLRANGE">
                      <a:rPr lang="en-US" baseline="0"/>
                      <a:pPr>
                        <a:defRPr b="1">
                          <a:solidFill>
                            <a:srgbClr val="000000"/>
                          </a:solidFill>
                        </a:defRPr>
                      </a:pPr>
                      <a:t>[CELLRANGE]</a:t>
                    </a:fld>
                    <a:r>
                      <a:rPr lang="en-US" baseline="0"/>
                      <a:t>
</a:t>
                    </a:r>
                    <a:fld id="{ADC827C9-A2F8-4081-9CCB-D4365F011C3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A417A7F-270A-4851-B0A3-5BA9E7D62A23}" type="CELLRANGE">
                      <a:rPr lang="en-US" baseline="0"/>
                      <a:pPr>
                        <a:defRPr b="1">
                          <a:solidFill>
                            <a:srgbClr val="FFFFFF"/>
                          </a:solidFill>
                        </a:defRPr>
                      </a:pPr>
                      <a:t>[CELLRANGE]</a:t>
                    </a:fld>
                    <a:r>
                      <a:rPr lang="en-US" baseline="0"/>
                      <a:t>
</a:t>
                    </a:r>
                    <a:fld id="{3D88EAF9-4348-41FD-8CF6-0A5F57FA8A51}"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032CE0F-84AD-4938-89F0-F1D4BF89FC6D}" type="CELLRANGE">
                      <a:rPr lang="en-US" baseline="0"/>
                      <a:pPr>
                        <a:defRPr b="1">
                          <a:solidFill>
                            <a:srgbClr val="000000"/>
                          </a:solidFill>
                        </a:defRPr>
                      </a:pPr>
                      <a:t>[CELLRANGE]</a:t>
                    </a:fld>
                    <a:r>
                      <a:rPr lang="en-US" baseline="0"/>
                      <a:t>
</a:t>
                    </a:r>
                    <a:fld id="{A819C6B0-1D4D-473B-A2F1-AA43E4FBAF3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3CC168D-55BF-4304-B43E-DEE4D93F7026}" type="CELLRANGE">
                      <a:rPr lang="en-US" baseline="0"/>
                      <a:pPr>
                        <a:defRPr b="1">
                          <a:solidFill>
                            <a:srgbClr val="000000"/>
                          </a:solidFill>
                        </a:defRPr>
                      </a:pPr>
                      <a:t>[CELLRANGE]</a:t>
                    </a:fld>
                    <a:r>
                      <a:rPr lang="en-US" baseline="0"/>
                      <a:t>
</a:t>
                    </a:r>
                    <a:fld id="{432E5D99-29DD-46AB-885D-90451183445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3EBEA70-2826-405A-B6A4-29A322385162}" type="CELLRANGE">
                      <a:rPr lang="en-US" baseline="0"/>
                      <a:pPr>
                        <a:defRPr b="1">
                          <a:solidFill>
                            <a:srgbClr val="000000"/>
                          </a:solidFill>
                        </a:defRPr>
                      </a:pPr>
                      <a:t>[CELLRANGE]</a:t>
                    </a:fld>
                    <a:r>
                      <a:rPr lang="en-US" baseline="0"/>
                      <a:t>
</a:t>
                    </a:r>
                    <a:fld id="{9A45E1FA-91B3-46D3-8C1D-50007936E0E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B0815A3-BB47-47C2-9B4B-2D66B87F759D}" type="CELLRANGE">
                      <a:rPr lang="en-US" baseline="0"/>
                      <a:pPr>
                        <a:defRPr b="1">
                          <a:solidFill>
                            <a:srgbClr val="000000"/>
                          </a:solidFill>
                        </a:defRPr>
                      </a:pPr>
                      <a:t>[CELLRANGE]</a:t>
                    </a:fld>
                    <a:r>
                      <a:rPr lang="en-US" baseline="0"/>
                      <a:t>
</a:t>
                    </a:r>
                    <a:fld id="{EF653AD2-EBE9-47BD-B9D9-04B3EDFF65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4DDA59-E5E7-4299-A8D3-C20D8D0743DE}" type="CELLRANGE">
                      <a:rPr lang="en-US" baseline="0"/>
                      <a:pPr>
                        <a:defRPr b="1">
                          <a:solidFill>
                            <a:srgbClr val="000000"/>
                          </a:solidFill>
                        </a:defRPr>
                      </a:pPr>
                      <a:t>[CELLRANGE]</a:t>
                    </a:fld>
                    <a:r>
                      <a:rPr lang="en-US" baseline="0"/>
                      <a:t>
</a:t>
                    </a:r>
                    <a:fld id="{49C5F3B9-204B-4B6A-8AA5-955782F8B96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3567C6B-6EC8-4B3C-A031-107601A2D633}" type="CELLRANGE">
                      <a:rPr lang="en-US" baseline="0"/>
                      <a:pPr>
                        <a:defRPr b="1">
                          <a:solidFill>
                            <a:srgbClr val="000000"/>
                          </a:solidFill>
                        </a:defRPr>
                      </a:pPr>
                      <a:t>[CELLRANGE]</a:t>
                    </a:fld>
                    <a:r>
                      <a:rPr lang="en-US" baseline="0"/>
                      <a:t>
</a:t>
                    </a:r>
                    <a:fld id="{6024EE7D-3C49-48F6-80F7-8595E32B9A2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AF62559-3FC4-4BF2-BBBF-AB43D00E9330}" type="CELLRANGE">
                      <a:rPr lang="en-US" baseline="0"/>
                      <a:pPr>
                        <a:defRPr b="1">
                          <a:solidFill>
                            <a:srgbClr val="000000"/>
                          </a:solidFill>
                        </a:defRPr>
                      </a:pPr>
                      <a:t>[CELLRANGE]</a:t>
                    </a:fld>
                    <a:r>
                      <a:rPr lang="en-US" baseline="0"/>
                      <a:t>
</a:t>
                    </a:r>
                    <a:fld id="{CFED513F-3086-4BAD-BCB7-718B1B7891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4D66F2E-A204-41CC-BB1E-F38316EE50C5}" type="CELLRANGE">
                      <a:rPr lang="en-US" baseline="0"/>
                      <a:pPr>
                        <a:defRPr b="1">
                          <a:solidFill>
                            <a:srgbClr val="000000"/>
                          </a:solidFill>
                        </a:defRPr>
                      </a:pPr>
                      <a:t>[CELLRANGE]</a:t>
                    </a:fld>
                    <a:r>
                      <a:rPr lang="en-US" baseline="0"/>
                      <a:t>
</a:t>
                    </a:r>
                    <a:fld id="{F755DC28-BE0E-4325-AB94-E693B699D7B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Asturias, Principado de</c:v>
                </c:pt>
                <c:pt idx="3">
                  <c:v>Galicia</c:v>
                </c:pt>
                <c:pt idx="4">
                  <c:v>Navarra, Comunidad Foral de</c:v>
                </c:pt>
                <c:pt idx="5">
                  <c:v>Cantabria</c:v>
                </c:pt>
                <c:pt idx="6">
                  <c:v>Comunitat Valenciana</c:v>
                </c:pt>
                <c:pt idx="7">
                  <c:v>Castilla - La Mancha</c:v>
                </c:pt>
                <c:pt idx="8">
                  <c:v>Andalucía</c:v>
                </c:pt>
                <c:pt idx="9">
                  <c:v>Madrid, Comunidad de</c:v>
                </c:pt>
                <c:pt idx="10">
                  <c:v>Ceuta</c:v>
                </c:pt>
                <c:pt idx="11">
                  <c:v>Media Nacional</c:v>
                </c:pt>
                <c:pt idx="12">
                  <c:v>Balears, Illes</c:v>
                </c:pt>
                <c:pt idx="13">
                  <c:v>Melilla</c:v>
                </c:pt>
                <c:pt idx="14">
                  <c:v>Rioja, La</c:v>
                </c:pt>
                <c:pt idx="15">
                  <c:v>Murcia, Región de</c:v>
                </c:pt>
                <c:pt idx="16">
                  <c:v>Extremadura</c:v>
                </c:pt>
                <c:pt idx="17">
                  <c:v>Cataluña</c:v>
                </c:pt>
                <c:pt idx="18">
                  <c:v>País Vasco</c:v>
                </c:pt>
                <c:pt idx="19">
                  <c:v>Canarias</c:v>
                </c:pt>
              </c:strCache>
            </c:strRef>
          </c:cat>
          <c:val>
            <c:numRef>
              <c:f>'11ListaEspera'!$P$13:$P$32</c:f>
              <c:numCache>
                <c:formatCode>0.00%</c:formatCode>
                <c:ptCount val="20"/>
                <c:pt idx="0">
                  <c:v>1.2421969589760523E-3</c:v>
                </c:pt>
                <c:pt idx="1">
                  <c:v>2.1850736136450424E-3</c:v>
                </c:pt>
                <c:pt idx="2">
                  <c:v>9.8152587787336057E-3</c:v>
                </c:pt>
                <c:pt idx="3">
                  <c:v>1.3878949282588548E-2</c:v>
                </c:pt>
                <c:pt idx="4">
                  <c:v>2.0978230138535482E-2</c:v>
                </c:pt>
                <c:pt idx="5">
                  <c:v>2.582248392847496E-2</c:v>
                </c:pt>
                <c:pt idx="6">
                  <c:v>3.030758730783023E-2</c:v>
                </c:pt>
                <c:pt idx="7">
                  <c:v>4.4192655202564851E-2</c:v>
                </c:pt>
                <c:pt idx="8">
                  <c:v>4.7431687801932368E-2</c:v>
                </c:pt>
                <c:pt idx="9">
                  <c:v>6.7166529556939705E-2</c:v>
                </c:pt>
                <c:pt idx="10">
                  <c:v>7.2372199885123487E-2</c:v>
                </c:pt>
                <c:pt idx="11">
                  <c:v>7.330139463039187E-2</c:v>
                </c:pt>
                <c:pt idx="12">
                  <c:v>9.1765873015873009E-2</c:v>
                </c:pt>
                <c:pt idx="13">
                  <c:v>0.10550082101806239</c:v>
                </c:pt>
                <c:pt idx="14">
                  <c:v>0.10696827374676507</c:v>
                </c:pt>
                <c:pt idx="15">
                  <c:v>0.11113001077280717</c:v>
                </c:pt>
                <c:pt idx="16">
                  <c:v>0.11211699164345404</c:v>
                </c:pt>
                <c:pt idx="17">
                  <c:v>0.1448435772637866</c:v>
                </c:pt>
                <c:pt idx="18">
                  <c:v>0.15999907821357792</c:v>
                </c:pt>
                <c:pt idx="19">
                  <c:v>0.21631694077614844</c:v>
                </c:pt>
              </c:numCache>
            </c:numRef>
          </c:val>
          <c:extLst>
            <c:ext xmlns:c15="http://schemas.microsoft.com/office/drawing/2012/chart" uri="{02D57815-91ED-43cb-92C2-25804820EDAC}">
              <c15:datalabelsRange>
                <c15:f>'11ListaEspera'!$N$13:$N$32</c15:f>
                <c15:dlblRangeCache>
                  <c:ptCount val="20"/>
                  <c:pt idx="0">
                    <c:v>158</c:v>
                  </c:pt>
                  <c:pt idx="1">
                    <c:v>103</c:v>
                  </c:pt>
                  <c:pt idx="2">
                    <c:v>348</c:v>
                  </c:pt>
                  <c:pt idx="3">
                    <c:v>1.183</c:v>
                  </c:pt>
                  <c:pt idx="4">
                    <c:v>371</c:v>
                  </c:pt>
                  <c:pt idx="5">
                    <c:v>478</c:v>
                  </c:pt>
                  <c:pt idx="6">
                    <c:v>5.240</c:v>
                  </c:pt>
                  <c:pt idx="7">
                    <c:v>3.639</c:v>
                  </c:pt>
                  <c:pt idx="8">
                    <c:v>15.081</c:v>
                  </c:pt>
                  <c:pt idx="9">
                    <c:v>14.288</c:v>
                  </c:pt>
                  <c:pt idx="10">
                    <c:v>126</c:v>
                  </c:pt>
                  <c:pt idx="11">
                    <c:v>123.857</c:v>
                  </c:pt>
                  <c:pt idx="12">
                    <c:v>3.330</c:v>
                  </c:pt>
                  <c:pt idx="13">
                    <c:v>257</c:v>
                  </c:pt>
                  <c:pt idx="14">
                    <c:v>1.116</c:v>
                  </c:pt>
                  <c:pt idx="15">
                    <c:v>5.880</c:v>
                  </c:pt>
                  <c:pt idx="16">
                    <c:v>4.669</c:v>
                  </c:pt>
                  <c:pt idx="17">
                    <c:v>40.354</c:v>
                  </c:pt>
                  <c:pt idx="18">
                    <c:v>13.886</c:v>
                  </c:pt>
                  <c:pt idx="19">
                    <c:v>13.350</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Asturias, Principado de</c:v>
                </c:pt>
                <c:pt idx="3">
                  <c:v>Galicia</c:v>
                </c:pt>
                <c:pt idx="4">
                  <c:v>Navarra, Comunidad Foral de</c:v>
                </c:pt>
                <c:pt idx="5">
                  <c:v>Cantabria</c:v>
                </c:pt>
                <c:pt idx="6">
                  <c:v>Comunitat Valenciana</c:v>
                </c:pt>
                <c:pt idx="7">
                  <c:v>Castilla - La Mancha</c:v>
                </c:pt>
                <c:pt idx="8">
                  <c:v>Andalucía</c:v>
                </c:pt>
                <c:pt idx="9">
                  <c:v>Madrid, Comunidad de</c:v>
                </c:pt>
                <c:pt idx="10">
                  <c:v>Ceuta</c:v>
                </c:pt>
                <c:pt idx="11">
                  <c:v>Media Nacional</c:v>
                </c:pt>
                <c:pt idx="12">
                  <c:v>Balears, Illes</c:v>
                </c:pt>
                <c:pt idx="13">
                  <c:v>Melilla</c:v>
                </c:pt>
                <c:pt idx="14">
                  <c:v>Rioja, La</c:v>
                </c:pt>
                <c:pt idx="15">
                  <c:v>Murcia, Región de</c:v>
                </c:pt>
                <c:pt idx="16">
                  <c:v>Extremadura</c:v>
                </c:pt>
                <c:pt idx="17">
                  <c:v>Cataluña</c:v>
                </c:pt>
                <c:pt idx="18">
                  <c:v>País Vasco</c:v>
                </c:pt>
                <c:pt idx="19">
                  <c:v>Canarias</c:v>
                </c:pt>
              </c:strCache>
            </c:strRef>
          </c:cat>
          <c:val>
            <c:numRef>
              <c:f>'11ListaEspera'!$Q$13:$Q$32</c:f>
              <c:numCache>
                <c:formatCode>0.00%</c:formatCode>
                <c:ptCount val="20"/>
                <c:pt idx="0">
                  <c:v>0.92669860536960813</c:v>
                </c:pt>
                <c:pt idx="1">
                  <c:v>0.92669860536960813</c:v>
                </c:pt>
                <c:pt idx="2">
                  <c:v>0.92669860536960813</c:v>
                </c:pt>
                <c:pt idx="3">
                  <c:v>0.92669860536960813</c:v>
                </c:pt>
                <c:pt idx="4">
                  <c:v>0.92669860536960813</c:v>
                </c:pt>
                <c:pt idx="5">
                  <c:v>0.92669860536960813</c:v>
                </c:pt>
                <c:pt idx="6">
                  <c:v>0.92669860536960813</c:v>
                </c:pt>
                <c:pt idx="7">
                  <c:v>0.92669860536960813</c:v>
                </c:pt>
                <c:pt idx="8">
                  <c:v>0.92669860536960813</c:v>
                </c:pt>
                <c:pt idx="9">
                  <c:v>0.92669860536960813</c:v>
                </c:pt>
                <c:pt idx="10">
                  <c:v>0.92669860536960813</c:v>
                </c:pt>
                <c:pt idx="11">
                  <c:v>0.92669860536960813</c:v>
                </c:pt>
                <c:pt idx="12">
                  <c:v>0.92669860536960813</c:v>
                </c:pt>
                <c:pt idx="13">
                  <c:v>0.92669860536960813</c:v>
                </c:pt>
                <c:pt idx="14">
                  <c:v>0.92669860536960813</c:v>
                </c:pt>
                <c:pt idx="15">
                  <c:v>0.92669860536960813</c:v>
                </c:pt>
                <c:pt idx="16">
                  <c:v>0.92669860536960813</c:v>
                </c:pt>
                <c:pt idx="17">
                  <c:v>0.92669860536960813</c:v>
                </c:pt>
                <c:pt idx="18">
                  <c:v>0.92669860536960813</c:v>
                </c:pt>
                <c:pt idx="19">
                  <c:v>0.92669860536960813</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44C6345-7FD2-4606-85FE-18F1141D19C7}" type="CELLRANGE">
                      <a:rPr lang="en-US" baseline="0"/>
                      <a:pPr>
                        <a:defRPr b="1">
                          <a:solidFill>
                            <a:srgbClr val="000000"/>
                          </a:solidFill>
                        </a:defRPr>
                      </a:pPr>
                      <a:t>[CELLRANGE]</a:t>
                    </a:fld>
                    <a:r>
                      <a:rPr lang="en-US" baseline="0"/>
                      <a:t>
</a:t>
                    </a:r>
                    <a:fld id="{D2061C57-D9F1-4314-9DBB-C5F409EBE7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D8C4E88-FF1A-4833-ABAA-028BE9731D4E}" type="CELLRANGE">
                      <a:rPr lang="en-US" baseline="0"/>
                      <a:pPr>
                        <a:defRPr b="1">
                          <a:solidFill>
                            <a:srgbClr val="000000"/>
                          </a:solidFill>
                        </a:defRPr>
                      </a:pPr>
                      <a:t>[CELLRANGE]</a:t>
                    </a:fld>
                    <a:r>
                      <a:rPr lang="en-US" baseline="0"/>
                      <a:t>
</a:t>
                    </a:r>
                    <a:fld id="{1E70E739-B5A0-45C8-87BD-45C77EA0346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0A957DE-8A55-4F6A-9F5B-5D6B8C40A2D2}" type="CELLRANGE">
                      <a:rPr lang="en-US" baseline="0"/>
                      <a:pPr>
                        <a:defRPr b="1">
                          <a:solidFill>
                            <a:srgbClr val="000000"/>
                          </a:solidFill>
                        </a:defRPr>
                      </a:pPr>
                      <a:t>[CELLRANGE]</a:t>
                    </a:fld>
                    <a:r>
                      <a:rPr lang="en-US" baseline="0"/>
                      <a:t>
</a:t>
                    </a:r>
                    <a:fld id="{A36031C8-C2D4-491B-9C61-45A8BFF552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449EFC4-3A86-42ED-9A2F-BB39E500E25C}" type="CELLRANGE">
                      <a:rPr lang="en-US" baseline="0"/>
                      <a:pPr>
                        <a:defRPr b="1">
                          <a:solidFill>
                            <a:srgbClr val="000000"/>
                          </a:solidFill>
                        </a:defRPr>
                      </a:pPr>
                      <a:t>[CELLRANGE]</a:t>
                    </a:fld>
                    <a:r>
                      <a:rPr lang="en-US" baseline="0"/>
                      <a:t>
</a:t>
                    </a:r>
                    <a:fld id="{05DDF487-E041-4433-87F7-D638E523192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995A4D2-9643-4B7A-8BC5-78D3C97E9D93}" type="CELLRANGE">
                      <a:rPr lang="en-US" baseline="0"/>
                      <a:pPr>
                        <a:defRPr b="1">
                          <a:solidFill>
                            <a:srgbClr val="000000"/>
                          </a:solidFill>
                        </a:defRPr>
                      </a:pPr>
                      <a:t>[CELLRANGE]</a:t>
                    </a:fld>
                    <a:r>
                      <a:rPr lang="en-US" baseline="0"/>
                      <a:t>
</a:t>
                    </a:r>
                    <a:fld id="{5FFECD22-87DE-4BD5-A309-B523CBFCE76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189E14A-A198-40A2-805D-7A36CBF74A8A}" type="CELLRANGE">
                      <a:rPr lang="en-US" baseline="0"/>
                      <a:pPr>
                        <a:defRPr b="1">
                          <a:solidFill>
                            <a:srgbClr val="000000"/>
                          </a:solidFill>
                        </a:defRPr>
                      </a:pPr>
                      <a:t>[CELLRANGE]</a:t>
                    </a:fld>
                    <a:r>
                      <a:rPr lang="en-US" baseline="0"/>
                      <a:t>
</a:t>
                    </a:r>
                    <a:fld id="{9870EF66-8354-42A2-A0BD-43FB19C90B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40423C8-BF84-424F-858D-C5CACBB10922}" type="CELLRANGE">
                      <a:rPr lang="en-US" baseline="0"/>
                      <a:pPr>
                        <a:defRPr b="1">
                          <a:solidFill>
                            <a:srgbClr val="000000"/>
                          </a:solidFill>
                        </a:defRPr>
                      </a:pPr>
                      <a:t>[CELLRANGE]</a:t>
                    </a:fld>
                    <a:r>
                      <a:rPr lang="en-US" baseline="0"/>
                      <a:t>
</a:t>
                    </a:r>
                    <a:fld id="{0D19E7DB-2F86-4015-ACB1-5D7E776D0FA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FC10DB1-4B38-4EAB-9338-C87F584139C7}" type="CELLRANGE">
                      <a:rPr lang="en-US" baseline="0"/>
                      <a:pPr>
                        <a:defRPr b="1">
                          <a:solidFill>
                            <a:srgbClr val="000000"/>
                          </a:solidFill>
                        </a:defRPr>
                      </a:pPr>
                      <a:t>[CELLRANGE]</a:t>
                    </a:fld>
                    <a:r>
                      <a:rPr lang="en-US" baseline="0"/>
                      <a:t>
</a:t>
                    </a:r>
                    <a:fld id="{045C189E-E6FD-4079-9887-CA8915B12C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75762A-C8DF-48B3-9F8E-8A21D355FFE7}" type="CELLRANGE">
                      <a:rPr lang="en-US" baseline="0"/>
                      <a:pPr>
                        <a:defRPr b="1">
                          <a:solidFill>
                            <a:srgbClr val="000000"/>
                          </a:solidFill>
                        </a:defRPr>
                      </a:pPr>
                      <a:t>[CELLRANGE]</a:t>
                    </a:fld>
                    <a:r>
                      <a:rPr lang="en-US" baseline="0"/>
                      <a:t>
</a:t>
                    </a:r>
                    <a:fld id="{D24E6618-46DC-4903-9071-2D999116C63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65ECBFC-F932-4C83-9A1B-142E3FD42C83}" type="CELLRANGE">
                      <a:rPr lang="en-US" baseline="0"/>
                      <a:pPr>
                        <a:defRPr b="1">
                          <a:solidFill>
                            <a:srgbClr val="000000"/>
                          </a:solidFill>
                        </a:defRPr>
                      </a:pPr>
                      <a:t>[CELLRANGE]</a:t>
                    </a:fld>
                    <a:r>
                      <a:rPr lang="en-US" baseline="0"/>
                      <a:t>
</a:t>
                    </a:r>
                    <a:fld id="{8565139F-FF16-49B3-BB29-7AE90B807D5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8B4A162A-0AB5-481A-BD69-1C2A1F5F6E72}" type="CELLRANGE">
                      <a:rPr lang="en-US" baseline="0"/>
                      <a:pPr>
                        <a:defRPr b="1">
                          <a:solidFill>
                            <a:srgbClr val="FFFFFF"/>
                          </a:solidFill>
                        </a:defRPr>
                      </a:pPr>
                      <a:t>[CELLRANGE]</a:t>
                    </a:fld>
                    <a:r>
                      <a:rPr lang="en-US" baseline="0"/>
                      <a:t>
</a:t>
                    </a:r>
                    <a:fld id="{7FF82EBB-2665-4F2B-AB06-BA7B62D1FB1A}"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CC7CD80-7975-4976-8E14-7571D9F6007A}" type="CELLRANGE">
                      <a:rPr lang="en-US" baseline="0"/>
                      <a:pPr>
                        <a:defRPr b="1">
                          <a:solidFill>
                            <a:srgbClr val="000000"/>
                          </a:solidFill>
                        </a:defRPr>
                      </a:pPr>
                      <a:t>[CELLRANGE]</a:t>
                    </a:fld>
                    <a:r>
                      <a:rPr lang="en-US" baseline="0"/>
                      <a:t>
</a:t>
                    </a:r>
                    <a:fld id="{25958DE4-7A60-4403-8451-E168B1004DC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3242C2-1E38-4389-B14E-FCD37277C63D}" type="CELLRANGE">
                      <a:rPr lang="en-US" baseline="0"/>
                      <a:pPr>
                        <a:defRPr b="1">
                          <a:solidFill>
                            <a:srgbClr val="000000"/>
                          </a:solidFill>
                        </a:defRPr>
                      </a:pPr>
                      <a:t>[CELLRANGE]</a:t>
                    </a:fld>
                    <a:r>
                      <a:rPr lang="en-US" baseline="0"/>
                      <a:t>
</a:t>
                    </a:r>
                    <a:fld id="{89746D9A-7D35-42BA-A100-263F3A81A3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53012D4-76B8-4069-A6F4-15C32B3F5A22}" type="CELLRANGE">
                      <a:rPr lang="en-US" baseline="0"/>
                      <a:pPr>
                        <a:defRPr b="1">
                          <a:solidFill>
                            <a:srgbClr val="000000"/>
                          </a:solidFill>
                        </a:defRPr>
                      </a:pPr>
                      <a:t>[CELLRANGE]</a:t>
                    </a:fld>
                    <a:r>
                      <a:rPr lang="en-US" baseline="0"/>
                      <a:t>
</a:t>
                    </a:r>
                    <a:fld id="{F78FEEA3-ECF4-47A1-BE4A-6FB1392A32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1F3378A-3881-4F83-AAE2-6F5D1F143E04}" type="CELLRANGE">
                      <a:rPr lang="en-US" baseline="0"/>
                      <a:pPr>
                        <a:defRPr b="1">
                          <a:solidFill>
                            <a:srgbClr val="000000"/>
                          </a:solidFill>
                        </a:defRPr>
                      </a:pPr>
                      <a:t>[CELLRANGE]</a:t>
                    </a:fld>
                    <a:r>
                      <a:rPr lang="en-US" baseline="0"/>
                      <a:t>
</a:t>
                    </a:r>
                    <a:fld id="{5C32838F-49D0-4A2B-808E-2AA33DD3B8C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F74F787-4753-4431-B2FC-E0DF5F8FB70A}" type="CELLRANGE">
                      <a:rPr lang="en-US" baseline="0"/>
                      <a:pPr>
                        <a:defRPr b="1">
                          <a:solidFill>
                            <a:srgbClr val="000000"/>
                          </a:solidFill>
                        </a:defRPr>
                      </a:pPr>
                      <a:t>[CELLRANGE]</a:t>
                    </a:fld>
                    <a:r>
                      <a:rPr lang="en-US" baseline="0"/>
                      <a:t>
</a:t>
                    </a:r>
                    <a:fld id="{6CB42A84-EE11-42DD-8ACE-588068A5A07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EBA0967-5995-4808-BF9D-564ACD933BE6}" type="CELLRANGE">
                      <a:rPr lang="en-US" baseline="0"/>
                      <a:pPr>
                        <a:defRPr b="1">
                          <a:solidFill>
                            <a:srgbClr val="000000"/>
                          </a:solidFill>
                        </a:defRPr>
                      </a:pPr>
                      <a:t>[CELLRANGE]</a:t>
                    </a:fld>
                    <a:r>
                      <a:rPr lang="en-US" baseline="0"/>
                      <a:t>
</a:t>
                    </a:r>
                    <a:fld id="{68D15C90-4FD4-4796-BDF7-5BCD7075803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FD838E-3885-41DA-BC7C-638E11474134}" type="CELLRANGE">
                      <a:rPr lang="en-US" baseline="0"/>
                      <a:pPr>
                        <a:defRPr b="1">
                          <a:solidFill>
                            <a:srgbClr val="000000"/>
                          </a:solidFill>
                        </a:defRPr>
                      </a:pPr>
                      <a:t>[CELLRANGE]</a:t>
                    </a:fld>
                    <a:r>
                      <a:rPr lang="en-US" baseline="0"/>
                      <a:t>
</a:t>
                    </a:r>
                    <a:fld id="{1AD19A8A-8602-4B41-B8C2-C0A65B8C6EA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9BB9D2-623F-44E2-8441-6124A7E0FE1E}" type="CELLRANGE">
                      <a:rPr lang="en-US" baseline="0"/>
                      <a:pPr>
                        <a:defRPr b="1">
                          <a:solidFill>
                            <a:srgbClr val="000000"/>
                          </a:solidFill>
                        </a:defRPr>
                      </a:pPr>
                      <a:t>[CELLRANGE]</a:t>
                    </a:fld>
                    <a:r>
                      <a:rPr lang="en-US" baseline="0"/>
                      <a:t>
</a:t>
                    </a:r>
                    <a:fld id="{2ECCEF77-9B13-44EE-A077-0C18DC4BC15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84B3EF0-04B2-4C19-91D9-046E0FD033CC}" type="CELLRANGE">
                      <a:rPr lang="en-US" baseline="0"/>
                      <a:pPr>
                        <a:defRPr b="1">
                          <a:solidFill>
                            <a:srgbClr val="000000"/>
                          </a:solidFill>
                        </a:defRPr>
                      </a:pPr>
                      <a:t>[CELLRANGE]</a:t>
                    </a:fld>
                    <a:r>
                      <a:rPr lang="en-US" baseline="0"/>
                      <a:t>
</a:t>
                    </a:r>
                    <a:fld id="{2982640F-AF2E-478E-B6F2-5EB8EFBFD6C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Andalucía</c:v>
                </c:pt>
                <c:pt idx="8">
                  <c:v>Madrid, Comunidad de</c:v>
                </c:pt>
                <c:pt idx="9">
                  <c:v>Castilla - La Mancha</c:v>
                </c:pt>
                <c:pt idx="10">
                  <c:v>Media Nacional</c:v>
                </c:pt>
                <c:pt idx="11">
                  <c:v>Ceuta</c:v>
                </c:pt>
                <c:pt idx="12">
                  <c:v>Balears, Illes</c:v>
                </c:pt>
                <c:pt idx="13">
                  <c:v>Rioja, La</c:v>
                </c:pt>
                <c:pt idx="14">
                  <c:v>Extremadura</c:v>
                </c:pt>
                <c:pt idx="15">
                  <c:v>Cataluña</c:v>
                </c:pt>
                <c:pt idx="16">
                  <c:v>Melilla</c:v>
                </c:pt>
                <c:pt idx="17">
                  <c:v>Murcia, Región de</c:v>
                </c:pt>
                <c:pt idx="18">
                  <c:v>País Vasco</c:v>
                </c:pt>
                <c:pt idx="19">
                  <c:v>Canarias</c:v>
                </c:pt>
              </c:strCache>
            </c:strRef>
          </c:cat>
          <c:val>
            <c:numRef>
              <c:f>'11ListaEsperaGIII'!$O$13:$O$32</c:f>
              <c:numCache>
                <c:formatCode>0.00%</c:formatCode>
                <c:ptCount val="20"/>
                <c:pt idx="0">
                  <c:v>0.99920185749528367</c:v>
                </c:pt>
                <c:pt idx="1">
                  <c:v>0.99911643152344309</c:v>
                </c:pt>
                <c:pt idx="2">
                  <c:v>0.99727389942899247</c:v>
                </c:pt>
                <c:pt idx="3">
                  <c:v>0.99325138587611472</c:v>
                </c:pt>
                <c:pt idx="4">
                  <c:v>0.98547955674436383</c:v>
                </c:pt>
                <c:pt idx="5">
                  <c:v>0.98099762470308793</c:v>
                </c:pt>
                <c:pt idx="6">
                  <c:v>0.97837462275007059</c:v>
                </c:pt>
                <c:pt idx="7">
                  <c:v>0.97583321019330749</c:v>
                </c:pt>
                <c:pt idx="8">
                  <c:v>0.97278717987119967</c:v>
                </c:pt>
                <c:pt idx="9">
                  <c:v>0.97257799671592771</c:v>
                </c:pt>
                <c:pt idx="10">
                  <c:v>0.9571888237304228</c:v>
                </c:pt>
                <c:pt idx="11">
                  <c:v>0.94356659142212185</c:v>
                </c:pt>
                <c:pt idx="12">
                  <c:v>0.94107351225204205</c:v>
                </c:pt>
                <c:pt idx="13">
                  <c:v>0.94100294985250732</c:v>
                </c:pt>
                <c:pt idx="14">
                  <c:v>0.93072837632776939</c:v>
                </c:pt>
                <c:pt idx="15">
                  <c:v>0.92454603631709464</c:v>
                </c:pt>
                <c:pt idx="16">
                  <c:v>0.92372881355932202</c:v>
                </c:pt>
                <c:pt idx="17">
                  <c:v>0.91286225985021163</c:v>
                </c:pt>
                <c:pt idx="18">
                  <c:v>0.87212237479806143</c:v>
                </c:pt>
                <c:pt idx="19">
                  <c:v>0.81917638066118859</c:v>
                </c:pt>
              </c:numCache>
            </c:numRef>
          </c:val>
          <c:extLst>
            <c:ext xmlns:c15="http://schemas.microsoft.com/office/drawing/2012/chart" uri="{02D57815-91ED-43cb-92C2-25804820EDAC}">
              <c15:datalabelsRange>
                <c15:f>'11ListaEsperaGIII'!$M$13:$M$32</c15:f>
                <c15:dlblRangeCache>
                  <c:ptCount val="20"/>
                  <c:pt idx="0">
                    <c:v>13.771</c:v>
                  </c:pt>
                  <c:pt idx="1">
                    <c:v>35.054</c:v>
                  </c:pt>
                  <c:pt idx="2">
                    <c:v>27.071</c:v>
                  </c:pt>
                  <c:pt idx="3">
                    <c:v>8.242</c:v>
                  </c:pt>
                  <c:pt idx="4">
                    <c:v>5.158</c:v>
                  </c:pt>
                  <c:pt idx="5">
                    <c:v>3.304</c:v>
                  </c:pt>
                  <c:pt idx="6">
                    <c:v>45.061</c:v>
                  </c:pt>
                  <c:pt idx="7">
                    <c:v>72.642</c:v>
                  </c:pt>
                  <c:pt idx="8">
                    <c:v>64.953</c:v>
                  </c:pt>
                  <c:pt idx="9">
                    <c:v>23.692</c:v>
                  </c:pt>
                  <c:pt idx="10">
                    <c:v>417.364</c:v>
                  </c:pt>
                  <c:pt idx="11">
                    <c:v>418</c:v>
                  </c:pt>
                  <c:pt idx="12">
                    <c:v>8.065</c:v>
                  </c:pt>
                  <c:pt idx="13">
                    <c:v>2.233</c:v>
                  </c:pt>
                  <c:pt idx="14">
                    <c:v>12.267</c:v>
                  </c:pt>
                  <c:pt idx="15">
                    <c:v>46.231</c:v>
                  </c:pt>
                  <c:pt idx="16">
                    <c:v>763</c:v>
                  </c:pt>
                  <c:pt idx="17">
                    <c:v>14.017</c:v>
                  </c:pt>
                  <c:pt idx="18">
                    <c:v>17.275</c:v>
                  </c:pt>
                  <c:pt idx="19">
                    <c:v>17.147</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A2AA33-9251-4660-B336-1588999B79C9}" type="CELLRANGE">
                      <a:rPr lang="en-US" baseline="0"/>
                      <a:pPr>
                        <a:defRPr b="1">
                          <a:solidFill>
                            <a:srgbClr val="000000"/>
                          </a:solidFill>
                        </a:defRPr>
                      </a:pPr>
                      <a:t>[CELLRANGE]</a:t>
                    </a:fld>
                    <a:r>
                      <a:rPr lang="en-US" baseline="0"/>
                      <a:t>
</a:t>
                    </a:r>
                    <a:fld id="{AB9D9F49-C0C6-442D-B1DD-48BBF3DA28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A66D56A-88DF-4933-9646-72575986C39C}" type="CELLRANGE">
                      <a:rPr lang="en-US" baseline="0"/>
                      <a:pPr>
                        <a:defRPr b="1">
                          <a:solidFill>
                            <a:srgbClr val="000000"/>
                          </a:solidFill>
                        </a:defRPr>
                      </a:pPr>
                      <a:t>[CELLRANGE]</a:t>
                    </a:fld>
                    <a:r>
                      <a:rPr lang="en-US" baseline="0"/>
                      <a:t>
</a:t>
                    </a:r>
                    <a:fld id="{5137298E-902E-4AB6-BD7C-C9226BB0171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F55DBE5-0F54-4DC8-AF0C-F2A663D8FF14}" type="CELLRANGE">
                      <a:rPr lang="en-US" baseline="0"/>
                      <a:pPr>
                        <a:defRPr b="1">
                          <a:solidFill>
                            <a:srgbClr val="000000"/>
                          </a:solidFill>
                        </a:defRPr>
                      </a:pPr>
                      <a:t>[CELLRANGE]</a:t>
                    </a:fld>
                    <a:r>
                      <a:rPr lang="en-US" baseline="0"/>
                      <a:t>
</a:t>
                    </a:r>
                    <a:fld id="{1516BEAA-644E-403B-8A25-8F85C82227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0B95EFA-82F1-4E0E-A3B9-FDB4E696F202}" type="CELLRANGE">
                      <a:rPr lang="en-US" baseline="0"/>
                      <a:pPr>
                        <a:defRPr b="1">
                          <a:solidFill>
                            <a:srgbClr val="000000"/>
                          </a:solidFill>
                        </a:defRPr>
                      </a:pPr>
                      <a:t>[CELLRANGE]</a:t>
                    </a:fld>
                    <a:r>
                      <a:rPr lang="en-US" baseline="0"/>
                      <a:t>
</a:t>
                    </a:r>
                    <a:fld id="{59AA73BE-37AE-4C98-953F-1AF1862348A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EAFC728-1F60-4025-9661-CFCA8B4686E0}" type="CELLRANGE">
                      <a:rPr lang="en-US" baseline="0"/>
                      <a:pPr>
                        <a:defRPr b="1">
                          <a:solidFill>
                            <a:srgbClr val="000000"/>
                          </a:solidFill>
                        </a:defRPr>
                      </a:pPr>
                      <a:t>[CELLRANGE]</a:t>
                    </a:fld>
                    <a:r>
                      <a:rPr lang="en-US" baseline="0"/>
                      <a:t>
</a:t>
                    </a:r>
                    <a:fld id="{5F369CFA-2E66-475E-8E5E-5163CF944D7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BDC5154-C021-450D-9B43-DAACAE23DA48}" type="CELLRANGE">
                      <a:rPr lang="en-US" baseline="0"/>
                      <a:pPr>
                        <a:defRPr b="1">
                          <a:solidFill>
                            <a:srgbClr val="000000"/>
                          </a:solidFill>
                        </a:defRPr>
                      </a:pPr>
                      <a:t>[CELLRANGE]</a:t>
                    </a:fld>
                    <a:r>
                      <a:rPr lang="en-US" baseline="0"/>
                      <a:t>
</a:t>
                    </a:r>
                    <a:fld id="{D47E4A1C-4D73-45F6-8392-B2933565605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FCF81E-646B-45CB-AECC-AACB955FE88C}" type="CELLRANGE">
                      <a:rPr lang="en-US" baseline="0"/>
                      <a:pPr>
                        <a:defRPr b="1">
                          <a:solidFill>
                            <a:srgbClr val="000000"/>
                          </a:solidFill>
                        </a:defRPr>
                      </a:pPr>
                      <a:t>[CELLRANGE]</a:t>
                    </a:fld>
                    <a:r>
                      <a:rPr lang="en-US" baseline="0"/>
                      <a:t>
</a:t>
                    </a:r>
                    <a:fld id="{1C6ECA46-992C-4256-B805-C9DFD00FD07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95D7EED-98FA-4B1E-9348-2165D81CB9C7}" type="CELLRANGE">
                      <a:rPr lang="en-US" baseline="0"/>
                      <a:pPr>
                        <a:defRPr b="1">
                          <a:solidFill>
                            <a:srgbClr val="000000"/>
                          </a:solidFill>
                        </a:defRPr>
                      </a:pPr>
                      <a:t>[CELLRANGE]</a:t>
                    </a:fld>
                    <a:r>
                      <a:rPr lang="en-US" baseline="0"/>
                      <a:t>
</a:t>
                    </a:r>
                    <a:fld id="{4ED49E39-1E18-4B6B-B4A9-80B389182A2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FDF4D11A-EB42-4637-9B3D-C5E48DE6CD55}" type="CELLRANGE">
                      <a:rPr lang="en-US" baseline="0"/>
                      <a:pPr>
                        <a:defRPr sz="600" b="1">
                          <a:solidFill>
                            <a:srgbClr val="000000"/>
                          </a:solidFill>
                        </a:defRPr>
                      </a:pPr>
                      <a:t>[CELLRANGE]</a:t>
                    </a:fld>
                    <a:r>
                      <a:rPr lang="en-US" baseline="0"/>
                      <a:t>
</a:t>
                    </a:r>
                    <a:fld id="{CC25A12D-A3C5-4331-B7D0-784C27F58C3D}"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A7399613-07F2-407F-B410-F02E629F0466}" type="CELLRANGE">
                      <a:rPr lang="en-US" baseline="0"/>
                      <a:pPr>
                        <a:defRPr sz="600" b="1">
                          <a:solidFill>
                            <a:srgbClr val="000000"/>
                          </a:solidFill>
                        </a:defRPr>
                      </a:pPr>
                      <a:t>[CELLRANGE]</a:t>
                    </a:fld>
                    <a:r>
                      <a:rPr lang="en-US" baseline="0"/>
                      <a:t>
</a:t>
                    </a:r>
                    <a:fld id="{AB94AD5E-BF12-481D-948A-CB84837EBA46}"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E1866310-96DB-45DC-85F3-51DA2A3AF51A}" type="CELLRANGE">
                      <a:rPr lang="en-US" baseline="0"/>
                      <a:pPr>
                        <a:defRPr sz="600" b="1">
                          <a:solidFill>
                            <a:srgbClr val="FFFFFF"/>
                          </a:solidFill>
                        </a:defRPr>
                      </a:pPr>
                      <a:t>[CELLRANGE]</a:t>
                    </a:fld>
                    <a:r>
                      <a:rPr lang="en-US" baseline="0"/>
                      <a:t>
</a:t>
                    </a:r>
                    <a:fld id="{FCC244EE-E090-4961-A64C-1AB1E078C732}"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F6B93140-8742-410C-A96F-846A14F14862}" type="CELLRANGE">
                      <a:rPr lang="en-US" baseline="0"/>
                      <a:pPr>
                        <a:defRPr sz="600" b="1">
                          <a:solidFill>
                            <a:srgbClr val="000000"/>
                          </a:solidFill>
                        </a:defRPr>
                      </a:pPr>
                      <a:t>[CELLRANGE]</a:t>
                    </a:fld>
                    <a:r>
                      <a:rPr lang="en-US" baseline="0"/>
                      <a:t>
</a:t>
                    </a:r>
                    <a:fld id="{88AD5FA5-47ED-489F-BAA7-5C1012AA1723}"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DD8491C-A180-4F4F-BE39-BF8A522E8586}" type="CELLRANGE">
                      <a:rPr lang="en-US" baseline="0"/>
                      <a:pPr>
                        <a:defRPr b="1">
                          <a:solidFill>
                            <a:srgbClr val="000000"/>
                          </a:solidFill>
                        </a:defRPr>
                      </a:pPr>
                      <a:t>[CELLRANGE]</a:t>
                    </a:fld>
                    <a:r>
                      <a:rPr lang="en-US" baseline="0"/>
                      <a:t>
</a:t>
                    </a:r>
                    <a:fld id="{6378EDF6-3EA1-4F6B-B1D2-ED34C1F6B3D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FF753E5-7F37-454C-BA25-DDD4135D567F}" type="CELLRANGE">
                      <a:rPr lang="en-US" baseline="0"/>
                      <a:pPr>
                        <a:defRPr b="1">
                          <a:solidFill>
                            <a:srgbClr val="000000"/>
                          </a:solidFill>
                        </a:defRPr>
                      </a:pPr>
                      <a:t>[CELLRANGE]</a:t>
                    </a:fld>
                    <a:r>
                      <a:rPr lang="en-US" baseline="0"/>
                      <a:t>
</a:t>
                    </a:r>
                    <a:fld id="{3B6A4F54-B60B-4DD5-B7EA-67759E7C56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1C71985-9F14-401E-8F48-5B602CF8F412}" type="CELLRANGE">
                      <a:rPr lang="en-US" baseline="0"/>
                      <a:pPr>
                        <a:defRPr b="1">
                          <a:solidFill>
                            <a:srgbClr val="000000"/>
                          </a:solidFill>
                        </a:defRPr>
                      </a:pPr>
                      <a:t>[CELLRANGE]</a:t>
                    </a:fld>
                    <a:r>
                      <a:rPr lang="en-US" baseline="0"/>
                      <a:t>
</a:t>
                    </a:r>
                    <a:fld id="{31B4C213-F86A-435D-9246-1249132B1F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3C354A2-0C85-49F8-85E8-13F18C9EBCD9}" type="CELLRANGE">
                      <a:rPr lang="en-US" baseline="0"/>
                      <a:pPr>
                        <a:defRPr b="1">
                          <a:solidFill>
                            <a:srgbClr val="000000"/>
                          </a:solidFill>
                        </a:defRPr>
                      </a:pPr>
                      <a:t>[CELLRANGE]</a:t>
                    </a:fld>
                    <a:r>
                      <a:rPr lang="en-US" baseline="0"/>
                      <a:t>
</a:t>
                    </a:r>
                    <a:fld id="{30DFAB38-11EE-4DFD-8D15-8C04829368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7AFA089-424F-4453-A33C-AB0427BDD7A1}" type="CELLRANGE">
                      <a:rPr lang="en-US" baseline="0"/>
                      <a:pPr>
                        <a:defRPr b="1">
                          <a:solidFill>
                            <a:srgbClr val="000000"/>
                          </a:solidFill>
                        </a:defRPr>
                      </a:pPr>
                      <a:t>[CELLRANGE]</a:t>
                    </a:fld>
                    <a:r>
                      <a:rPr lang="en-US" baseline="0"/>
                      <a:t>
</a:t>
                    </a:r>
                    <a:fld id="{C17FA255-E157-4698-BFDD-1C42F5603DB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117ABAC-F64E-4D89-94E3-7AFAFF30B84F}" type="CELLRANGE">
                      <a:rPr lang="en-US" baseline="0"/>
                      <a:pPr>
                        <a:defRPr b="1">
                          <a:solidFill>
                            <a:srgbClr val="000000"/>
                          </a:solidFill>
                        </a:defRPr>
                      </a:pPr>
                      <a:t>[CELLRANGE]</a:t>
                    </a:fld>
                    <a:r>
                      <a:rPr lang="en-US" baseline="0"/>
                      <a:t>
</a:t>
                    </a:r>
                    <a:fld id="{CBAF02CE-DE54-470E-AFA2-0EBA83D2279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7A27B4C-B2DC-43B3-BE7E-FAF404D9BEC7}" type="CELLRANGE">
                      <a:rPr lang="en-US" baseline="0"/>
                      <a:pPr>
                        <a:defRPr b="1">
                          <a:solidFill>
                            <a:srgbClr val="000000"/>
                          </a:solidFill>
                        </a:defRPr>
                      </a:pPr>
                      <a:t>[CELLRANGE]</a:t>
                    </a:fld>
                    <a:r>
                      <a:rPr lang="en-US" baseline="0"/>
                      <a:t>
</a:t>
                    </a:r>
                    <a:fld id="{C6A977AF-E989-4C4C-9CAC-EA2EA72265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2B79EA7-C2DE-454C-AA5B-8A53B787576B}" type="CELLRANGE">
                      <a:rPr lang="en-US" baseline="0"/>
                      <a:pPr>
                        <a:defRPr b="1">
                          <a:solidFill>
                            <a:srgbClr val="000000"/>
                          </a:solidFill>
                        </a:defRPr>
                      </a:pPr>
                      <a:t>[CELLRANGE]</a:t>
                    </a:fld>
                    <a:r>
                      <a:rPr lang="en-US" baseline="0"/>
                      <a:t>
</a:t>
                    </a:r>
                    <a:fld id="{DCEEF8F0-09F5-481A-A076-B30A772C854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Andalucía</c:v>
                </c:pt>
                <c:pt idx="8">
                  <c:v>Madrid, Comunidad de</c:v>
                </c:pt>
                <c:pt idx="9">
                  <c:v>Castilla - La Mancha</c:v>
                </c:pt>
                <c:pt idx="10">
                  <c:v>Media Nacional</c:v>
                </c:pt>
                <c:pt idx="11">
                  <c:v>Ceuta</c:v>
                </c:pt>
                <c:pt idx="12">
                  <c:v>Balears, Illes</c:v>
                </c:pt>
                <c:pt idx="13">
                  <c:v>Rioja, La</c:v>
                </c:pt>
                <c:pt idx="14">
                  <c:v>Extremadura</c:v>
                </c:pt>
                <c:pt idx="15">
                  <c:v>Cataluña</c:v>
                </c:pt>
                <c:pt idx="16">
                  <c:v>Melilla</c:v>
                </c:pt>
                <c:pt idx="17">
                  <c:v>Murcia, Región de</c:v>
                </c:pt>
                <c:pt idx="18">
                  <c:v>País Vasco</c:v>
                </c:pt>
                <c:pt idx="19">
                  <c:v>Canarias</c:v>
                </c:pt>
              </c:strCache>
            </c:strRef>
          </c:cat>
          <c:val>
            <c:numRef>
              <c:f>'11ListaEsperaGIII'!$P$13:$P$32</c:f>
              <c:numCache>
                <c:formatCode>0.00%</c:formatCode>
                <c:ptCount val="20"/>
                <c:pt idx="0">
                  <c:v>7.9814250471629659E-4</c:v>
                </c:pt>
                <c:pt idx="1">
                  <c:v>8.8356847655693318E-4</c:v>
                </c:pt>
                <c:pt idx="2">
                  <c:v>2.726100571007552E-3</c:v>
                </c:pt>
                <c:pt idx="3">
                  <c:v>6.7486141238852736E-3</c:v>
                </c:pt>
                <c:pt idx="4">
                  <c:v>1.4520443255636225E-2</c:v>
                </c:pt>
                <c:pt idx="5">
                  <c:v>1.9002375296912115E-2</c:v>
                </c:pt>
                <c:pt idx="6">
                  <c:v>2.1625377249929436E-2</c:v>
                </c:pt>
                <c:pt idx="7">
                  <c:v>2.4166789806692547E-2</c:v>
                </c:pt>
                <c:pt idx="8">
                  <c:v>2.7212820128800358E-2</c:v>
                </c:pt>
                <c:pt idx="9">
                  <c:v>2.7422003284072249E-2</c:v>
                </c:pt>
                <c:pt idx="10">
                  <c:v>4.2811176269577166E-2</c:v>
                </c:pt>
                <c:pt idx="11">
                  <c:v>5.6433408577878104E-2</c:v>
                </c:pt>
                <c:pt idx="12">
                  <c:v>5.8926487747957994E-2</c:v>
                </c:pt>
                <c:pt idx="13">
                  <c:v>5.8997050147492625E-2</c:v>
                </c:pt>
                <c:pt idx="14">
                  <c:v>6.9271623672230651E-2</c:v>
                </c:pt>
                <c:pt idx="15">
                  <c:v>7.545396368290537E-2</c:v>
                </c:pt>
                <c:pt idx="16">
                  <c:v>7.6271186440677971E-2</c:v>
                </c:pt>
                <c:pt idx="17">
                  <c:v>8.713774014978834E-2</c:v>
                </c:pt>
                <c:pt idx="18">
                  <c:v>0.1278776252019386</c:v>
                </c:pt>
                <c:pt idx="19">
                  <c:v>0.18082361933881139</c:v>
                </c:pt>
              </c:numCache>
            </c:numRef>
          </c:val>
          <c:extLst>
            <c:ext xmlns:c15="http://schemas.microsoft.com/office/drawing/2012/chart" uri="{02D57815-91ED-43cb-92C2-25804820EDAC}">
              <c15:datalabelsRange>
                <c15:f>'11ListaEsperaGIII'!$N$13:$N$32</c15:f>
                <c15:dlblRangeCache>
                  <c:ptCount val="20"/>
                  <c:pt idx="0">
                    <c:v>11</c:v>
                  </c:pt>
                  <c:pt idx="1">
                    <c:v>31</c:v>
                  </c:pt>
                  <c:pt idx="2">
                    <c:v>74</c:v>
                  </c:pt>
                  <c:pt idx="3">
                    <c:v>56</c:v>
                  </c:pt>
                  <c:pt idx="4">
                    <c:v>76</c:v>
                  </c:pt>
                  <c:pt idx="5">
                    <c:v>64</c:v>
                  </c:pt>
                  <c:pt idx="6">
                    <c:v>996</c:v>
                  </c:pt>
                  <c:pt idx="7">
                    <c:v>1.799</c:v>
                  </c:pt>
                  <c:pt idx="8">
                    <c:v>1.817</c:v>
                  </c:pt>
                  <c:pt idx="9">
                    <c:v>668</c:v>
                  </c:pt>
                  <c:pt idx="10">
                    <c:v>18.667</c:v>
                  </c:pt>
                  <c:pt idx="11">
                    <c:v>25</c:v>
                  </c:pt>
                  <c:pt idx="12">
                    <c:v>505</c:v>
                  </c:pt>
                  <c:pt idx="13">
                    <c:v>140</c:v>
                  </c:pt>
                  <c:pt idx="14">
                    <c:v>913</c:v>
                  </c:pt>
                  <c:pt idx="15">
                    <c:v>3.773</c:v>
                  </c:pt>
                  <c:pt idx="16">
                    <c:v>63</c:v>
                  </c:pt>
                  <c:pt idx="17">
                    <c:v>1.338</c:v>
                  </c:pt>
                  <c:pt idx="18">
                    <c:v>2.533</c:v>
                  </c:pt>
                  <c:pt idx="19">
                    <c:v>3.785</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Asturias, Principado de</c:v>
                </c:pt>
                <c:pt idx="4">
                  <c:v>Cantabria</c:v>
                </c:pt>
                <c:pt idx="5">
                  <c:v>Navarra, Comunidad Foral de</c:v>
                </c:pt>
                <c:pt idx="6">
                  <c:v>Comunitat Valenciana</c:v>
                </c:pt>
                <c:pt idx="7">
                  <c:v>Andalucía</c:v>
                </c:pt>
                <c:pt idx="8">
                  <c:v>Madrid, Comunidad de</c:v>
                </c:pt>
                <c:pt idx="9">
                  <c:v>Castilla - La Mancha</c:v>
                </c:pt>
                <c:pt idx="10">
                  <c:v>Media Nacional</c:v>
                </c:pt>
                <c:pt idx="11">
                  <c:v>Ceuta</c:v>
                </c:pt>
                <c:pt idx="12">
                  <c:v>Balears, Illes</c:v>
                </c:pt>
                <c:pt idx="13">
                  <c:v>Rioja, La</c:v>
                </c:pt>
                <c:pt idx="14">
                  <c:v>Extremadura</c:v>
                </c:pt>
                <c:pt idx="15">
                  <c:v>Cataluña</c:v>
                </c:pt>
                <c:pt idx="16">
                  <c:v>Melilla</c:v>
                </c:pt>
                <c:pt idx="17">
                  <c:v>Murcia, Región de</c:v>
                </c:pt>
                <c:pt idx="18">
                  <c:v>País Vasco</c:v>
                </c:pt>
                <c:pt idx="19">
                  <c:v>Canarias</c:v>
                </c:pt>
              </c:strCache>
            </c:strRef>
          </c:cat>
          <c:val>
            <c:numRef>
              <c:f>'11ListaEsperaGIII'!$Q$13:$Q$32</c:f>
              <c:numCache>
                <c:formatCode>0.00%</c:formatCode>
                <c:ptCount val="20"/>
                <c:pt idx="0">
                  <c:v>0.9571888237304228</c:v>
                </c:pt>
                <c:pt idx="1">
                  <c:v>0.9571888237304228</c:v>
                </c:pt>
                <c:pt idx="2">
                  <c:v>0.9571888237304228</c:v>
                </c:pt>
                <c:pt idx="3">
                  <c:v>0.9571888237304228</c:v>
                </c:pt>
                <c:pt idx="4">
                  <c:v>0.9571888237304228</c:v>
                </c:pt>
                <c:pt idx="5">
                  <c:v>0.9571888237304228</c:v>
                </c:pt>
                <c:pt idx="6">
                  <c:v>0.9571888237304228</c:v>
                </c:pt>
                <c:pt idx="7">
                  <c:v>0.9571888237304228</c:v>
                </c:pt>
                <c:pt idx="8">
                  <c:v>0.9571888237304228</c:v>
                </c:pt>
                <c:pt idx="9">
                  <c:v>0.9571888237304228</c:v>
                </c:pt>
                <c:pt idx="10">
                  <c:v>0.9571888237304228</c:v>
                </c:pt>
                <c:pt idx="11">
                  <c:v>0.9571888237304228</c:v>
                </c:pt>
                <c:pt idx="12">
                  <c:v>0.9571888237304228</c:v>
                </c:pt>
                <c:pt idx="13">
                  <c:v>0.9571888237304228</c:v>
                </c:pt>
                <c:pt idx="14">
                  <c:v>0.9571888237304228</c:v>
                </c:pt>
                <c:pt idx="15">
                  <c:v>0.9571888237304228</c:v>
                </c:pt>
                <c:pt idx="16">
                  <c:v>0.9571888237304228</c:v>
                </c:pt>
                <c:pt idx="17">
                  <c:v>0.9571888237304228</c:v>
                </c:pt>
                <c:pt idx="18">
                  <c:v>0.9571888237304228</c:v>
                </c:pt>
                <c:pt idx="19">
                  <c:v>0.9571888237304228</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5A3471"/>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AD84C6"/>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AD84C6"/>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83B8CCA-BA09-4787-8658-CBA295677D9F}" type="CELLRANGE">
                      <a:rPr lang="en-US" baseline="0"/>
                      <a:pPr>
                        <a:defRPr b="1">
                          <a:solidFill>
                            <a:srgbClr val="000000"/>
                          </a:solidFill>
                        </a:defRPr>
                      </a:pPr>
                      <a:t>[CELLRANGE]</a:t>
                    </a:fld>
                    <a:r>
                      <a:rPr lang="en-US" baseline="0"/>
                      <a:t>
</a:t>
                    </a:r>
                    <a:fld id="{AF31FE78-1766-48A8-97E1-105E5B5031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A84256-12B2-429E-93D7-48DBF54550A8}" type="CELLRANGE">
                      <a:rPr lang="en-US" baseline="0"/>
                      <a:pPr>
                        <a:defRPr b="1">
                          <a:solidFill>
                            <a:srgbClr val="000000"/>
                          </a:solidFill>
                        </a:defRPr>
                      </a:pPr>
                      <a:t>[CELLRANGE]</a:t>
                    </a:fld>
                    <a:r>
                      <a:rPr lang="en-US" baseline="0"/>
                      <a:t>
</a:t>
                    </a:r>
                    <a:fld id="{24E400A8-122E-4AD2-BEA3-B6CF6C532F2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12E8BD4-A266-4950-A38A-A998AAAC13B1}" type="CELLRANGE">
                      <a:rPr lang="en-US" baseline="0"/>
                      <a:pPr>
                        <a:defRPr b="1">
                          <a:solidFill>
                            <a:srgbClr val="000000"/>
                          </a:solidFill>
                        </a:defRPr>
                      </a:pPr>
                      <a:t>[CELLRANGE]</a:t>
                    </a:fld>
                    <a:r>
                      <a:rPr lang="en-US" baseline="0"/>
                      <a:t>
</a:t>
                    </a:r>
                    <a:fld id="{7D27B198-990A-424E-A1AD-881B253666E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170BAD3-E505-4912-B9D8-EB8BA348BA5E}" type="CELLRANGE">
                      <a:rPr lang="en-US" baseline="0"/>
                      <a:pPr>
                        <a:defRPr b="1">
                          <a:solidFill>
                            <a:srgbClr val="000000"/>
                          </a:solidFill>
                        </a:defRPr>
                      </a:pPr>
                      <a:t>[CELLRANGE]</a:t>
                    </a:fld>
                    <a:r>
                      <a:rPr lang="en-US" baseline="0"/>
                      <a:t>
</a:t>
                    </a:r>
                    <a:fld id="{29D9ECD3-E00A-46B0-892D-BFF1A16EEA5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D86BF73-0CD1-4C72-8F37-CBB68AD18501}" type="CELLRANGE">
                      <a:rPr lang="en-US" baseline="0"/>
                      <a:pPr>
                        <a:defRPr b="1">
                          <a:solidFill>
                            <a:srgbClr val="000000"/>
                          </a:solidFill>
                        </a:defRPr>
                      </a:pPr>
                      <a:t>[CELLRANGE]</a:t>
                    </a:fld>
                    <a:r>
                      <a:rPr lang="en-US" baseline="0"/>
                      <a:t>
</a:t>
                    </a:r>
                    <a:fld id="{957793A2-B66B-4682-BADF-86F25882EA2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8AD0AB9-F7EF-437B-9222-6571FC352465}" type="CELLRANGE">
                      <a:rPr lang="en-US" baseline="0"/>
                      <a:pPr>
                        <a:defRPr b="1">
                          <a:solidFill>
                            <a:srgbClr val="000000"/>
                          </a:solidFill>
                        </a:defRPr>
                      </a:pPr>
                      <a:t>[CELLRANGE]</a:t>
                    </a:fld>
                    <a:r>
                      <a:rPr lang="en-US" baseline="0"/>
                      <a:t>
</a:t>
                    </a:r>
                    <a:fld id="{52CB32F6-2A6D-4EBE-B637-F9F85D9B557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7121AEB-58C6-4C68-9EA7-19E51A07745B}" type="CELLRANGE">
                      <a:rPr lang="en-US" baseline="0"/>
                      <a:pPr>
                        <a:defRPr b="1">
                          <a:solidFill>
                            <a:srgbClr val="000000"/>
                          </a:solidFill>
                        </a:defRPr>
                      </a:pPr>
                      <a:t>[CELLRANGE]</a:t>
                    </a:fld>
                    <a:r>
                      <a:rPr lang="en-US" baseline="0"/>
                      <a:t>
</a:t>
                    </a:r>
                    <a:fld id="{B67C5451-E63F-44A3-BFD2-B4111B2501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39A2064-9875-4B49-9667-D7EAE1E0E36F}" type="CELLRANGE">
                      <a:rPr lang="en-US" baseline="0"/>
                      <a:pPr>
                        <a:defRPr b="1">
                          <a:solidFill>
                            <a:srgbClr val="000000"/>
                          </a:solidFill>
                        </a:defRPr>
                      </a:pPr>
                      <a:t>[CELLRANGE]</a:t>
                    </a:fld>
                    <a:r>
                      <a:rPr lang="en-US" baseline="0"/>
                      <a:t>
</a:t>
                    </a:r>
                    <a:fld id="{E358C22D-3D49-49B2-BC45-440024124E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90AED57-88A6-4D43-B2BC-8A4C4F100701}" type="CELLRANGE">
                      <a:rPr lang="en-US" baseline="0"/>
                      <a:pPr>
                        <a:defRPr b="1">
                          <a:solidFill>
                            <a:srgbClr val="000000"/>
                          </a:solidFill>
                        </a:defRPr>
                      </a:pPr>
                      <a:t>[CELLRANGE]</a:t>
                    </a:fld>
                    <a:r>
                      <a:rPr lang="en-US" baseline="0"/>
                      <a:t>
</a:t>
                    </a:r>
                    <a:fld id="{0755BB27-C2F9-4E54-801B-53434FF7A2B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58E63EFA-3EEA-4C4F-A5CE-AA1304EC6F1F}" type="CELLRANGE">
                      <a:rPr lang="en-US" baseline="0"/>
                      <a:pPr>
                        <a:defRPr b="1">
                          <a:solidFill>
                            <a:srgbClr val="FFFFFF"/>
                          </a:solidFill>
                        </a:defRPr>
                      </a:pPr>
                      <a:t>[CELLRANGE]</a:t>
                    </a:fld>
                    <a:r>
                      <a:rPr lang="en-US" baseline="0"/>
                      <a:t>
</a:t>
                    </a:r>
                    <a:fld id="{2F2EDA26-3F66-4136-B6D0-C0E42F6EE354}"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26ACB8D-5B44-4852-AB35-CD968A24A07D}" type="CELLRANGE">
                      <a:rPr lang="en-US" baseline="0"/>
                      <a:pPr>
                        <a:defRPr b="1">
                          <a:solidFill>
                            <a:srgbClr val="000000"/>
                          </a:solidFill>
                        </a:defRPr>
                      </a:pPr>
                      <a:t>[CELLRANGE]</a:t>
                    </a:fld>
                    <a:r>
                      <a:rPr lang="en-US" baseline="0"/>
                      <a:t>
</a:t>
                    </a:r>
                    <a:fld id="{BFF672B3-D514-4045-B473-A550DD9A19D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D827803-3295-44AA-BEC3-FEA78AC661D5}" type="CELLRANGE">
                      <a:rPr lang="en-US" baseline="0"/>
                      <a:pPr>
                        <a:defRPr b="1">
                          <a:solidFill>
                            <a:srgbClr val="000000"/>
                          </a:solidFill>
                        </a:defRPr>
                      </a:pPr>
                      <a:t>[CELLRANGE]</a:t>
                    </a:fld>
                    <a:r>
                      <a:rPr lang="en-US" baseline="0"/>
                      <a:t>
</a:t>
                    </a:r>
                    <a:fld id="{2509CA70-5F91-4451-A556-779707BBC41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BC1C8C6-D868-4F57-8CCB-9EEC55517D99}" type="CELLRANGE">
                      <a:rPr lang="en-US" baseline="0"/>
                      <a:pPr>
                        <a:defRPr b="1">
                          <a:solidFill>
                            <a:srgbClr val="000000"/>
                          </a:solidFill>
                        </a:defRPr>
                      </a:pPr>
                      <a:t>[CELLRANGE]</a:t>
                    </a:fld>
                    <a:r>
                      <a:rPr lang="en-US" baseline="0"/>
                      <a:t>
</a:t>
                    </a:r>
                    <a:fld id="{119C4657-5E25-4184-B3B0-AA6AEF7154F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E6039A0-11C7-4D9E-AB44-96065B35346D}" type="CELLRANGE">
                      <a:rPr lang="en-US" baseline="0"/>
                      <a:pPr>
                        <a:defRPr b="1">
                          <a:solidFill>
                            <a:srgbClr val="000000"/>
                          </a:solidFill>
                        </a:defRPr>
                      </a:pPr>
                      <a:t>[CELLRANGE]</a:t>
                    </a:fld>
                    <a:r>
                      <a:rPr lang="en-US" baseline="0"/>
                      <a:t>
</a:t>
                    </a:r>
                    <a:fld id="{24EB5207-D479-4E8B-9F83-3EF523206E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189C4A4-C704-4D95-8DCE-7C6769A1C5EB}" type="CELLRANGE">
                      <a:rPr lang="en-US" baseline="0"/>
                      <a:pPr>
                        <a:defRPr b="1">
                          <a:solidFill>
                            <a:srgbClr val="000000"/>
                          </a:solidFill>
                        </a:defRPr>
                      </a:pPr>
                      <a:t>[CELLRANGE]</a:t>
                    </a:fld>
                    <a:r>
                      <a:rPr lang="en-US" baseline="0"/>
                      <a:t>
</a:t>
                    </a:r>
                    <a:fld id="{214F6F9E-D47E-4729-AC69-622F9A79D9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6D4E547-C74D-4675-8D81-BC64B47F4938}" type="CELLRANGE">
                      <a:rPr lang="en-US" baseline="0"/>
                      <a:pPr>
                        <a:defRPr b="1">
                          <a:solidFill>
                            <a:srgbClr val="000000"/>
                          </a:solidFill>
                        </a:defRPr>
                      </a:pPr>
                      <a:t>[CELLRANGE]</a:t>
                    </a:fld>
                    <a:r>
                      <a:rPr lang="en-US" baseline="0"/>
                      <a:t>
</a:t>
                    </a:r>
                    <a:fld id="{DEA5289A-C9FF-40F3-8468-E3563CB436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B27B0B7-E99A-43CA-9A78-103DCA255A21}" type="CELLRANGE">
                      <a:rPr lang="en-US" baseline="0"/>
                      <a:pPr>
                        <a:defRPr b="1">
                          <a:solidFill>
                            <a:srgbClr val="000000"/>
                          </a:solidFill>
                        </a:defRPr>
                      </a:pPr>
                      <a:t>[CELLRANGE]</a:t>
                    </a:fld>
                    <a:r>
                      <a:rPr lang="en-US" baseline="0"/>
                      <a:t>
</a:t>
                    </a:r>
                    <a:fld id="{39390701-F054-4CF5-ABE9-B918BE094AC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8A9D43-98CC-45C4-A9D8-600A0BFD0755}" type="CELLRANGE">
                      <a:rPr lang="en-US" baseline="0"/>
                      <a:pPr>
                        <a:defRPr b="1">
                          <a:solidFill>
                            <a:srgbClr val="000000"/>
                          </a:solidFill>
                        </a:defRPr>
                      </a:pPr>
                      <a:t>[CELLRANGE]</a:t>
                    </a:fld>
                    <a:r>
                      <a:rPr lang="en-US" baseline="0"/>
                      <a:t>
</a:t>
                    </a:r>
                    <a:fld id="{AE6D9678-3A3B-4142-8B9A-8ABC7751E37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2267D2E-0142-41DC-94E6-383002DFB101}" type="CELLRANGE">
                      <a:rPr lang="en-US" baseline="0"/>
                      <a:pPr>
                        <a:defRPr b="1">
                          <a:solidFill>
                            <a:srgbClr val="000000"/>
                          </a:solidFill>
                        </a:defRPr>
                      </a:pPr>
                      <a:t>[CELLRANGE]</a:t>
                    </a:fld>
                    <a:r>
                      <a:rPr lang="en-US" baseline="0"/>
                      <a:t>
</a:t>
                    </a:r>
                    <a:fld id="{57E90E19-C293-44DC-8A72-7F016C45E53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BCF9844-D8C1-4670-A30F-09C53AE6538B}" type="CELLRANGE">
                      <a:rPr lang="en-US" baseline="0"/>
                      <a:pPr>
                        <a:defRPr b="1">
                          <a:solidFill>
                            <a:srgbClr val="000000"/>
                          </a:solidFill>
                        </a:defRPr>
                      </a:pPr>
                      <a:t>[CELLRANGE]</a:t>
                    </a:fld>
                    <a:r>
                      <a:rPr lang="en-US" baseline="0"/>
                      <a:t>
</a:t>
                    </a:r>
                    <a:fld id="{DF8C07FA-CEF5-462A-B4A1-ED582EEB4C7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Media Nacional</c:v>
                </c:pt>
                <c:pt idx="10">
                  <c:v>Madrid, Comunidad de</c:v>
                </c:pt>
                <c:pt idx="11">
                  <c:v>Ceuta</c:v>
                </c:pt>
                <c:pt idx="12">
                  <c:v>Rioja, La</c:v>
                </c:pt>
                <c:pt idx="13">
                  <c:v>Balears, Illes</c:v>
                </c:pt>
                <c:pt idx="14">
                  <c:v>Murcia, Región de</c:v>
                </c:pt>
                <c:pt idx="15">
                  <c:v>Extremadura</c:v>
                </c:pt>
                <c:pt idx="16">
                  <c:v>Melilla</c:v>
                </c:pt>
                <c:pt idx="17">
                  <c:v>Cataluña</c:v>
                </c:pt>
                <c:pt idx="18">
                  <c:v>País Vasco</c:v>
                </c:pt>
                <c:pt idx="19">
                  <c:v>Canarias</c:v>
                </c:pt>
              </c:strCache>
            </c:strRef>
          </c:cat>
          <c:val>
            <c:numRef>
              <c:f>'11ListaEsperaGII'!$O$13:$O$32</c:f>
              <c:numCache>
                <c:formatCode>0.00%</c:formatCode>
                <c:ptCount val="20"/>
                <c:pt idx="0">
                  <c:v>0.99856754046698182</c:v>
                </c:pt>
                <c:pt idx="1">
                  <c:v>0.99821969022609935</c:v>
                </c:pt>
                <c:pt idx="2">
                  <c:v>0.99292786421499291</c:v>
                </c:pt>
                <c:pt idx="3">
                  <c:v>0.99011235955056176</c:v>
                </c:pt>
                <c:pt idx="4">
                  <c:v>0.9893580501201511</c:v>
                </c:pt>
                <c:pt idx="5">
                  <c:v>0.97833708990733781</c:v>
                </c:pt>
                <c:pt idx="6">
                  <c:v>0.97003266362627882</c:v>
                </c:pt>
                <c:pt idx="7">
                  <c:v>0.96301770860504887</c:v>
                </c:pt>
                <c:pt idx="8">
                  <c:v>0.95948304675604412</c:v>
                </c:pt>
                <c:pt idx="9">
                  <c:v>0.94165999449247173</c:v>
                </c:pt>
                <c:pt idx="10">
                  <c:v>0.94121781917230474</c:v>
                </c:pt>
                <c:pt idx="11">
                  <c:v>0.94051446945337625</c:v>
                </c:pt>
                <c:pt idx="12">
                  <c:v>0.93291167833747457</c:v>
                </c:pt>
                <c:pt idx="13">
                  <c:v>0.92608807622971934</c:v>
                </c:pt>
                <c:pt idx="14">
                  <c:v>0.91414504051697609</c:v>
                </c:pt>
                <c:pt idx="15">
                  <c:v>0.90643359686661351</c:v>
                </c:pt>
                <c:pt idx="16">
                  <c:v>0.90527448869752425</c:v>
                </c:pt>
                <c:pt idx="17">
                  <c:v>0.89442919054407</c:v>
                </c:pt>
                <c:pt idx="18">
                  <c:v>0.88084547147081371</c:v>
                </c:pt>
                <c:pt idx="19">
                  <c:v>0.78839465495149186</c:v>
                </c:pt>
              </c:numCache>
            </c:numRef>
          </c:val>
          <c:extLst>
            <c:ext xmlns:c15="http://schemas.microsoft.com/office/drawing/2012/chart" uri="{02D57815-91ED-43cb-92C2-25804820EDAC}">
              <c15:datalabelsRange>
                <c15:f>'11ListaEsperaGII'!$M$13:$M$32</c15:f>
                <c15:dlblRangeCache>
                  <c:ptCount val="20"/>
                  <c:pt idx="0">
                    <c:v>41.826</c:v>
                  </c:pt>
                  <c:pt idx="1">
                    <c:v>16.821</c:v>
                  </c:pt>
                  <c:pt idx="2">
                    <c:v>28.782</c:v>
                  </c:pt>
                  <c:pt idx="3">
                    <c:v>6.609</c:v>
                  </c:pt>
                  <c:pt idx="4">
                    <c:v>11.528</c:v>
                  </c:pt>
                  <c:pt idx="5">
                    <c:v>7.813</c:v>
                  </c:pt>
                  <c:pt idx="6">
                    <c:v>62.959</c:v>
                  </c:pt>
                  <c:pt idx="7">
                    <c:v>132.908</c:v>
                  </c:pt>
                  <c:pt idx="8">
                    <c:v>25.836</c:v>
                  </c:pt>
                  <c:pt idx="9">
                    <c:v>591.580</c:v>
                  </c:pt>
                  <c:pt idx="10">
                    <c:v>74.984</c:v>
                  </c:pt>
                  <c:pt idx="11">
                    <c:v>585</c:v>
                  </c:pt>
                  <c:pt idx="12">
                    <c:v>4.130</c:v>
                  </c:pt>
                  <c:pt idx="13">
                    <c:v>10.788</c:v>
                  </c:pt>
                  <c:pt idx="14">
                    <c:v>17.824</c:v>
                  </c:pt>
                  <c:pt idx="15">
                    <c:v>12.497</c:v>
                  </c:pt>
                  <c:pt idx="16">
                    <c:v>841</c:v>
                  </c:pt>
                  <c:pt idx="17">
                    <c:v>93.492</c:v>
                  </c:pt>
                  <c:pt idx="18">
                    <c:v>24.129</c:v>
                  </c:pt>
                  <c:pt idx="19">
                    <c:v>17.228</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373472"/>
              </a:solidFill>
              <a:ln>
                <a:noFill/>
              </a:ln>
              <a:effectLst/>
            </c:spPr>
            <c:extLst>
              <c:ext xmlns:c16="http://schemas.microsoft.com/office/drawing/2014/chart" uri="{C3380CC4-5D6E-409C-BE32-E72D297353CC}">
                <c16:uniqueId val="{00000016-5DC1-4B08-97F0-0CCFE9C60108}"/>
              </c:ext>
            </c:extLst>
          </c:dPt>
          <c:dPt>
            <c:idx val="10"/>
            <c:invertIfNegative val="0"/>
            <c:bubble3D val="0"/>
            <c:spPr>
              <a:solidFill>
                <a:srgbClr val="8784C6"/>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8784C6"/>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76C140-8186-4363-AE00-E4697D2A9C67}" type="CELLRANGE">
                      <a:rPr lang="en-US" baseline="0"/>
                      <a:pPr>
                        <a:defRPr b="1">
                          <a:solidFill>
                            <a:srgbClr val="000000"/>
                          </a:solidFill>
                        </a:defRPr>
                      </a:pPr>
                      <a:t>[CELLRANGE]</a:t>
                    </a:fld>
                    <a:r>
                      <a:rPr lang="en-US" baseline="0"/>
                      <a:t>
</a:t>
                    </a:r>
                    <a:fld id="{4B2F2812-95F9-4AF5-A5F2-9FDEB075F32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421FE8-782E-4545-A3BB-C2C6AFCC7832}" type="CELLRANGE">
                      <a:rPr lang="en-US" baseline="0"/>
                      <a:pPr>
                        <a:defRPr b="1">
                          <a:solidFill>
                            <a:srgbClr val="000000"/>
                          </a:solidFill>
                        </a:defRPr>
                      </a:pPr>
                      <a:t>[CELLRANGE]</a:t>
                    </a:fld>
                    <a:r>
                      <a:rPr lang="en-US" baseline="0"/>
                      <a:t>
</a:t>
                    </a:r>
                    <a:fld id="{61938B1F-D526-408F-B0BD-8BFF6D94E7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E953D8-8AA8-4E5B-AAB3-3DEB1B9E42D8}" type="CELLRANGE">
                      <a:rPr lang="en-US" baseline="0"/>
                      <a:pPr>
                        <a:defRPr b="1">
                          <a:solidFill>
                            <a:srgbClr val="000000"/>
                          </a:solidFill>
                        </a:defRPr>
                      </a:pPr>
                      <a:t>[CELLRANGE]</a:t>
                    </a:fld>
                    <a:r>
                      <a:rPr lang="en-US" baseline="0"/>
                      <a:t>
</a:t>
                    </a:r>
                    <a:fld id="{ADC2EA53-D3BB-433B-B813-101605244D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BAF865C-FE77-4714-BB6B-CF1142F9137A}" type="CELLRANGE">
                      <a:rPr lang="en-US" baseline="0"/>
                      <a:pPr>
                        <a:defRPr b="1">
                          <a:solidFill>
                            <a:srgbClr val="000000"/>
                          </a:solidFill>
                        </a:defRPr>
                      </a:pPr>
                      <a:t>[CELLRANGE]</a:t>
                    </a:fld>
                    <a:r>
                      <a:rPr lang="en-US" baseline="0"/>
                      <a:t>
</a:t>
                    </a:r>
                    <a:fld id="{2CD931F8-6EF7-457C-A023-879EA98C43E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DD81A0-821A-429D-8277-BF8AD855EF46}" type="CELLRANGE">
                      <a:rPr lang="en-US" baseline="0"/>
                      <a:pPr>
                        <a:defRPr b="1">
                          <a:solidFill>
                            <a:srgbClr val="000000"/>
                          </a:solidFill>
                        </a:defRPr>
                      </a:pPr>
                      <a:t>[CELLRANGE]</a:t>
                    </a:fld>
                    <a:r>
                      <a:rPr lang="en-US" baseline="0"/>
                      <a:t>
</a:t>
                    </a:r>
                    <a:fld id="{9C071209-3C73-4B1C-91ED-723FF1A470B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4A910BD-3C99-4F35-A3DD-EDB467E295D5}" type="CELLRANGE">
                      <a:rPr lang="en-US" baseline="0"/>
                      <a:pPr>
                        <a:defRPr b="1">
                          <a:solidFill>
                            <a:srgbClr val="000000"/>
                          </a:solidFill>
                        </a:defRPr>
                      </a:pPr>
                      <a:t>[CELLRANGE]</a:t>
                    </a:fld>
                    <a:r>
                      <a:rPr lang="en-US" baseline="0"/>
                      <a:t>
</a:t>
                    </a:r>
                    <a:fld id="{65A93214-5A0F-4F86-B9A6-66F73A4D61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48592C-7F22-43E8-95A0-D94F29D7BD7C}" type="CELLRANGE">
                      <a:rPr lang="en-US" baseline="0"/>
                      <a:pPr>
                        <a:defRPr b="1">
                          <a:solidFill>
                            <a:srgbClr val="000000"/>
                          </a:solidFill>
                        </a:defRPr>
                      </a:pPr>
                      <a:t>[CELLRANGE]</a:t>
                    </a:fld>
                    <a:r>
                      <a:rPr lang="en-US" baseline="0"/>
                      <a:t>
</a:t>
                    </a:r>
                    <a:fld id="{D0D3A329-3C7B-41D1-99D7-8351675C2E5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AA2B2B6-B938-4BF6-8EB7-48D36FDB0DBE}" type="CELLRANGE">
                      <a:rPr lang="en-US" baseline="0"/>
                      <a:pPr>
                        <a:defRPr b="1">
                          <a:solidFill>
                            <a:srgbClr val="000000"/>
                          </a:solidFill>
                        </a:defRPr>
                      </a:pPr>
                      <a:t>[CELLRANGE]</a:t>
                    </a:fld>
                    <a:r>
                      <a:rPr lang="en-US" baseline="0"/>
                      <a:t>
</a:t>
                    </a:r>
                    <a:fld id="{7AE5AF2E-2D8A-4ECE-B7B0-D4DD41F6BFA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71925EB-229E-4872-A66C-2AC39251308F}" type="CELLRANGE">
                      <a:rPr lang="en-US" baseline="0"/>
                      <a:pPr>
                        <a:defRPr b="1">
                          <a:solidFill>
                            <a:srgbClr val="000000"/>
                          </a:solidFill>
                        </a:defRPr>
                      </a:pPr>
                      <a:t>[CELLRANGE]</a:t>
                    </a:fld>
                    <a:r>
                      <a:rPr lang="en-US" baseline="0"/>
                      <a:t>
</a:t>
                    </a:r>
                    <a:fld id="{CA3437DC-D547-4FB4-A5E5-23C01F0E9B0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3E3F0783-70E9-4903-BCC5-6127C08EE923}" type="CELLRANGE">
                      <a:rPr lang="en-US" baseline="0"/>
                      <a:pPr>
                        <a:defRPr b="1">
                          <a:solidFill>
                            <a:srgbClr val="FFFFFF"/>
                          </a:solidFill>
                        </a:defRPr>
                      </a:pPr>
                      <a:t>[CELLRANGE]</a:t>
                    </a:fld>
                    <a:r>
                      <a:rPr lang="en-US" baseline="0"/>
                      <a:t>
</a:t>
                    </a:r>
                    <a:fld id="{6EC18768-5DEF-4FA8-B1B5-77E627937233}"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1003007E-2DC3-48E6-807C-2B61C9EEC8BC}" type="CELLRANGE">
                      <a:rPr lang="en-US" baseline="0"/>
                      <a:pPr>
                        <a:defRPr sz="800" b="1">
                          <a:solidFill>
                            <a:srgbClr val="000000"/>
                          </a:solidFill>
                        </a:defRPr>
                      </a:pPr>
                      <a:t>[CELLRANGE]</a:t>
                    </a:fld>
                    <a:r>
                      <a:rPr lang="en-US" baseline="0"/>
                      <a:t>
</a:t>
                    </a:r>
                    <a:fld id="{FD95E091-209D-44E0-8E99-0F48DB47735B}"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70919832-70E7-4F50-8000-C497686B0BFD}" type="CELLRANGE">
                      <a:rPr lang="en-US" baseline="0"/>
                      <a:pPr>
                        <a:defRPr sz="800" b="1">
                          <a:solidFill>
                            <a:srgbClr val="000000"/>
                          </a:solidFill>
                        </a:defRPr>
                      </a:pPr>
                      <a:t>[CELLRANGE]</a:t>
                    </a:fld>
                    <a:r>
                      <a:rPr lang="en-US" baseline="0"/>
                      <a:t>
</a:t>
                    </a:r>
                    <a:fld id="{71C0B418-BC1A-4C85-9931-9A5884339796}"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93BF65B-E4C0-40BC-903E-399552F2CB6B}" type="CELLRANGE">
                      <a:rPr lang="en-US" baseline="0"/>
                      <a:pPr>
                        <a:defRPr b="1">
                          <a:solidFill>
                            <a:srgbClr val="000000"/>
                          </a:solidFill>
                        </a:defRPr>
                      </a:pPr>
                      <a:t>[CELLRANGE]</a:t>
                    </a:fld>
                    <a:r>
                      <a:rPr lang="en-US" baseline="0"/>
                      <a:t>
</a:t>
                    </a:r>
                    <a:fld id="{3C220414-7713-4E3B-B6E1-53CEFBB9C00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5881239-DA50-4C9F-8EA7-089338347A14}" type="CELLRANGE">
                      <a:rPr lang="en-US" baseline="0"/>
                      <a:pPr>
                        <a:defRPr b="1">
                          <a:solidFill>
                            <a:srgbClr val="000000"/>
                          </a:solidFill>
                        </a:defRPr>
                      </a:pPr>
                      <a:t>[CELLRANGE]</a:t>
                    </a:fld>
                    <a:r>
                      <a:rPr lang="en-US" baseline="0"/>
                      <a:t>
</a:t>
                    </a:r>
                    <a:fld id="{E2B89BAE-C40D-4A51-A1CE-121F54E1A0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897EA41-98C9-43C5-ADB6-B0C84B28E0DE}" type="CELLRANGE">
                      <a:rPr lang="en-US" baseline="0"/>
                      <a:pPr>
                        <a:defRPr b="1">
                          <a:solidFill>
                            <a:srgbClr val="000000"/>
                          </a:solidFill>
                        </a:defRPr>
                      </a:pPr>
                      <a:t>[CELLRANGE]</a:t>
                    </a:fld>
                    <a:r>
                      <a:rPr lang="en-US" baseline="0"/>
                      <a:t>
</a:t>
                    </a:r>
                    <a:fld id="{A23ED234-A209-434A-A0AE-D609C22B319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A983A1-23CA-4F1C-8F5D-B471245F9446}" type="CELLRANGE">
                      <a:rPr lang="en-US" baseline="0"/>
                      <a:pPr>
                        <a:defRPr b="1">
                          <a:solidFill>
                            <a:srgbClr val="000000"/>
                          </a:solidFill>
                        </a:defRPr>
                      </a:pPr>
                      <a:t>[CELLRANGE]</a:t>
                    </a:fld>
                    <a:r>
                      <a:rPr lang="en-US" baseline="0"/>
                      <a:t>
</a:t>
                    </a:r>
                    <a:fld id="{A950A68E-2B2C-4E3A-BBEC-4E4EBFE7CD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22E900F-8364-4D0A-A773-E54D2ED4D8FC}" type="CELLRANGE">
                      <a:rPr lang="en-US" baseline="0"/>
                      <a:pPr>
                        <a:defRPr b="1">
                          <a:solidFill>
                            <a:srgbClr val="000000"/>
                          </a:solidFill>
                        </a:defRPr>
                      </a:pPr>
                      <a:t>[CELLRANGE]</a:t>
                    </a:fld>
                    <a:r>
                      <a:rPr lang="en-US" baseline="0"/>
                      <a:t>
</a:t>
                    </a:r>
                    <a:fld id="{31607357-A6B6-4363-8E11-E4CBA91D692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31804A5-DE74-476C-8FB2-80BACC8A0C69}" type="CELLRANGE">
                      <a:rPr lang="en-US" baseline="0"/>
                      <a:pPr>
                        <a:defRPr b="1">
                          <a:solidFill>
                            <a:srgbClr val="000000"/>
                          </a:solidFill>
                        </a:defRPr>
                      </a:pPr>
                      <a:t>[CELLRANGE]</a:t>
                    </a:fld>
                    <a:r>
                      <a:rPr lang="en-US" baseline="0"/>
                      <a:t>
</a:t>
                    </a:r>
                    <a:fld id="{58551DAD-6904-4797-AD6A-AF3DBD566F4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81C0139-FCAD-4285-BE7D-E503B0576CB5}" type="CELLRANGE">
                      <a:rPr lang="en-US" baseline="0"/>
                      <a:pPr>
                        <a:defRPr b="1">
                          <a:solidFill>
                            <a:srgbClr val="000000"/>
                          </a:solidFill>
                        </a:defRPr>
                      </a:pPr>
                      <a:t>[CELLRANGE]</a:t>
                    </a:fld>
                    <a:r>
                      <a:rPr lang="en-US" baseline="0"/>
                      <a:t>
</a:t>
                    </a:r>
                    <a:fld id="{109BD9E1-53FD-4687-822E-68A3989B907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1298B63-7713-410A-9508-131B4D866BFC}" type="CELLRANGE">
                      <a:rPr lang="en-US" baseline="0"/>
                      <a:pPr>
                        <a:defRPr b="1">
                          <a:solidFill>
                            <a:srgbClr val="000000"/>
                          </a:solidFill>
                        </a:defRPr>
                      </a:pPr>
                      <a:t>[CELLRANGE]</a:t>
                    </a:fld>
                    <a:r>
                      <a:rPr lang="en-US" baseline="0"/>
                      <a:t>
</a:t>
                    </a:r>
                    <a:fld id="{CB214A5F-AE80-4FBB-945F-D5738545AA8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Media Nacional</c:v>
                </c:pt>
                <c:pt idx="10">
                  <c:v>Madrid, Comunidad de</c:v>
                </c:pt>
                <c:pt idx="11">
                  <c:v>Ceuta</c:v>
                </c:pt>
                <c:pt idx="12">
                  <c:v>Rioja, La</c:v>
                </c:pt>
                <c:pt idx="13">
                  <c:v>Balears, Illes</c:v>
                </c:pt>
                <c:pt idx="14">
                  <c:v>Murcia, Región de</c:v>
                </c:pt>
                <c:pt idx="15">
                  <c:v>Extremadura</c:v>
                </c:pt>
                <c:pt idx="16">
                  <c:v>Melilla</c:v>
                </c:pt>
                <c:pt idx="17">
                  <c:v>Cataluña</c:v>
                </c:pt>
                <c:pt idx="18">
                  <c:v>País Vasco</c:v>
                </c:pt>
                <c:pt idx="19">
                  <c:v>Canarias</c:v>
                </c:pt>
              </c:strCache>
            </c:strRef>
          </c:cat>
          <c:val>
            <c:numRef>
              <c:f>'11ListaEsperaGII'!$P$13:$P$32</c:f>
              <c:numCache>
                <c:formatCode>0.00%</c:formatCode>
                <c:ptCount val="20"/>
                <c:pt idx="0">
                  <c:v>1.4324595330181922E-3</c:v>
                </c:pt>
                <c:pt idx="1">
                  <c:v>1.7803097739006587E-3</c:v>
                </c:pt>
                <c:pt idx="2">
                  <c:v>7.0721357850070717E-3</c:v>
                </c:pt>
                <c:pt idx="3">
                  <c:v>9.8876404494382016E-3</c:v>
                </c:pt>
                <c:pt idx="4">
                  <c:v>1.0641949879848954E-2</c:v>
                </c:pt>
                <c:pt idx="5">
                  <c:v>2.166291009266216E-2</c:v>
                </c:pt>
                <c:pt idx="6">
                  <c:v>2.9967336373721187E-2</c:v>
                </c:pt>
                <c:pt idx="7">
                  <c:v>3.6982291394951163E-2</c:v>
                </c:pt>
                <c:pt idx="8">
                  <c:v>4.0516953243955878E-2</c:v>
                </c:pt>
                <c:pt idx="9">
                  <c:v>5.8340005507528284E-2</c:v>
                </c:pt>
                <c:pt idx="10">
                  <c:v>5.8782180827695284E-2</c:v>
                </c:pt>
                <c:pt idx="11">
                  <c:v>5.9485530546623797E-2</c:v>
                </c:pt>
                <c:pt idx="12">
                  <c:v>6.7088321662525416E-2</c:v>
                </c:pt>
                <c:pt idx="13">
                  <c:v>7.3911923770280705E-2</c:v>
                </c:pt>
                <c:pt idx="14">
                  <c:v>8.5854959483023893E-2</c:v>
                </c:pt>
                <c:pt idx="15">
                  <c:v>9.356640313338653E-2</c:v>
                </c:pt>
                <c:pt idx="16">
                  <c:v>9.4725511302475779E-2</c:v>
                </c:pt>
                <c:pt idx="17">
                  <c:v>0.10557080945593005</c:v>
                </c:pt>
                <c:pt idx="18">
                  <c:v>0.11915452852918629</c:v>
                </c:pt>
                <c:pt idx="19">
                  <c:v>0.21160534504850814</c:v>
                </c:pt>
              </c:numCache>
            </c:numRef>
          </c:val>
          <c:extLst>
            <c:ext xmlns:c15="http://schemas.microsoft.com/office/drawing/2012/chart" uri="{02D57815-91ED-43cb-92C2-25804820EDAC}">
              <c15:datalabelsRange>
                <c15:f>'11ListaEsperaGII'!$N$13:$N$32</c15:f>
                <c15:dlblRangeCache>
                  <c:ptCount val="20"/>
                  <c:pt idx="0">
                    <c:v>60</c:v>
                  </c:pt>
                  <c:pt idx="1">
                    <c:v>30</c:v>
                  </c:pt>
                  <c:pt idx="2">
                    <c:v>205</c:v>
                  </c:pt>
                  <c:pt idx="3">
                    <c:v>66</c:v>
                  </c:pt>
                  <c:pt idx="4">
                    <c:v>124</c:v>
                  </c:pt>
                  <c:pt idx="5">
                    <c:v>173</c:v>
                  </c:pt>
                  <c:pt idx="6">
                    <c:v>1.945</c:v>
                  </c:pt>
                  <c:pt idx="7">
                    <c:v>5.104</c:v>
                  </c:pt>
                  <c:pt idx="8">
                    <c:v>1.091</c:v>
                  </c:pt>
                  <c:pt idx="9">
                    <c:v>36.651</c:v>
                  </c:pt>
                  <c:pt idx="10">
                    <c:v>4.683</c:v>
                  </c:pt>
                  <c:pt idx="11">
                    <c:v>37</c:v>
                  </c:pt>
                  <c:pt idx="12">
                    <c:v>297</c:v>
                  </c:pt>
                  <c:pt idx="13">
                    <c:v>861</c:v>
                  </c:pt>
                  <c:pt idx="14">
                    <c:v>1.674</c:v>
                  </c:pt>
                  <c:pt idx="15">
                    <c:v>1.290</c:v>
                  </c:pt>
                  <c:pt idx="16">
                    <c:v>88</c:v>
                  </c:pt>
                  <c:pt idx="17">
                    <c:v>11.035</c:v>
                  </c:pt>
                  <c:pt idx="18">
                    <c:v>3.264</c:v>
                  </c:pt>
                  <c:pt idx="19">
                    <c:v>4.624</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Castilla y León</c:v>
                </c:pt>
                <c:pt idx="1">
                  <c:v>Aragón</c:v>
                </c:pt>
                <c:pt idx="2">
                  <c:v>Galicia</c:v>
                </c:pt>
                <c:pt idx="3">
                  <c:v>Navarra, Comunidad Foral de</c:v>
                </c:pt>
                <c:pt idx="4">
                  <c:v>Asturias, Principado de</c:v>
                </c:pt>
                <c:pt idx="5">
                  <c:v>Cantabria</c:v>
                </c:pt>
                <c:pt idx="6">
                  <c:v>Comunitat Valenciana</c:v>
                </c:pt>
                <c:pt idx="7">
                  <c:v>Andalucía</c:v>
                </c:pt>
                <c:pt idx="8">
                  <c:v>Castilla - La Mancha</c:v>
                </c:pt>
                <c:pt idx="9">
                  <c:v>Media Nacional</c:v>
                </c:pt>
                <c:pt idx="10">
                  <c:v>Madrid, Comunidad de</c:v>
                </c:pt>
                <c:pt idx="11">
                  <c:v>Ceuta</c:v>
                </c:pt>
                <c:pt idx="12">
                  <c:v>Rioja, La</c:v>
                </c:pt>
                <c:pt idx="13">
                  <c:v>Balears, Illes</c:v>
                </c:pt>
                <c:pt idx="14">
                  <c:v>Murcia, Región de</c:v>
                </c:pt>
                <c:pt idx="15">
                  <c:v>Extremadura</c:v>
                </c:pt>
                <c:pt idx="16">
                  <c:v>Melilla</c:v>
                </c:pt>
                <c:pt idx="17">
                  <c:v>Cataluña</c:v>
                </c:pt>
                <c:pt idx="18">
                  <c:v>País Vasco</c:v>
                </c:pt>
                <c:pt idx="19">
                  <c:v>Canarias</c:v>
                </c:pt>
              </c:strCache>
            </c:strRef>
          </c:cat>
          <c:val>
            <c:numRef>
              <c:f>'11ListaEsperaGII'!$Q$13:$Q$32</c:f>
              <c:numCache>
                <c:formatCode>0.00%</c:formatCode>
                <c:ptCount val="20"/>
                <c:pt idx="0">
                  <c:v>0.94165999449247173</c:v>
                </c:pt>
                <c:pt idx="1">
                  <c:v>0.94165999449247173</c:v>
                </c:pt>
                <c:pt idx="2">
                  <c:v>0.94165999449247173</c:v>
                </c:pt>
                <c:pt idx="3">
                  <c:v>0.94165999449247173</c:v>
                </c:pt>
                <c:pt idx="4">
                  <c:v>0.94165999449247173</c:v>
                </c:pt>
                <c:pt idx="5">
                  <c:v>0.94165999449247173</c:v>
                </c:pt>
                <c:pt idx="6">
                  <c:v>0.94165999449247173</c:v>
                </c:pt>
                <c:pt idx="7">
                  <c:v>0.94165999449247173</c:v>
                </c:pt>
                <c:pt idx="8">
                  <c:v>0.94165999449247173</c:v>
                </c:pt>
                <c:pt idx="9">
                  <c:v>0.94165999449247173</c:v>
                </c:pt>
                <c:pt idx="10">
                  <c:v>0.94165999449247173</c:v>
                </c:pt>
                <c:pt idx="11">
                  <c:v>0.94165999449247173</c:v>
                </c:pt>
                <c:pt idx="12">
                  <c:v>0.94165999449247173</c:v>
                </c:pt>
                <c:pt idx="13">
                  <c:v>0.94165999449247173</c:v>
                </c:pt>
                <c:pt idx="14">
                  <c:v>0.94165999449247173</c:v>
                </c:pt>
                <c:pt idx="15">
                  <c:v>0.94165999449247173</c:v>
                </c:pt>
                <c:pt idx="16">
                  <c:v>0.94165999449247173</c:v>
                </c:pt>
                <c:pt idx="17">
                  <c:v>0.94165999449247173</c:v>
                </c:pt>
                <c:pt idx="18">
                  <c:v>0.94165999449247173</c:v>
                </c:pt>
                <c:pt idx="19">
                  <c:v>0.94165999449247173</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5A3471"/>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AD84C6"/>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9A0DBF8-74ED-4D70-8D05-43FA555B5B9D}" type="CELLRANGE">
                      <a:rPr lang="en-US" baseline="0"/>
                      <a:pPr>
                        <a:defRPr b="1">
                          <a:solidFill>
                            <a:srgbClr val="000000"/>
                          </a:solidFill>
                        </a:defRPr>
                      </a:pPr>
                      <a:t>[CELLRANGE]</a:t>
                    </a:fld>
                    <a:r>
                      <a:rPr lang="en-US" baseline="0"/>
                      <a:t>
</a:t>
                    </a:r>
                    <a:fld id="{08049A2F-7627-466A-87FE-E7F1338007B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CFC6A4-BDAF-4541-BAAD-0551771922CD}" type="CELLRANGE">
                      <a:rPr lang="en-US" baseline="0"/>
                      <a:pPr>
                        <a:defRPr b="1">
                          <a:solidFill>
                            <a:srgbClr val="000000"/>
                          </a:solidFill>
                        </a:defRPr>
                      </a:pPr>
                      <a:t>[CELLRANGE]</a:t>
                    </a:fld>
                    <a:r>
                      <a:rPr lang="en-US" baseline="0"/>
                      <a:t>
</a:t>
                    </a:r>
                    <a:fld id="{4E68AA61-FD76-4289-8CB7-4C632B416C8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89E5A1-8C63-479F-8E10-B2233F23F5BA}" type="CELLRANGE">
                      <a:rPr lang="en-US" baseline="0"/>
                      <a:pPr>
                        <a:defRPr b="1">
                          <a:solidFill>
                            <a:srgbClr val="000000"/>
                          </a:solidFill>
                        </a:defRPr>
                      </a:pPr>
                      <a:t>[CELLRANGE]</a:t>
                    </a:fld>
                    <a:r>
                      <a:rPr lang="en-US" baseline="0"/>
                      <a:t>
</a:t>
                    </a:r>
                    <a:fld id="{9D830077-C526-49F4-A4CC-E9D3562DFF0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AEF8294-33AC-4CFC-B402-0E07516BD2B5}" type="CELLRANGE">
                      <a:rPr lang="en-US" baseline="0"/>
                      <a:pPr>
                        <a:defRPr b="1">
                          <a:solidFill>
                            <a:srgbClr val="000000"/>
                          </a:solidFill>
                        </a:defRPr>
                      </a:pPr>
                      <a:t>[CELLRANGE]</a:t>
                    </a:fld>
                    <a:r>
                      <a:rPr lang="en-US" baseline="0"/>
                      <a:t>
</a:t>
                    </a:r>
                    <a:fld id="{196380A2-3D5F-4F60-AD60-699C87E5E21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444CA54-D4CC-4AEF-96EB-1D7861CE6A6E}" type="CELLRANGE">
                      <a:rPr lang="en-US" baseline="0"/>
                      <a:pPr>
                        <a:defRPr b="1">
                          <a:solidFill>
                            <a:srgbClr val="000000"/>
                          </a:solidFill>
                        </a:defRPr>
                      </a:pPr>
                      <a:t>[CELLRANGE]</a:t>
                    </a:fld>
                    <a:r>
                      <a:rPr lang="en-US" baseline="0"/>
                      <a:t>
</a:t>
                    </a:r>
                    <a:fld id="{11D827BE-95BF-4244-93D9-808075FD94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739F10-BE23-4928-871B-68A9D27537A6}" type="CELLRANGE">
                      <a:rPr lang="en-US" baseline="0"/>
                      <a:pPr>
                        <a:defRPr b="1">
                          <a:solidFill>
                            <a:srgbClr val="000000"/>
                          </a:solidFill>
                        </a:defRPr>
                      </a:pPr>
                      <a:t>[CELLRANGE]</a:t>
                    </a:fld>
                    <a:r>
                      <a:rPr lang="en-US" baseline="0"/>
                      <a:t>
</a:t>
                    </a:r>
                    <a:fld id="{DD3D06BB-2C3F-46C7-AD9A-2EE0CA9A20E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308B80-4107-41CC-B57B-F9EDC6C5BF35}" type="CELLRANGE">
                      <a:rPr lang="en-US" baseline="0"/>
                      <a:pPr>
                        <a:defRPr b="1">
                          <a:solidFill>
                            <a:srgbClr val="000000"/>
                          </a:solidFill>
                        </a:defRPr>
                      </a:pPr>
                      <a:t>[CELLRANGE]</a:t>
                    </a:fld>
                    <a:r>
                      <a:rPr lang="en-US" baseline="0"/>
                      <a:t>
</a:t>
                    </a:r>
                    <a:fld id="{C9726044-85BE-42DC-9590-E61821B610F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E4C286B-74E5-4CEA-8955-435502628D61}" type="CELLRANGE">
                      <a:rPr lang="en-US" baseline="0"/>
                      <a:pPr>
                        <a:defRPr b="1">
                          <a:solidFill>
                            <a:srgbClr val="000000"/>
                          </a:solidFill>
                        </a:defRPr>
                      </a:pPr>
                      <a:t>[CELLRANGE]</a:t>
                    </a:fld>
                    <a:r>
                      <a:rPr lang="en-US" baseline="0"/>
                      <a:t>
</a:t>
                    </a:r>
                    <a:fld id="{809FE4E6-085F-4C7C-A2F1-B5126C6083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A300EDD-47A1-4FCF-A4A0-94F992FDC444}" type="CELLRANGE">
                      <a:rPr lang="en-US" baseline="0"/>
                      <a:pPr>
                        <a:defRPr b="1">
                          <a:solidFill>
                            <a:srgbClr val="000000"/>
                          </a:solidFill>
                        </a:defRPr>
                      </a:pPr>
                      <a:t>[CELLRANGE]</a:t>
                    </a:fld>
                    <a:r>
                      <a:rPr lang="en-US" baseline="0"/>
                      <a:t>
</a:t>
                    </a:r>
                    <a:fld id="{319ED2EC-F8BF-411E-BABE-2A916704D8F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50538E3-FF89-42C7-B0B3-ACA608386FE5}" type="CELLRANGE">
                      <a:rPr lang="en-US" baseline="0"/>
                      <a:pPr>
                        <a:defRPr b="1">
                          <a:solidFill>
                            <a:srgbClr val="000000"/>
                          </a:solidFill>
                        </a:defRPr>
                      </a:pPr>
                      <a:t>[CELLRANGE]</a:t>
                    </a:fld>
                    <a:r>
                      <a:rPr lang="en-US" baseline="0"/>
                      <a:t>
</a:t>
                    </a:r>
                    <a:fld id="{1EC3711E-928A-4FA6-85D4-5DD5FEB61C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7C2330AB-B25F-4B5B-A0E1-051FEDD13171}" type="CELLRANGE">
                      <a:rPr lang="en-US" baseline="0"/>
                      <a:pPr>
                        <a:defRPr b="1">
                          <a:solidFill>
                            <a:srgbClr val="FFFFFF"/>
                          </a:solidFill>
                        </a:defRPr>
                      </a:pPr>
                      <a:t>[CELLRANGE]</a:t>
                    </a:fld>
                    <a:r>
                      <a:rPr lang="en-US" baseline="0"/>
                      <a:t>
</a:t>
                    </a:r>
                    <a:fld id="{5FB77C5B-91A6-4F1D-995B-8A6EC8A7C100}"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816758-FA6A-4CF0-9C17-813B812AD4B7}" type="CELLRANGE">
                      <a:rPr lang="en-US" baseline="0"/>
                      <a:pPr>
                        <a:defRPr b="1">
                          <a:solidFill>
                            <a:srgbClr val="000000"/>
                          </a:solidFill>
                        </a:defRPr>
                      </a:pPr>
                      <a:t>[CELLRANGE]</a:t>
                    </a:fld>
                    <a:r>
                      <a:rPr lang="en-US" baseline="0"/>
                      <a:t>
</a:t>
                    </a:r>
                    <a:fld id="{79982019-DF02-498F-87C9-3E27CDEF8D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70822AB-2796-43E1-A318-19EE054FC6E4}" type="CELLRANGE">
                      <a:rPr lang="en-US" baseline="0"/>
                      <a:pPr>
                        <a:defRPr b="1">
                          <a:solidFill>
                            <a:srgbClr val="000000"/>
                          </a:solidFill>
                        </a:defRPr>
                      </a:pPr>
                      <a:t>[CELLRANGE]</a:t>
                    </a:fld>
                    <a:r>
                      <a:rPr lang="en-US" baseline="0"/>
                      <a:t>
</a:t>
                    </a:r>
                    <a:fld id="{4E43BD6C-30AD-4247-8ED9-0AA4C36F641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6FEE6E6-0003-4B5C-B127-1B7F4C71278A}" type="CELLRANGE">
                      <a:rPr lang="en-US" baseline="0"/>
                      <a:pPr>
                        <a:defRPr b="1">
                          <a:solidFill>
                            <a:srgbClr val="000000"/>
                          </a:solidFill>
                        </a:defRPr>
                      </a:pPr>
                      <a:t>[CELLRANGE]</a:t>
                    </a:fld>
                    <a:r>
                      <a:rPr lang="en-US" baseline="0"/>
                      <a:t>
</a:t>
                    </a:r>
                    <a:fld id="{4AD3CC47-EA4A-441B-9386-AD990F7D73F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A56CCA-FCD5-455A-B5D8-FE4CB41045D2}" type="CELLRANGE">
                      <a:rPr lang="en-US" baseline="0"/>
                      <a:pPr>
                        <a:defRPr b="1">
                          <a:solidFill>
                            <a:srgbClr val="000000"/>
                          </a:solidFill>
                        </a:defRPr>
                      </a:pPr>
                      <a:t>[CELLRANGE]</a:t>
                    </a:fld>
                    <a:r>
                      <a:rPr lang="en-US" baseline="0"/>
                      <a:t>
</a:t>
                    </a:r>
                    <a:fld id="{1776FB20-2887-4457-BEE9-A6B8EEDBCF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68C3A5A-C85F-4517-AAAB-64E7E555FE28}" type="CELLRANGE">
                      <a:rPr lang="en-US" baseline="0"/>
                      <a:pPr>
                        <a:defRPr b="1">
                          <a:solidFill>
                            <a:srgbClr val="000000"/>
                          </a:solidFill>
                        </a:defRPr>
                      </a:pPr>
                      <a:t>[CELLRANGE]</a:t>
                    </a:fld>
                    <a:r>
                      <a:rPr lang="en-US" baseline="0"/>
                      <a:t>
</a:t>
                    </a:r>
                    <a:fld id="{73E4A9DE-8659-4C6C-8D68-C3DF7504BEE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DDF2617-BAF4-435A-BE5D-AB4D2DE9B8B3}" type="CELLRANGE">
                      <a:rPr lang="en-US" baseline="0"/>
                      <a:pPr>
                        <a:defRPr b="1">
                          <a:solidFill>
                            <a:srgbClr val="000000"/>
                          </a:solidFill>
                        </a:defRPr>
                      </a:pPr>
                      <a:t>[CELLRANGE]</a:t>
                    </a:fld>
                    <a:r>
                      <a:rPr lang="en-US" baseline="0"/>
                      <a:t>
</a:t>
                    </a:r>
                    <a:fld id="{BFA22D13-0ABF-41B3-8870-5620AFFC9AE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054A7B5-0550-4C6B-A222-B36BEF1D32A3}" type="CELLRANGE">
                      <a:rPr lang="en-US" baseline="0"/>
                      <a:pPr>
                        <a:defRPr b="1">
                          <a:solidFill>
                            <a:srgbClr val="000000"/>
                          </a:solidFill>
                        </a:defRPr>
                      </a:pPr>
                      <a:t>[CELLRANGE]</a:t>
                    </a:fld>
                    <a:r>
                      <a:rPr lang="en-US" baseline="0"/>
                      <a:t>
</a:t>
                    </a:r>
                    <a:fld id="{FADD1DDE-B67C-46ED-88DA-5371CDDDAE7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53C4971-AC21-43B0-88A1-B51A760082E8}" type="CELLRANGE">
                      <a:rPr lang="en-US" baseline="0"/>
                      <a:pPr>
                        <a:defRPr b="1">
                          <a:solidFill>
                            <a:srgbClr val="000000"/>
                          </a:solidFill>
                        </a:defRPr>
                      </a:pPr>
                      <a:t>[CELLRANGE]</a:t>
                    </a:fld>
                    <a:r>
                      <a:rPr lang="en-US" baseline="0"/>
                      <a:t>
</a:t>
                    </a:r>
                    <a:fld id="{365AE22C-548D-446D-8458-CCB7F96CDF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08AC18-B01C-4825-A697-ECA17F73353B}" type="CELLRANGE">
                      <a:rPr lang="en-US" baseline="0"/>
                      <a:pPr>
                        <a:defRPr b="1">
                          <a:solidFill>
                            <a:srgbClr val="000000"/>
                          </a:solidFill>
                        </a:defRPr>
                      </a:pPr>
                      <a:t>[CELLRANGE]</a:t>
                    </a:fld>
                    <a:r>
                      <a:rPr lang="en-US" baseline="0"/>
                      <a:t>
</a:t>
                    </a:r>
                    <a:fld id="{D1452AA8-EFE0-41CF-A270-B54362B050F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Galicia</c:v>
                </c:pt>
                <c:pt idx="4">
                  <c:v>Navarra, Comunidad Foral de</c:v>
                </c:pt>
                <c:pt idx="5">
                  <c:v>Comunitat Valenciana</c:v>
                </c:pt>
                <c:pt idx="6">
                  <c:v>Cantabria</c:v>
                </c:pt>
                <c:pt idx="7">
                  <c:v>Castilla - La Mancha</c:v>
                </c:pt>
                <c:pt idx="8">
                  <c:v>Andalucía</c:v>
                </c:pt>
                <c:pt idx="9">
                  <c:v>Ceuta</c:v>
                </c:pt>
                <c:pt idx="10">
                  <c:v>Media Nacional</c:v>
                </c:pt>
                <c:pt idx="11">
                  <c:v>Madrid, Comunidad de</c:v>
                </c:pt>
                <c:pt idx="12">
                  <c:v>Balears, Illes</c:v>
                </c:pt>
                <c:pt idx="13">
                  <c:v>Melilla</c:v>
                </c:pt>
                <c:pt idx="14">
                  <c:v>Murcia, Región de</c:v>
                </c:pt>
                <c:pt idx="15">
                  <c:v>Extremadura</c:v>
                </c:pt>
                <c:pt idx="16">
                  <c:v>Rioja, La</c:v>
                </c:pt>
                <c:pt idx="17">
                  <c:v>País Vasco</c:v>
                </c:pt>
                <c:pt idx="18">
                  <c:v>Cataluña</c:v>
                </c:pt>
                <c:pt idx="19">
                  <c:v>Canarias</c:v>
                </c:pt>
              </c:strCache>
            </c:strRef>
          </c:cat>
          <c:val>
            <c:numRef>
              <c:f>'11ListaEsperaGI'!$O$13:$O$32</c:f>
              <c:numCache>
                <c:formatCode>0.00%</c:formatCode>
                <c:ptCount val="20"/>
                <c:pt idx="0">
                  <c:v>0.99866594986360835</c:v>
                </c:pt>
                <c:pt idx="1">
                  <c:v>0.99624356255680102</c:v>
                </c:pt>
                <c:pt idx="2">
                  <c:v>0.98916478555304743</c:v>
                </c:pt>
                <c:pt idx="3">
                  <c:v>0.96894004466586492</c:v>
                </c:pt>
                <c:pt idx="4">
                  <c:v>0.96846375294425546</c:v>
                </c:pt>
                <c:pt idx="5">
                  <c:v>0.96287924046953965</c:v>
                </c:pt>
                <c:pt idx="6">
                  <c:v>0.95671895671895668</c:v>
                </c:pt>
                <c:pt idx="7">
                  <c:v>0.93946614289854136</c:v>
                </c:pt>
                <c:pt idx="8">
                  <c:v>0.92248267756092472</c:v>
                </c:pt>
                <c:pt idx="9">
                  <c:v>0.90532544378698221</c:v>
                </c:pt>
                <c:pt idx="10">
                  <c:v>0.89041352151229625</c:v>
                </c:pt>
                <c:pt idx="11">
                  <c:v>0.88251267197682837</c:v>
                </c:pt>
                <c:pt idx="12">
                  <c:v>0.87777708631526541</c:v>
                </c:pt>
                <c:pt idx="13">
                  <c:v>0.84434654919236418</c:v>
                </c:pt>
                <c:pt idx="14">
                  <c:v>0.84117842507475915</c:v>
                </c:pt>
                <c:pt idx="15">
                  <c:v>0.83198201267288951</c:v>
                </c:pt>
                <c:pt idx="16">
                  <c:v>0.81310211946050093</c:v>
                </c:pt>
                <c:pt idx="17">
                  <c:v>0.7956652436405891</c:v>
                </c:pt>
                <c:pt idx="18">
                  <c:v>0.79410508329773599</c:v>
                </c:pt>
                <c:pt idx="19">
                  <c:v>0.73899952458929796</c:v>
                </c:pt>
              </c:numCache>
            </c:numRef>
          </c:val>
          <c:extLst>
            <c:ext xmlns:c15="http://schemas.microsoft.com/office/drawing/2012/chart" uri="{02D57815-91ED-43cb-92C2-25804820EDAC}">
              <c15:datalabelsRange>
                <c15:f>'11ListaEsperaGI'!$M$13:$M$32</c15:f>
                <c15:dlblRangeCache>
                  <c:ptCount val="20"/>
                  <c:pt idx="0">
                    <c:v>50.156</c:v>
                  </c:pt>
                  <c:pt idx="1">
                    <c:v>16.443</c:v>
                  </c:pt>
                  <c:pt idx="2">
                    <c:v>15.337</c:v>
                  </c:pt>
                  <c:pt idx="3">
                    <c:v>28.201</c:v>
                  </c:pt>
                  <c:pt idx="4">
                    <c:v>7.401</c:v>
                  </c:pt>
                  <c:pt idx="5">
                    <c:v>59.634</c:v>
                  </c:pt>
                  <c:pt idx="6">
                    <c:v>5.062</c:v>
                  </c:pt>
                  <c:pt idx="7">
                    <c:v>29.177</c:v>
                  </c:pt>
                  <c:pt idx="8">
                    <c:v>97.321</c:v>
                  </c:pt>
                  <c:pt idx="9">
                    <c:v>612</c:v>
                  </c:pt>
                  <c:pt idx="10">
                    <c:v>556.894</c:v>
                  </c:pt>
                  <c:pt idx="11">
                    <c:v>58.500</c:v>
                  </c:pt>
                  <c:pt idx="12">
                    <c:v>14.105</c:v>
                  </c:pt>
                  <c:pt idx="13">
                    <c:v>575</c:v>
                  </c:pt>
                  <c:pt idx="14">
                    <c:v>15.190</c:v>
                  </c:pt>
                  <c:pt idx="15">
                    <c:v>12.211</c:v>
                  </c:pt>
                  <c:pt idx="16">
                    <c:v>2.954</c:v>
                  </c:pt>
                  <c:pt idx="17">
                    <c:v>31.498</c:v>
                  </c:pt>
                  <c:pt idx="18">
                    <c:v>98.527</c:v>
                  </c:pt>
                  <c:pt idx="19">
                    <c:v>13.990</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373472"/>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8784C6"/>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D66CEEB-1981-4F73-B78E-5F5696AF986A}" type="CELLRANGE">
                      <a:rPr lang="en-US" baseline="0"/>
                      <a:pPr>
                        <a:defRPr b="1">
                          <a:solidFill>
                            <a:srgbClr val="000000"/>
                          </a:solidFill>
                        </a:defRPr>
                      </a:pPr>
                      <a:t>[CELLRANGE]</a:t>
                    </a:fld>
                    <a:r>
                      <a:rPr lang="en-US" baseline="0"/>
                      <a:t>
</a:t>
                    </a:r>
                    <a:fld id="{4C1324B0-AE78-4CE7-919E-FD4A444D790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21A05CA-5951-46A3-8648-404594DB6ED6}" type="CELLRANGE">
                      <a:rPr lang="en-US" baseline="0"/>
                      <a:pPr>
                        <a:defRPr b="1">
                          <a:solidFill>
                            <a:srgbClr val="000000"/>
                          </a:solidFill>
                        </a:defRPr>
                      </a:pPr>
                      <a:t>[CELLRANGE]</a:t>
                    </a:fld>
                    <a:r>
                      <a:rPr lang="en-US" baseline="0"/>
                      <a:t>
</a:t>
                    </a:r>
                    <a:fld id="{27047956-C987-4611-A9DB-9378444AB4F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65DAE0-DD20-47F6-BC6C-8B5B898DAFB7}" type="CELLRANGE">
                      <a:rPr lang="en-US" baseline="0"/>
                      <a:pPr>
                        <a:defRPr b="1">
                          <a:solidFill>
                            <a:srgbClr val="000000"/>
                          </a:solidFill>
                        </a:defRPr>
                      </a:pPr>
                      <a:t>[CELLRANGE]</a:t>
                    </a:fld>
                    <a:r>
                      <a:rPr lang="en-US" baseline="0"/>
                      <a:t>
</a:t>
                    </a:r>
                    <a:fld id="{884F029A-B96F-4956-9EB2-8FDDAE4B6B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552FA45-A35E-4403-B86E-2A2744C8153F}" type="CELLRANGE">
                      <a:rPr lang="en-US" baseline="0"/>
                      <a:pPr>
                        <a:defRPr b="1">
                          <a:solidFill>
                            <a:srgbClr val="000000"/>
                          </a:solidFill>
                        </a:defRPr>
                      </a:pPr>
                      <a:t>[CELLRANGE]</a:t>
                    </a:fld>
                    <a:r>
                      <a:rPr lang="en-US" baseline="0"/>
                      <a:t>
</a:t>
                    </a:r>
                    <a:fld id="{BB2504FD-02CF-4F4C-88AD-CD6FAA0F500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2AA25F0-9024-4569-88FE-A1B48AD1B752}" type="CELLRANGE">
                      <a:rPr lang="en-US" baseline="0"/>
                      <a:pPr>
                        <a:defRPr b="1">
                          <a:solidFill>
                            <a:srgbClr val="000000"/>
                          </a:solidFill>
                        </a:defRPr>
                      </a:pPr>
                      <a:t>[CELLRANGE]</a:t>
                    </a:fld>
                    <a:r>
                      <a:rPr lang="en-US" baseline="0"/>
                      <a:t>
</a:t>
                    </a:r>
                    <a:fld id="{A8B2A49E-7C56-4735-B5C9-380E7058144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586997-EF25-4E9E-892C-CE4C2B2773AF}" type="CELLRANGE">
                      <a:rPr lang="en-US" baseline="0"/>
                      <a:pPr>
                        <a:defRPr b="1">
                          <a:solidFill>
                            <a:srgbClr val="000000"/>
                          </a:solidFill>
                        </a:defRPr>
                      </a:pPr>
                      <a:t>[CELLRANGE]</a:t>
                    </a:fld>
                    <a:r>
                      <a:rPr lang="en-US" baseline="0"/>
                      <a:t>
</a:t>
                    </a:r>
                    <a:fld id="{D3861F6B-323C-4D04-82FA-EC5E55E7453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0B6782B-B799-40A1-B197-9EEAA6946686}" type="CELLRANGE">
                      <a:rPr lang="en-US" baseline="0"/>
                      <a:pPr>
                        <a:defRPr b="1">
                          <a:solidFill>
                            <a:srgbClr val="000000"/>
                          </a:solidFill>
                        </a:defRPr>
                      </a:pPr>
                      <a:t>[CELLRANGE]</a:t>
                    </a:fld>
                    <a:r>
                      <a:rPr lang="en-US" baseline="0"/>
                      <a:t>
</a:t>
                    </a:r>
                    <a:fld id="{00003D6A-9CAA-4AC7-A049-D5D146AA77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6B8FDC2-1F63-4787-AEE0-5C318F24C76B}" type="CELLRANGE">
                      <a:rPr lang="en-US" baseline="0"/>
                      <a:pPr>
                        <a:defRPr b="1">
                          <a:solidFill>
                            <a:srgbClr val="000000"/>
                          </a:solidFill>
                        </a:defRPr>
                      </a:pPr>
                      <a:t>[CELLRANGE]</a:t>
                    </a:fld>
                    <a:r>
                      <a:rPr lang="en-US" baseline="0"/>
                      <a:t>
</a:t>
                    </a:r>
                    <a:fld id="{E2F2504C-C4EB-478B-AA8B-E8D8C11475A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A6FC049-9506-4452-B165-11A6410F45DE}" type="CELLRANGE">
                      <a:rPr lang="en-US" baseline="0"/>
                      <a:pPr>
                        <a:defRPr b="1">
                          <a:solidFill>
                            <a:srgbClr val="000000"/>
                          </a:solidFill>
                        </a:defRPr>
                      </a:pPr>
                      <a:t>[CELLRANGE]</a:t>
                    </a:fld>
                    <a:r>
                      <a:rPr lang="en-US" baseline="0"/>
                      <a:t>
</a:t>
                    </a:r>
                    <a:fld id="{C3FA0854-36E4-4994-9F27-213B2AD7332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8D6A541-5F9B-40DC-8577-E88D2130C44F}" type="CELLRANGE">
                      <a:rPr lang="en-US" baseline="0"/>
                      <a:pPr>
                        <a:defRPr b="1">
                          <a:solidFill>
                            <a:srgbClr val="000000"/>
                          </a:solidFill>
                        </a:defRPr>
                      </a:pPr>
                      <a:t>[CELLRANGE]</a:t>
                    </a:fld>
                    <a:r>
                      <a:rPr lang="en-US" baseline="0"/>
                      <a:t>
</a:t>
                    </a:r>
                    <a:fld id="{6953802C-850A-453C-BC91-13D8BF310AD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DF5929FA-E9C7-427E-84C7-A5B4A1AEF507}" type="CELLRANGE">
                      <a:rPr lang="en-US" baseline="0"/>
                      <a:pPr>
                        <a:defRPr b="1">
                          <a:solidFill>
                            <a:srgbClr val="FFFFFF"/>
                          </a:solidFill>
                        </a:defRPr>
                      </a:pPr>
                      <a:t>[CELLRANGE]</a:t>
                    </a:fld>
                    <a:r>
                      <a:rPr lang="en-US" baseline="0"/>
                      <a:t>
</a:t>
                    </a:r>
                    <a:fld id="{04926714-B3F5-452A-8DD9-49982AD8EF21}"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558C04-364B-4C52-8927-2008F8551118}" type="CELLRANGE">
                      <a:rPr lang="en-US" baseline="0"/>
                      <a:pPr>
                        <a:defRPr b="1">
                          <a:solidFill>
                            <a:srgbClr val="000000"/>
                          </a:solidFill>
                        </a:defRPr>
                      </a:pPr>
                      <a:t>[CELLRANGE]</a:t>
                    </a:fld>
                    <a:r>
                      <a:rPr lang="en-US" baseline="0"/>
                      <a:t>
</a:t>
                    </a:r>
                    <a:fld id="{DD2E829F-2BD2-4936-AFC3-94FEFBC6C09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7B93A85-2754-4D70-A27B-8238B00B42E7}" type="CELLRANGE">
                      <a:rPr lang="en-US" baseline="0"/>
                      <a:pPr>
                        <a:defRPr b="1">
                          <a:solidFill>
                            <a:srgbClr val="000000"/>
                          </a:solidFill>
                        </a:defRPr>
                      </a:pPr>
                      <a:t>[CELLRANGE]</a:t>
                    </a:fld>
                    <a:r>
                      <a:rPr lang="en-US" baseline="0"/>
                      <a:t>
</a:t>
                    </a:r>
                    <a:fld id="{2BFBE6F3-372D-48D1-9BA2-9BBFA4530DD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F78F5CF-E5A0-430E-94F3-B07D69AF532D}" type="CELLRANGE">
                      <a:rPr lang="en-US" baseline="0"/>
                      <a:pPr>
                        <a:defRPr b="1">
                          <a:solidFill>
                            <a:srgbClr val="000000"/>
                          </a:solidFill>
                        </a:defRPr>
                      </a:pPr>
                      <a:t>[CELLRANGE]</a:t>
                    </a:fld>
                    <a:r>
                      <a:rPr lang="en-US" baseline="0"/>
                      <a:t>
</a:t>
                    </a:r>
                    <a:fld id="{78855033-E363-4304-B6A0-CEB53AC0206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355914F-AF0C-4ED5-9B20-A33EB02DE854}" type="CELLRANGE">
                      <a:rPr lang="en-US" baseline="0"/>
                      <a:pPr>
                        <a:defRPr b="1">
                          <a:solidFill>
                            <a:srgbClr val="000000"/>
                          </a:solidFill>
                        </a:defRPr>
                      </a:pPr>
                      <a:t>[CELLRANGE]</a:t>
                    </a:fld>
                    <a:r>
                      <a:rPr lang="en-US" baseline="0"/>
                      <a:t>
</a:t>
                    </a:r>
                    <a:fld id="{AA98EB12-EB2A-47BE-B0EA-B45864B6D8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AA9757E-D97B-4A42-A59D-DD350E1F31C5}" type="CELLRANGE">
                      <a:rPr lang="en-US" baseline="0"/>
                      <a:pPr>
                        <a:defRPr b="1">
                          <a:solidFill>
                            <a:srgbClr val="000000"/>
                          </a:solidFill>
                        </a:defRPr>
                      </a:pPr>
                      <a:t>[CELLRANGE]</a:t>
                    </a:fld>
                    <a:r>
                      <a:rPr lang="en-US" baseline="0"/>
                      <a:t>
</a:t>
                    </a:r>
                    <a:fld id="{3362A6B1-081A-4A7C-B885-0EECC0056DC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BFAA70C-09A6-4B35-90CB-F48373EF5E3E}" type="CELLRANGE">
                      <a:rPr lang="en-US" baseline="0"/>
                      <a:pPr>
                        <a:defRPr b="1">
                          <a:solidFill>
                            <a:srgbClr val="000000"/>
                          </a:solidFill>
                        </a:defRPr>
                      </a:pPr>
                      <a:t>[CELLRANGE]</a:t>
                    </a:fld>
                    <a:r>
                      <a:rPr lang="en-US" baseline="0"/>
                      <a:t>
</a:t>
                    </a:r>
                    <a:fld id="{7CC6073C-3BD9-4826-BF7C-3236356218A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78A6C3F-4FE5-4C20-B1C7-130E36771C84}" type="CELLRANGE">
                      <a:rPr lang="en-US" baseline="0"/>
                      <a:pPr>
                        <a:defRPr b="1">
                          <a:solidFill>
                            <a:srgbClr val="000000"/>
                          </a:solidFill>
                        </a:defRPr>
                      </a:pPr>
                      <a:t>[CELLRANGE]</a:t>
                    </a:fld>
                    <a:r>
                      <a:rPr lang="en-US" baseline="0"/>
                      <a:t>
</a:t>
                    </a:r>
                    <a:fld id="{F65B0077-4729-4723-B564-2FC6D7C7216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37235E-87E6-494B-BDB7-779EE1AF0CDC}" type="CELLRANGE">
                      <a:rPr lang="en-US" baseline="0"/>
                      <a:pPr>
                        <a:defRPr b="1">
                          <a:solidFill>
                            <a:srgbClr val="000000"/>
                          </a:solidFill>
                        </a:defRPr>
                      </a:pPr>
                      <a:t>[CELLRANGE]</a:t>
                    </a:fld>
                    <a:r>
                      <a:rPr lang="en-US" baseline="0"/>
                      <a:t>
</a:t>
                    </a:r>
                    <a:fld id="{6FCF3369-2416-4443-9ABE-0185913A5D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18C1531-6711-47BA-88DE-8E5029B418B3}" type="CELLRANGE">
                      <a:rPr lang="en-US" baseline="0"/>
                      <a:pPr>
                        <a:defRPr b="1">
                          <a:solidFill>
                            <a:srgbClr val="000000"/>
                          </a:solidFill>
                        </a:defRPr>
                      </a:pPr>
                      <a:t>[CELLRANGE]</a:t>
                    </a:fld>
                    <a:r>
                      <a:rPr lang="en-US" baseline="0"/>
                      <a:t>
</a:t>
                    </a:r>
                    <a:fld id="{7ED042B5-254B-4ECB-9801-007CAFC2DA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Galicia</c:v>
                </c:pt>
                <c:pt idx="4">
                  <c:v>Navarra, Comunidad Foral de</c:v>
                </c:pt>
                <c:pt idx="5">
                  <c:v>Comunitat Valenciana</c:v>
                </c:pt>
                <c:pt idx="6">
                  <c:v>Cantabria</c:v>
                </c:pt>
                <c:pt idx="7">
                  <c:v>Castilla - La Mancha</c:v>
                </c:pt>
                <c:pt idx="8">
                  <c:v>Andalucía</c:v>
                </c:pt>
                <c:pt idx="9">
                  <c:v>Ceuta</c:v>
                </c:pt>
                <c:pt idx="10">
                  <c:v>Media Nacional</c:v>
                </c:pt>
                <c:pt idx="11">
                  <c:v>Madrid, Comunidad de</c:v>
                </c:pt>
                <c:pt idx="12">
                  <c:v>Balears, Illes</c:v>
                </c:pt>
                <c:pt idx="13">
                  <c:v>Melilla</c:v>
                </c:pt>
                <c:pt idx="14">
                  <c:v>Murcia, Región de</c:v>
                </c:pt>
                <c:pt idx="15">
                  <c:v>Extremadura</c:v>
                </c:pt>
                <c:pt idx="16">
                  <c:v>Rioja, La</c:v>
                </c:pt>
                <c:pt idx="17">
                  <c:v>País Vasco</c:v>
                </c:pt>
                <c:pt idx="18">
                  <c:v>Cataluña</c:v>
                </c:pt>
                <c:pt idx="19">
                  <c:v>Canarias</c:v>
                </c:pt>
              </c:strCache>
            </c:strRef>
          </c:cat>
          <c:val>
            <c:numRef>
              <c:f>'11ListaEsperaGI'!$P$13:$P$32</c:f>
              <c:numCache>
                <c:formatCode>0.00%</c:formatCode>
                <c:ptCount val="20"/>
                <c:pt idx="0">
                  <c:v>1.3340501363916931E-3</c:v>
                </c:pt>
                <c:pt idx="1">
                  <c:v>3.7564374431990305E-3</c:v>
                </c:pt>
                <c:pt idx="2">
                  <c:v>1.0835214446952596E-2</c:v>
                </c:pt>
                <c:pt idx="3">
                  <c:v>3.1059955334135029E-2</c:v>
                </c:pt>
                <c:pt idx="4">
                  <c:v>3.1536247055744572E-2</c:v>
                </c:pt>
                <c:pt idx="5">
                  <c:v>3.7120759530460339E-2</c:v>
                </c:pt>
                <c:pt idx="6">
                  <c:v>4.3281043281043284E-2</c:v>
                </c:pt>
                <c:pt idx="7">
                  <c:v>6.0533857101458609E-2</c:v>
                </c:pt>
                <c:pt idx="8">
                  <c:v>7.7517322439075248E-2</c:v>
                </c:pt>
                <c:pt idx="9">
                  <c:v>9.4674556213017749E-2</c:v>
                </c:pt>
                <c:pt idx="10">
                  <c:v>0.10958647848770373</c:v>
                </c:pt>
                <c:pt idx="11">
                  <c:v>0.11748732802317162</c:v>
                </c:pt>
                <c:pt idx="12">
                  <c:v>0.12222291368473458</c:v>
                </c:pt>
                <c:pt idx="13">
                  <c:v>0.15565345080763582</c:v>
                </c:pt>
                <c:pt idx="14">
                  <c:v>0.15882157492524088</c:v>
                </c:pt>
                <c:pt idx="15">
                  <c:v>0.16801798732711046</c:v>
                </c:pt>
                <c:pt idx="16">
                  <c:v>0.18689788053949905</c:v>
                </c:pt>
                <c:pt idx="17">
                  <c:v>0.20433475635941092</c:v>
                </c:pt>
                <c:pt idx="18">
                  <c:v>0.20589491670226398</c:v>
                </c:pt>
                <c:pt idx="19">
                  <c:v>0.26100047541070204</c:v>
                </c:pt>
              </c:numCache>
            </c:numRef>
          </c:val>
          <c:extLst>
            <c:ext xmlns:c15="http://schemas.microsoft.com/office/drawing/2012/chart" uri="{02D57815-91ED-43cb-92C2-25804820EDAC}">
              <c15:datalabelsRange>
                <c15:f>'11ListaEsperaGI'!$N$13:$N$32</c15:f>
                <c15:dlblRangeCache>
                  <c:ptCount val="20"/>
                  <c:pt idx="0">
                    <c:v>67</c:v>
                  </c:pt>
                  <c:pt idx="1">
                    <c:v>62</c:v>
                  </c:pt>
                  <c:pt idx="2">
                    <c:v>168</c:v>
                  </c:pt>
                  <c:pt idx="3">
                    <c:v>904</c:v>
                  </c:pt>
                  <c:pt idx="4">
                    <c:v>241</c:v>
                  </c:pt>
                  <c:pt idx="5">
                    <c:v>2.299</c:v>
                  </c:pt>
                  <c:pt idx="6">
                    <c:v>229</c:v>
                  </c:pt>
                  <c:pt idx="7">
                    <c:v>1.880</c:v>
                  </c:pt>
                  <c:pt idx="8">
                    <c:v>8.178</c:v>
                  </c:pt>
                  <c:pt idx="9">
                    <c:v>64</c:v>
                  </c:pt>
                  <c:pt idx="10">
                    <c:v>68.539</c:v>
                  </c:pt>
                  <c:pt idx="11">
                    <c:v>7.788</c:v>
                  </c:pt>
                  <c:pt idx="12">
                    <c:v>1.964</c:v>
                  </c:pt>
                  <c:pt idx="13">
                    <c:v>106</c:v>
                  </c:pt>
                  <c:pt idx="14">
                    <c:v>2.868</c:v>
                  </c:pt>
                  <c:pt idx="15">
                    <c:v>2.466</c:v>
                  </c:pt>
                  <c:pt idx="16">
                    <c:v>679</c:v>
                  </c:pt>
                  <c:pt idx="17">
                    <c:v>8.089</c:v>
                  </c:pt>
                  <c:pt idx="18">
                    <c:v>25.546</c:v>
                  </c:pt>
                  <c:pt idx="19">
                    <c:v>4.941</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Galicia</c:v>
                </c:pt>
                <c:pt idx="4">
                  <c:v>Navarra, Comunidad Foral de</c:v>
                </c:pt>
                <c:pt idx="5">
                  <c:v>Comunitat Valenciana</c:v>
                </c:pt>
                <c:pt idx="6">
                  <c:v>Cantabria</c:v>
                </c:pt>
                <c:pt idx="7">
                  <c:v>Castilla - La Mancha</c:v>
                </c:pt>
                <c:pt idx="8">
                  <c:v>Andalucía</c:v>
                </c:pt>
                <c:pt idx="9">
                  <c:v>Ceuta</c:v>
                </c:pt>
                <c:pt idx="10">
                  <c:v>Media Nacional</c:v>
                </c:pt>
                <c:pt idx="11">
                  <c:v>Madrid, Comunidad de</c:v>
                </c:pt>
                <c:pt idx="12">
                  <c:v>Balears, Illes</c:v>
                </c:pt>
                <c:pt idx="13">
                  <c:v>Melilla</c:v>
                </c:pt>
                <c:pt idx="14">
                  <c:v>Murcia, Región de</c:v>
                </c:pt>
                <c:pt idx="15">
                  <c:v>Extremadura</c:v>
                </c:pt>
                <c:pt idx="16">
                  <c:v>Rioja, La</c:v>
                </c:pt>
                <c:pt idx="17">
                  <c:v>País Vasco</c:v>
                </c:pt>
                <c:pt idx="18">
                  <c:v>Cataluña</c:v>
                </c:pt>
                <c:pt idx="19">
                  <c:v>Canarias</c:v>
                </c:pt>
              </c:strCache>
            </c:strRef>
          </c:cat>
          <c:val>
            <c:numRef>
              <c:f>'11ListaEsperaGI'!$Q$13:$Q$32</c:f>
              <c:numCache>
                <c:formatCode>0.00%</c:formatCode>
                <c:ptCount val="20"/>
                <c:pt idx="0">
                  <c:v>0.89041352151229625</c:v>
                </c:pt>
                <c:pt idx="1">
                  <c:v>0.89041352151229625</c:v>
                </c:pt>
                <c:pt idx="2">
                  <c:v>0.89041352151229625</c:v>
                </c:pt>
                <c:pt idx="3">
                  <c:v>0.89041352151229625</c:v>
                </c:pt>
                <c:pt idx="4">
                  <c:v>0.89041352151229625</c:v>
                </c:pt>
                <c:pt idx="5">
                  <c:v>0.89041352151229625</c:v>
                </c:pt>
                <c:pt idx="6">
                  <c:v>0.89041352151229625</c:v>
                </c:pt>
                <c:pt idx="7">
                  <c:v>0.89041352151229625</c:v>
                </c:pt>
                <c:pt idx="8">
                  <c:v>0.89041352151229625</c:v>
                </c:pt>
                <c:pt idx="9">
                  <c:v>0.89041352151229625</c:v>
                </c:pt>
                <c:pt idx="10">
                  <c:v>0.89041352151229625</c:v>
                </c:pt>
                <c:pt idx="11">
                  <c:v>0.89041352151229625</c:v>
                </c:pt>
                <c:pt idx="12">
                  <c:v>0.89041352151229625</c:v>
                </c:pt>
                <c:pt idx="13">
                  <c:v>0.89041352151229625</c:v>
                </c:pt>
                <c:pt idx="14">
                  <c:v>0.89041352151229625</c:v>
                </c:pt>
                <c:pt idx="15">
                  <c:v>0.89041352151229625</c:v>
                </c:pt>
                <c:pt idx="16">
                  <c:v>0.89041352151229625</c:v>
                </c:pt>
                <c:pt idx="17">
                  <c:v>0.89041352151229625</c:v>
                </c:pt>
                <c:pt idx="18">
                  <c:v>0.89041352151229625</c:v>
                </c:pt>
                <c:pt idx="19">
                  <c:v>0.89041352151229625</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Murcia, Región de</c:v>
                </c:pt>
                <c:pt idx="1">
                  <c:v>Andalucía</c:v>
                </c:pt>
                <c:pt idx="2">
                  <c:v>Cataluña</c:v>
                </c:pt>
                <c:pt idx="3">
                  <c:v>Extremadura</c:v>
                </c:pt>
                <c:pt idx="4">
                  <c:v>Balears, Illes</c:v>
                </c:pt>
                <c:pt idx="5">
                  <c:v>Castilla - La Mancha</c:v>
                </c:pt>
                <c:pt idx="6">
                  <c:v>TOTAL</c:v>
                </c:pt>
                <c:pt idx="7">
                  <c:v>Castilla y León</c:v>
                </c:pt>
                <c:pt idx="8">
                  <c:v>País Vasco</c:v>
                </c:pt>
                <c:pt idx="9">
                  <c:v>Comunitat Valenciana</c:v>
                </c:pt>
                <c:pt idx="10">
                  <c:v>Ceuta y Melilla</c:v>
                </c:pt>
                <c:pt idx="11">
                  <c:v>Asturias, Principado de</c:v>
                </c:pt>
                <c:pt idx="12">
                  <c:v>Canarias</c:v>
                </c:pt>
                <c:pt idx="13">
                  <c:v>Madrid, Comunidad de</c:v>
                </c:pt>
                <c:pt idx="14">
                  <c:v>Aragón</c:v>
                </c:pt>
                <c:pt idx="15">
                  <c:v>Rioja, La</c:v>
                </c:pt>
                <c:pt idx="16">
                  <c:v>Cantabria</c:v>
                </c:pt>
                <c:pt idx="17">
                  <c:v>Navarra, Comunidad Foral de</c:v>
                </c:pt>
                <c:pt idx="18">
                  <c:v>Galicia</c:v>
                </c:pt>
              </c:strCache>
            </c:strRef>
          </c:cat>
          <c:val>
            <c:numRef>
              <c:f>'24asolcasaad_pobl'!$AR$11:$AR$29</c:f>
              <c:numCache>
                <c:formatCode>0.00</c:formatCode>
                <c:ptCount val="19"/>
                <c:pt idx="0">
                  <c:v>8.9298369950389791</c:v>
                </c:pt>
                <c:pt idx="1">
                  <c:v>8.7233197918712122</c:v>
                </c:pt>
                <c:pt idx="2">
                  <c:v>8.449361191533459</c:v>
                </c:pt>
                <c:pt idx="3">
                  <c:v>8.1787406066317807</c:v>
                </c:pt>
                <c:pt idx="4">
                  <c:v>7.5648973908430861</c:v>
                </c:pt>
                <c:pt idx="5">
                  <c:v>7.3885761055581733</c:v>
                </c:pt>
                <c:pt idx="6">
                  <c:v>6.9711894666816852</c:v>
                </c:pt>
                <c:pt idx="7">
                  <c:v>6.9308103957415952</c:v>
                </c:pt>
                <c:pt idx="8">
                  <c:v>6.5535656988095301</c:v>
                </c:pt>
                <c:pt idx="9">
                  <c:v>6.5408412960366693</c:v>
                </c:pt>
                <c:pt idx="10">
                  <c:v>6.3999035796070869</c:v>
                </c:pt>
                <c:pt idx="11">
                  <c:v>6.1673986495043289</c:v>
                </c:pt>
                <c:pt idx="12">
                  <c:v>6.1670966916148506</c:v>
                </c:pt>
                <c:pt idx="13">
                  <c:v>5.7932574323376809</c:v>
                </c:pt>
                <c:pt idx="14">
                  <c:v>5.7349747265697282</c:v>
                </c:pt>
                <c:pt idx="15">
                  <c:v>5.6325999430639717</c:v>
                </c:pt>
                <c:pt idx="16">
                  <c:v>5.0253953423649973</c:v>
                </c:pt>
                <c:pt idx="17">
                  <c:v>4.650639155843491</c:v>
                </c:pt>
                <c:pt idx="18">
                  <c:v>3.3524770140036475</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Castilla y León</c:v>
                </c:pt>
                <c:pt idx="2">
                  <c:v>Cataluña</c:v>
                </c:pt>
                <c:pt idx="3">
                  <c:v>Extremadura</c:v>
                </c:pt>
                <c:pt idx="4">
                  <c:v>Castilla - La Mancha</c:v>
                </c:pt>
                <c:pt idx="5">
                  <c:v>Balears, Illes</c:v>
                </c:pt>
                <c:pt idx="6">
                  <c:v>Murcia, Región de</c:v>
                </c:pt>
                <c:pt idx="7">
                  <c:v>TOTAL</c:v>
                </c:pt>
                <c:pt idx="8">
                  <c:v>País Vasco</c:v>
                </c:pt>
                <c:pt idx="9">
                  <c:v>Comunitat Valenciana</c:v>
                </c:pt>
                <c:pt idx="10">
                  <c:v>Madrid, Comunidad de</c:v>
                </c:pt>
                <c:pt idx="11">
                  <c:v>Rioja, La</c:v>
                </c:pt>
                <c:pt idx="12">
                  <c:v>Aragón</c:v>
                </c:pt>
                <c:pt idx="13">
                  <c:v>Asturias, Principado de</c:v>
                </c:pt>
                <c:pt idx="14">
                  <c:v>Ceuta y Melilla</c:v>
                </c:pt>
                <c:pt idx="15">
                  <c:v>Navarra, Comunidad Foral de</c:v>
                </c:pt>
                <c:pt idx="16">
                  <c:v>Canarias</c:v>
                </c:pt>
                <c:pt idx="17">
                  <c:v>Cantabria</c:v>
                </c:pt>
                <c:pt idx="18">
                  <c:v>Galicia</c:v>
                </c:pt>
              </c:strCache>
            </c:strRef>
          </c:cat>
          <c:val>
            <c:numRef>
              <c:f>'24asolcasaad_pobl'!$AX$11:$AX$29</c:f>
              <c:numCache>
                <c:formatCode>0.00</c:formatCode>
                <c:ptCount val="19"/>
                <c:pt idx="0">
                  <c:v>46.173075778456408</c:v>
                </c:pt>
                <c:pt idx="1">
                  <c:v>44.976009415172911</c:v>
                </c:pt>
                <c:pt idx="2">
                  <c:v>44.606502321643823</c:v>
                </c:pt>
                <c:pt idx="3">
                  <c:v>44.478967175132922</c:v>
                </c:pt>
                <c:pt idx="4">
                  <c:v>43.75840741881909</c:v>
                </c:pt>
                <c:pt idx="5">
                  <c:v>41.988362061053287</c:v>
                </c:pt>
                <c:pt idx="6">
                  <c:v>41.623166790952027</c:v>
                </c:pt>
                <c:pt idx="7">
                  <c:v>39.711954241308227</c:v>
                </c:pt>
                <c:pt idx="8">
                  <c:v>39.642251652374753</c:v>
                </c:pt>
                <c:pt idx="9">
                  <c:v>39.10739867908034</c:v>
                </c:pt>
                <c:pt idx="10">
                  <c:v>39.039494583548979</c:v>
                </c:pt>
                <c:pt idx="11">
                  <c:v>38.324895639044321</c:v>
                </c:pt>
                <c:pt idx="12">
                  <c:v>37.45027292071422</c:v>
                </c:pt>
                <c:pt idx="13">
                  <c:v>34.409372943499108</c:v>
                </c:pt>
                <c:pt idx="14">
                  <c:v>33.251883526776624</c:v>
                </c:pt>
                <c:pt idx="15">
                  <c:v>31.701571901674519</c:v>
                </c:pt>
                <c:pt idx="16">
                  <c:v>31.647202473560863</c:v>
                </c:pt>
                <c:pt idx="17">
                  <c:v>28.897172734314484</c:v>
                </c:pt>
                <c:pt idx="18">
                  <c:v>20.561704597272314</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'25solaltabaja'!$AB$11:$AB$62</c:f>
              <c:numCache>
                <c:formatCode>0</c:formatCode>
                <c:ptCount val="52"/>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pt idx="51">
                  <c:v>35197</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'25solaltabaja'!$AA$11:$AA$62</c:f>
              <c:numCache>
                <c:formatCode>m/d/yyyy</c:formatCode>
                <c:ptCount val="52"/>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numCache>
            </c:numRef>
          </c:cat>
          <c:val>
            <c:numRef>
              <c:f>'25solaltabaja'!$AC$11:$AC$62</c:f>
              <c:numCache>
                <c:formatCode>0</c:formatCode>
                <c:ptCount val="52"/>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pt idx="51">
                  <c:v>21765</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6549</c:v>
                </c:pt>
                <c:pt idx="1">
                  <c:v>149898</c:v>
                </c:pt>
                <c:pt idx="2">
                  <c:v>73791</c:v>
                </c:pt>
                <c:pt idx="3">
                  <c:v>87263</c:v>
                </c:pt>
                <c:pt idx="4">
                  <c:v>99561</c:v>
                </c:pt>
                <c:pt idx="5">
                  <c:v>163967</c:v>
                </c:pt>
                <c:pt idx="6">
                  <c:v>486445</c:v>
                </c:pt>
                <c:pt idx="7">
                  <c:v>1171675</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9.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5.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4.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7.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CA40BCFD-86DB-4533-A3E9-64EFCAF39F1C}"/>
            </a:ext>
          </a:extLst>
        </xdr:cNvPr>
        <xdr:cNvPicPr>
          <a:picLocks noChangeAspect="1"/>
        </xdr:cNvPicPr>
      </xdr:nvPicPr>
      <xdr:blipFill>
        <a:blip xmlns:r="http://schemas.openxmlformats.org/officeDocument/2006/relationships" r:embed="rId3"/>
        <a:stretch>
          <a:fillRect/>
        </a:stretch>
      </xdr:blipFill>
      <xdr:spPr>
        <a:xfrm>
          <a:off x="0" y="0"/>
          <a:ext cx="10182389" cy="7759720"/>
        </a:xfrm>
        <a:prstGeom prst="rect">
          <a:avLst/>
        </a:prstGeom>
      </xdr:spPr>
    </xdr:pic>
    <xdr:clientData/>
  </xdr:twoCellAnchor>
  <xdr:twoCellAnchor>
    <xdr:from>
      <xdr:col>13</xdr:col>
      <xdr:colOff>349250</xdr:colOff>
      <xdr:row>6</xdr:row>
      <xdr:rowOff>733425</xdr:rowOff>
    </xdr:from>
    <xdr:to>
      <xdr:col>22</xdr:col>
      <xdr:colOff>116205</xdr:colOff>
      <xdr:row>11</xdr:row>
      <xdr:rowOff>296862</xdr:rowOff>
    </xdr:to>
    <xdr:sp macro="" textlink="">
      <xdr:nvSpPr>
        <xdr:cNvPr id="5" name="Cuadro de texto 2">
          <a:extLst>
            <a:ext uri="{FF2B5EF4-FFF2-40B4-BE49-F238E27FC236}">
              <a16:creationId xmlns:a16="http://schemas.microsoft.com/office/drawing/2014/main" id="{70CC3B1D-5748-44A4-AA95-ED75C1CBE463}"/>
            </a:ext>
          </a:extLst>
        </xdr:cNvPr>
        <xdr:cNvSpPr txBox="1"/>
      </xdr:nvSpPr>
      <xdr:spPr>
        <a:xfrm>
          <a:off x="6473825" y="3686175"/>
          <a:ext cx="4329430" cy="2039937"/>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C80BCD6C-F70C-4A28-8062-BE4A72ABA33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95250</xdr:colOff>
      <xdr:row>11</xdr:row>
      <xdr:rowOff>299357</xdr:rowOff>
    </xdr:from>
    <xdr:to>
      <xdr:col>21</xdr:col>
      <xdr:colOff>290376</xdr:colOff>
      <xdr:row>11</xdr:row>
      <xdr:rowOff>357142</xdr:rowOff>
    </xdr:to>
    <xdr:pic>
      <xdr:nvPicPr>
        <xdr:cNvPr id="9" name="Imagen 8">
          <a:extLst>
            <a:ext uri="{FF2B5EF4-FFF2-40B4-BE49-F238E27FC236}">
              <a16:creationId xmlns:a16="http://schemas.microsoft.com/office/drawing/2014/main" id="{3AFB04D5-6F86-4126-B557-807E8629FB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19107" y="5728607"/>
          <a:ext cx="3773805" cy="57785"/>
        </a:xfrm>
        <a:prstGeom prst="rect">
          <a:avLst/>
        </a:prstGeom>
      </xdr:spPr>
    </xdr:pic>
    <xdr:clientData/>
  </xdr:twoCellAnchor>
  <xdr:twoCellAnchor>
    <xdr:from>
      <xdr:col>13</xdr:col>
      <xdr:colOff>106135</xdr:colOff>
      <xdr:row>11</xdr:row>
      <xdr:rowOff>517751</xdr:rowOff>
    </xdr:from>
    <xdr:to>
      <xdr:col>21</xdr:col>
      <xdr:colOff>530496</xdr:colOff>
      <xdr:row>11</xdr:row>
      <xdr:rowOff>843325</xdr:rowOff>
    </xdr:to>
    <xdr:sp macro="" textlink="">
      <xdr:nvSpPr>
        <xdr:cNvPr id="10" name="Cuadro de texto 2">
          <a:extLst>
            <a:ext uri="{FF2B5EF4-FFF2-40B4-BE49-F238E27FC236}">
              <a16:creationId xmlns:a16="http://schemas.microsoft.com/office/drawing/2014/main" id="{B256FE7C-8287-43A2-8248-47796E5D358E}"/>
            </a:ext>
          </a:extLst>
        </xdr:cNvPr>
        <xdr:cNvSpPr txBox="1"/>
      </xdr:nvSpPr>
      <xdr:spPr>
        <a:xfrm>
          <a:off x="5929992" y="5947001"/>
          <a:ext cx="4003040" cy="325574"/>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30 de junio de 2025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142875</xdr:colOff>
      <xdr:row>1</xdr:row>
      <xdr:rowOff>658471</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44638</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541666</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83756</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596900</xdr:colOff>
      <xdr:row>2</xdr:row>
      <xdr:rowOff>29821</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425539</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466725</xdr:colOff>
      <xdr:row>2</xdr:row>
      <xdr:rowOff>26646</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27,5%</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72,5%</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29821</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29821</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293812</xdr:colOff>
      <xdr:row>2</xdr:row>
      <xdr:rowOff>428943</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70" zoomScaleNormal="70" workbookViewId="0"/>
  </sheetViews>
  <sheetFormatPr baseColWidth="10" defaultColWidth="11.42578125" defaultRowHeight="15" x14ac:dyDescent="0.2"/>
  <cols>
    <col min="1" max="1" width="0.5703125" style="1" customWidth="1"/>
    <col min="2" max="2" width="15.28515625" style="1" customWidth="1"/>
    <col min="3" max="3" width="0.85546875" style="1" customWidth="1"/>
    <col min="4" max="4" width="13.42578125" style="1" customWidth="1"/>
    <col min="5" max="5" width="0.85546875" style="1" customWidth="1"/>
    <col min="6" max="6" width="7" style="1" customWidth="1"/>
    <col min="7" max="7" width="7.140625" style="1" customWidth="1"/>
    <col min="8" max="8" width="7" style="1" customWidth="1"/>
    <col min="9" max="9" width="7.140625" style="1" customWidth="1"/>
    <col min="10" max="10" width="7" style="1" customWidth="1"/>
    <col min="11" max="11" width="7.140625" style="1" customWidth="1"/>
    <col min="12" max="12" width="7" style="1" customWidth="1"/>
    <col min="13" max="13" width="7.140625" style="1" customWidth="1"/>
    <col min="14" max="14" width="7" style="1" customWidth="1"/>
    <col min="15" max="15" width="7.140625" style="1" customWidth="1"/>
    <col min="16" max="16" width="7" style="2" customWidth="1"/>
    <col min="17" max="17" width="7.140625" style="1" customWidth="1"/>
    <col min="18" max="18" width="7" style="2" customWidth="1"/>
    <col min="19" max="19" width="7.140625" style="1" customWidth="1"/>
    <col min="20" max="20" width="9.140625" style="1" customWidth="1"/>
    <col min="21" max="21" width="2.140625" style="1" customWidth="1"/>
    <col min="22" max="16384" width="11.42578125" style="1"/>
  </cols>
  <sheetData>
    <row r="1" spans="1:21" s="2" customFormat="1" ht="14.25" x14ac:dyDescent="0.2">
      <c r="B1" s="6"/>
      <c r="H1"/>
    </row>
    <row r="2" spans="1:21" s="1334" customFormat="1" ht="93.75" customHeight="1" x14ac:dyDescent="0.2">
      <c r="A2" s="1335"/>
      <c r="B2" s="1406"/>
      <c r="C2" s="1406"/>
      <c r="D2" s="1406"/>
      <c r="E2" s="1406"/>
      <c r="F2" s="1406"/>
      <c r="G2" s="1406"/>
      <c r="H2" s="1406"/>
      <c r="I2" s="1406"/>
      <c r="J2" s="1406"/>
      <c r="K2" s="1406"/>
      <c r="L2" s="1406"/>
      <c r="M2" s="1406"/>
      <c r="N2" s="1406"/>
      <c r="O2" s="1406"/>
      <c r="P2" s="1406"/>
      <c r="Q2" s="1406"/>
      <c r="R2" s="1406"/>
      <c r="S2" s="1406"/>
      <c r="T2" s="1406"/>
      <c r="U2" s="1335"/>
    </row>
    <row r="3" spans="1:21" s="4" customFormat="1" ht="45.75" customHeight="1" x14ac:dyDescent="0.2">
      <c r="A3" s="5"/>
      <c r="B3" s="1407" t="s">
        <v>487</v>
      </c>
      <c r="C3" s="1407"/>
      <c r="D3" s="1407"/>
      <c r="E3" s="1407"/>
      <c r="F3" s="1407"/>
      <c r="G3" s="1407"/>
      <c r="H3" s="1407"/>
      <c r="I3" s="1407"/>
      <c r="J3" s="1407"/>
      <c r="K3" s="1407"/>
      <c r="L3" s="1407"/>
      <c r="M3" s="1407"/>
      <c r="N3" s="1407"/>
      <c r="O3" s="1407"/>
      <c r="P3" s="1407"/>
      <c r="Q3" s="1407"/>
      <c r="R3" s="1407"/>
      <c r="S3" s="1407"/>
      <c r="T3" s="1407"/>
      <c r="U3" s="5"/>
    </row>
    <row r="4" spans="1:21" s="4" customFormat="1" ht="45.75" customHeight="1" x14ac:dyDescent="0.2">
      <c r="A4" s="5"/>
      <c r="B4" s="1407" t="s">
        <v>486</v>
      </c>
      <c r="C4" s="1407"/>
      <c r="D4" s="1407"/>
      <c r="E4" s="1407"/>
      <c r="F4" s="1407"/>
      <c r="G4" s="1407"/>
      <c r="H4" s="1407"/>
      <c r="I4" s="1407"/>
      <c r="J4" s="1407"/>
      <c r="K4" s="1407"/>
      <c r="L4" s="1407"/>
      <c r="M4" s="1407"/>
      <c r="N4" s="1407"/>
      <c r="O4" s="1407"/>
      <c r="P4" s="1407"/>
      <c r="Q4" s="1407"/>
      <c r="R4" s="1407"/>
      <c r="S4" s="1407"/>
      <c r="T4" s="1407"/>
      <c r="U4" s="5"/>
    </row>
    <row r="5" spans="1:21" s="1331" customFormat="1" ht="9.75" customHeight="1" x14ac:dyDescent="0.2">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
      <c r="B6" s="1408" t="s">
        <v>499</v>
      </c>
      <c r="C6" s="1408"/>
      <c r="D6" s="1408"/>
      <c r="E6" s="1408"/>
      <c r="F6" s="1408"/>
      <c r="G6" s="1408"/>
      <c r="H6" s="1408"/>
      <c r="I6" s="1408"/>
      <c r="J6" s="1408"/>
      <c r="K6" s="1408"/>
      <c r="L6" s="1408"/>
      <c r="M6" s="1408"/>
      <c r="N6" s="1408"/>
      <c r="O6" s="1408"/>
      <c r="P6" s="1408"/>
      <c r="Q6" s="1408"/>
      <c r="R6" s="1408"/>
      <c r="S6" s="1408"/>
      <c r="T6" s="1408"/>
      <c r="U6" s="1408"/>
    </row>
    <row r="7" spans="1:21" ht="74.099999999999994" customHeight="1" x14ac:dyDescent="0.25">
      <c r="B7" s="1409"/>
      <c r="C7" s="1409"/>
      <c r="D7" s="1409"/>
      <c r="E7" s="1409"/>
      <c r="F7" s="1409"/>
      <c r="G7" s="1409"/>
      <c r="H7" s="1409"/>
      <c r="I7" s="1409"/>
      <c r="J7" s="1409"/>
      <c r="K7" s="1409"/>
      <c r="L7" s="1409"/>
      <c r="M7" s="1409"/>
      <c r="N7" s="1409"/>
      <c r="O7" s="1409"/>
      <c r="P7" s="1409"/>
      <c r="Q7" s="1409"/>
      <c r="R7" s="1409"/>
      <c r="S7" s="1409"/>
      <c r="T7" s="1409"/>
      <c r="U7" s="1409"/>
    </row>
    <row r="8" spans="1:21" ht="48" customHeight="1" x14ac:dyDescent="0.2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
      <c r="B9" s="1410" t="s">
        <v>485</v>
      </c>
      <c r="C9" s="1410"/>
      <c r="D9" s="1410"/>
      <c r="E9" s="1410"/>
      <c r="F9" s="1410"/>
      <c r="G9" s="1410"/>
      <c r="H9" s="1410"/>
      <c r="I9" s="1410"/>
      <c r="J9" s="1410"/>
      <c r="K9" s="1410"/>
      <c r="L9" s="1410"/>
      <c r="M9" s="1410"/>
      <c r="N9" s="1410"/>
      <c r="O9" s="1410"/>
      <c r="P9" s="1410"/>
      <c r="Q9" s="1410"/>
      <c r="R9" s="1410"/>
      <c r="S9" s="1410"/>
    </row>
    <row r="10" spans="1:21" x14ac:dyDescent="0.2">
      <c r="B10" s="1410"/>
      <c r="C10" s="1410"/>
      <c r="D10" s="1410"/>
      <c r="E10" s="1410"/>
      <c r="F10" s="1410"/>
      <c r="G10" s="1410"/>
      <c r="H10" s="1410"/>
      <c r="I10" s="1410"/>
      <c r="J10" s="1410"/>
      <c r="K10" s="1410"/>
      <c r="L10" s="1410"/>
      <c r="M10" s="1410"/>
      <c r="N10" s="1410"/>
      <c r="O10" s="1410"/>
      <c r="P10" s="1410"/>
      <c r="Q10" s="1410"/>
      <c r="R10" s="1410"/>
      <c r="S10" s="1410"/>
    </row>
    <row r="11" spans="1:21" ht="42.6" customHeight="1" x14ac:dyDescent="0.2">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25">
      <c r="B12" s="1405" t="s">
        <v>484</v>
      </c>
      <c r="C12" s="1405"/>
      <c r="D12" s="1405"/>
      <c r="E12" s="1405"/>
      <c r="F12" s="1405"/>
      <c r="G12" s="1405"/>
      <c r="H12" s="1405"/>
      <c r="I12" s="1405"/>
      <c r="J12" s="1405"/>
      <c r="K12" s="1405"/>
      <c r="L12" s="1405"/>
      <c r="M12" s="1405"/>
      <c r="N12" s="1405"/>
      <c r="O12" s="1405"/>
      <c r="P12" s="1405"/>
      <c r="Q12" s="1405"/>
      <c r="R12" s="1405"/>
      <c r="S12" s="1405"/>
      <c r="T12" s="1405"/>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9" t="s">
        <v>370</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row>
    <row r="5" spans="1:29" x14ac:dyDescent="0.25">
      <c r="B5" s="219"/>
      <c r="C5" s="219"/>
      <c r="D5" s="1435" t="s">
        <v>365</v>
      </c>
      <c r="E5" s="1435"/>
      <c r="F5" s="1435"/>
      <c r="G5" s="1435"/>
      <c r="H5" s="1435"/>
      <c r="I5" s="1435"/>
      <c r="J5" s="1435"/>
      <c r="K5" s="1435"/>
      <c r="L5" s="1435"/>
      <c r="M5" s="219"/>
      <c r="N5" s="1420" t="s">
        <v>339</v>
      </c>
      <c r="O5" s="1420"/>
      <c r="P5" s="1420"/>
      <c r="Q5" s="1420"/>
      <c r="R5" s="1420"/>
      <c r="S5" s="1420"/>
      <c r="T5" s="1420"/>
      <c r="U5" s="1420"/>
      <c r="V5" s="1420"/>
      <c r="W5" s="1420"/>
      <c r="X5" s="1420"/>
      <c r="Y5" s="1420"/>
      <c r="Z5" s="1420"/>
      <c r="AA5" s="1420"/>
    </row>
    <row r="6" spans="1:29" ht="21" customHeight="1" x14ac:dyDescent="0.25">
      <c r="B6" s="219"/>
      <c r="C6" s="219"/>
      <c r="D6" s="1436"/>
      <c r="E6" s="1436"/>
      <c r="F6" s="1436"/>
      <c r="G6" s="1436"/>
      <c r="H6" s="1436"/>
      <c r="I6" s="1436"/>
      <c r="J6" s="1436"/>
      <c r="K6" s="1436"/>
      <c r="L6" s="1436"/>
      <c r="M6" s="219"/>
      <c r="N6" s="1421">
        <v>43830</v>
      </c>
      <c r="O6" s="1422"/>
      <c r="P6" s="1423">
        <v>44196</v>
      </c>
      <c r="Q6" s="1424"/>
      <c r="R6" s="1423">
        <v>44561</v>
      </c>
      <c r="S6" s="1424"/>
      <c r="T6" s="1427">
        <v>44926</v>
      </c>
      <c r="U6" s="1428"/>
      <c r="V6" s="1425">
        <v>45291</v>
      </c>
      <c r="W6" s="1426"/>
      <c r="X6" s="1437">
        <v>45657</v>
      </c>
      <c r="Y6" s="1434"/>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27" t="s">
        <v>28</v>
      </c>
      <c r="Y7" s="227"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279274</v>
      </c>
      <c r="E9" s="300">
        <v>293661</v>
      </c>
      <c r="F9" s="300">
        <v>310424</v>
      </c>
      <c r="G9" s="254">
        <v>359285</v>
      </c>
      <c r="H9" s="254">
        <v>390413</v>
      </c>
      <c r="I9" s="254">
        <v>421261</v>
      </c>
      <c r="J9" s="254">
        <v>442241</v>
      </c>
      <c r="K9" s="301">
        <v>455031</v>
      </c>
      <c r="L9" s="302"/>
      <c r="M9" s="222"/>
      <c r="N9" s="278">
        <v>5.1515715748691182E-2</v>
      </c>
      <c r="O9" s="279">
        <v>14387</v>
      </c>
      <c r="P9" s="280">
        <v>5.7082826796884811E-2</v>
      </c>
      <c r="Q9" s="279">
        <v>16763</v>
      </c>
      <c r="R9" s="280">
        <v>0.15740084529546694</v>
      </c>
      <c r="S9" s="279">
        <v>48861</v>
      </c>
      <c r="T9" s="280">
        <v>8.6638740832486683E-2</v>
      </c>
      <c r="U9" s="279">
        <v>31128</v>
      </c>
      <c r="V9" s="280">
        <v>7.9013762349102068E-2</v>
      </c>
      <c r="W9" s="279">
        <v>30848</v>
      </c>
      <c r="X9" s="280">
        <v>4.9802853812719539E-2</v>
      </c>
      <c r="Y9" s="276">
        <v>20980</v>
      </c>
      <c r="Z9" s="280">
        <v>7.4892459021040469E-2</v>
      </c>
      <c r="AA9" s="279">
        <v>31704</v>
      </c>
    </row>
    <row r="10" spans="1:29" x14ac:dyDescent="0.25">
      <c r="B10" s="303" t="s">
        <v>7</v>
      </c>
      <c r="C10" s="219"/>
      <c r="D10" s="253">
        <v>34548</v>
      </c>
      <c r="E10" s="254">
        <v>39164</v>
      </c>
      <c r="F10" s="254">
        <v>37313</v>
      </c>
      <c r="G10" s="254">
        <v>41449</v>
      </c>
      <c r="H10" s="254">
        <v>43712</v>
      </c>
      <c r="I10" s="254">
        <v>51888</v>
      </c>
      <c r="J10" s="254">
        <v>59918</v>
      </c>
      <c r="K10" s="257">
        <v>62221</v>
      </c>
      <c r="L10" s="304"/>
      <c r="M10" s="219"/>
      <c r="N10" s="256">
        <v>0.13361120759522982</v>
      </c>
      <c r="O10" s="257">
        <v>4616</v>
      </c>
      <c r="P10" s="258">
        <v>-4.726279236033093E-2</v>
      </c>
      <c r="Q10" s="257">
        <v>-1851</v>
      </c>
      <c r="R10" s="258">
        <v>0.11084608581459543</v>
      </c>
      <c r="S10" s="257">
        <v>4136</v>
      </c>
      <c r="T10" s="258">
        <v>5.4597215855629821E-2</v>
      </c>
      <c r="U10" s="257">
        <v>2263</v>
      </c>
      <c r="V10" s="258">
        <v>0.18704245973645683</v>
      </c>
      <c r="W10" s="257">
        <v>8176</v>
      </c>
      <c r="X10" s="258">
        <v>0.15475639839654631</v>
      </c>
      <c r="Y10" s="254">
        <v>8030</v>
      </c>
      <c r="Z10" s="258">
        <v>0.15339413487561626</v>
      </c>
      <c r="AA10" s="257">
        <v>8275</v>
      </c>
    </row>
    <row r="11" spans="1:29" x14ac:dyDescent="0.25">
      <c r="B11" s="303" t="s">
        <v>37</v>
      </c>
      <c r="C11" s="219"/>
      <c r="D11" s="253">
        <v>28413</v>
      </c>
      <c r="E11" s="254">
        <v>27579</v>
      </c>
      <c r="F11" s="254">
        <v>30931</v>
      </c>
      <c r="G11" s="254">
        <v>35120</v>
      </c>
      <c r="H11" s="254">
        <v>36982</v>
      </c>
      <c r="I11" s="254">
        <v>40207</v>
      </c>
      <c r="J11" s="254">
        <v>45532</v>
      </c>
      <c r="K11" s="257">
        <v>49790</v>
      </c>
      <c r="M11" s="222"/>
      <c r="N11" s="256">
        <v>-2.9352761060078114E-2</v>
      </c>
      <c r="O11" s="257">
        <v>-834</v>
      </c>
      <c r="P11" s="258">
        <v>0.12154175278291457</v>
      </c>
      <c r="Q11" s="257">
        <v>3352</v>
      </c>
      <c r="R11" s="258">
        <v>0.13543047428146515</v>
      </c>
      <c r="S11" s="257">
        <v>4189</v>
      </c>
      <c r="T11" s="258">
        <v>5.3018223234624129E-2</v>
      </c>
      <c r="U11" s="257">
        <v>1862</v>
      </c>
      <c r="V11" s="258">
        <v>8.7204586014818064E-2</v>
      </c>
      <c r="W11" s="257">
        <v>3225</v>
      </c>
      <c r="X11" s="258">
        <v>0.13243962494093076</v>
      </c>
      <c r="Y11" s="254">
        <v>5325</v>
      </c>
      <c r="Z11" s="258">
        <v>0.18136952498457748</v>
      </c>
      <c r="AA11" s="257">
        <v>7644</v>
      </c>
    </row>
    <row r="12" spans="1:29" x14ac:dyDescent="0.25">
      <c r="B12" s="303" t="s">
        <v>38</v>
      </c>
      <c r="C12" s="219"/>
      <c r="D12" s="253">
        <v>22115</v>
      </c>
      <c r="E12" s="254">
        <v>28653</v>
      </c>
      <c r="F12" s="254">
        <v>36929</v>
      </c>
      <c r="G12" s="254">
        <v>39491</v>
      </c>
      <c r="H12" s="254">
        <v>42042</v>
      </c>
      <c r="I12" s="254">
        <v>47979</v>
      </c>
      <c r="J12" s="254">
        <v>52870</v>
      </c>
      <c r="K12" s="257">
        <v>54887</v>
      </c>
      <c r="M12" s="222"/>
      <c r="N12" s="256">
        <v>0.29563644585123217</v>
      </c>
      <c r="O12" s="257">
        <v>6538</v>
      </c>
      <c r="P12" s="258">
        <v>0.28883537500436263</v>
      </c>
      <c r="Q12" s="257">
        <v>8276</v>
      </c>
      <c r="R12" s="258">
        <v>6.9376370873839077E-2</v>
      </c>
      <c r="S12" s="257">
        <v>2562</v>
      </c>
      <c r="T12" s="258">
        <v>6.4596996784077376E-2</v>
      </c>
      <c r="U12" s="257">
        <v>2551</v>
      </c>
      <c r="V12" s="258">
        <v>0.14121592693021268</v>
      </c>
      <c r="W12" s="257">
        <v>5937</v>
      </c>
      <c r="X12" s="258">
        <v>0.10194043227245264</v>
      </c>
      <c r="Y12" s="254">
        <v>4891</v>
      </c>
      <c r="Z12" s="258">
        <v>0.1046106784197709</v>
      </c>
      <c r="AA12" s="257">
        <v>5198</v>
      </c>
    </row>
    <row r="13" spans="1:29" x14ac:dyDescent="0.25">
      <c r="B13" s="303" t="s">
        <v>6</v>
      </c>
      <c r="C13" s="219"/>
      <c r="D13" s="253">
        <v>22532</v>
      </c>
      <c r="E13" s="254">
        <v>24418</v>
      </c>
      <c r="F13" s="254">
        <v>26624</v>
      </c>
      <c r="G13" s="254">
        <v>28747</v>
      </c>
      <c r="H13" s="254">
        <v>38665</v>
      </c>
      <c r="I13" s="254">
        <v>45957</v>
      </c>
      <c r="J13" s="254">
        <v>62165</v>
      </c>
      <c r="K13" s="257">
        <v>55753</v>
      </c>
      <c r="L13" s="304"/>
      <c r="M13" s="219"/>
      <c r="N13" s="256">
        <v>8.3703177702822762E-2</v>
      </c>
      <c r="O13" s="257">
        <v>1886</v>
      </c>
      <c r="P13" s="258">
        <v>9.0343189450405426E-2</v>
      </c>
      <c r="Q13" s="257">
        <v>2206</v>
      </c>
      <c r="R13" s="258">
        <v>7.9740084134615419E-2</v>
      </c>
      <c r="S13" s="257">
        <v>2123</v>
      </c>
      <c r="T13" s="258">
        <v>0.34500991407799075</v>
      </c>
      <c r="U13" s="257">
        <v>9918</v>
      </c>
      <c r="V13" s="258">
        <v>0.1885943359627571</v>
      </c>
      <c r="W13" s="257">
        <v>7292</v>
      </c>
      <c r="X13" s="258">
        <v>0.35267750288312993</v>
      </c>
      <c r="Y13" s="254">
        <v>16208</v>
      </c>
      <c r="Z13" s="258">
        <v>0.14145033166816812</v>
      </c>
      <c r="AA13" s="257">
        <v>6909</v>
      </c>
      <c r="AC13" s="224"/>
    </row>
    <row r="14" spans="1:29" x14ac:dyDescent="0.25">
      <c r="B14" s="303" t="s">
        <v>5</v>
      </c>
      <c r="C14" s="219"/>
      <c r="D14" s="253">
        <v>18016</v>
      </c>
      <c r="E14" s="254">
        <v>26271</v>
      </c>
      <c r="F14" s="254">
        <v>26136</v>
      </c>
      <c r="G14" s="254">
        <v>26969</v>
      </c>
      <c r="H14" s="254">
        <v>27567</v>
      </c>
      <c r="I14" s="254">
        <v>26847</v>
      </c>
      <c r="J14" s="254">
        <v>28654</v>
      </c>
      <c r="K14" s="257">
        <v>28736</v>
      </c>
      <c r="M14" s="222"/>
      <c r="N14" s="256">
        <v>0.45820381882770866</v>
      </c>
      <c r="O14" s="257">
        <v>8255</v>
      </c>
      <c r="P14" s="258">
        <v>-5.1387461459403427E-3</v>
      </c>
      <c r="Q14" s="257">
        <v>-135</v>
      </c>
      <c r="R14" s="258">
        <v>3.1871747780838788E-2</v>
      </c>
      <c r="S14" s="257">
        <v>833</v>
      </c>
      <c r="T14" s="258">
        <v>2.2173606733657092E-2</v>
      </c>
      <c r="U14" s="257">
        <v>598</v>
      </c>
      <c r="V14" s="258">
        <v>-2.611818478615735E-2</v>
      </c>
      <c r="W14" s="257">
        <v>-720</v>
      </c>
      <c r="X14" s="258">
        <v>6.7307334152791665E-2</v>
      </c>
      <c r="Y14" s="254">
        <v>1807</v>
      </c>
      <c r="Z14" s="258">
        <v>3.1665110935592766E-2</v>
      </c>
      <c r="AA14" s="257">
        <v>882</v>
      </c>
      <c r="AC14" s="224"/>
    </row>
    <row r="15" spans="1:29" x14ac:dyDescent="0.25">
      <c r="B15" s="303" t="s">
        <v>4</v>
      </c>
      <c r="C15" s="219"/>
      <c r="D15" s="253">
        <v>125565</v>
      </c>
      <c r="E15" s="254">
        <v>139852</v>
      </c>
      <c r="F15" s="254">
        <v>141310</v>
      </c>
      <c r="G15" s="254">
        <v>148050</v>
      </c>
      <c r="H15" s="254">
        <v>153910</v>
      </c>
      <c r="I15" s="254">
        <v>168591</v>
      </c>
      <c r="J15" s="254">
        <v>177785</v>
      </c>
      <c r="K15" s="257">
        <v>179138</v>
      </c>
      <c r="M15" s="222"/>
      <c r="N15" s="256">
        <v>0.11378170668578025</v>
      </c>
      <c r="O15" s="257">
        <v>14287</v>
      </c>
      <c r="P15" s="258">
        <v>1.0425306752853025E-2</v>
      </c>
      <c r="Q15" s="257">
        <v>1458</v>
      </c>
      <c r="R15" s="258">
        <v>4.7696553676314535E-2</v>
      </c>
      <c r="S15" s="257">
        <v>6740</v>
      </c>
      <c r="T15" s="258">
        <v>3.9581222559945894E-2</v>
      </c>
      <c r="U15" s="257">
        <v>5860</v>
      </c>
      <c r="V15" s="258">
        <v>9.5386914430511283E-2</v>
      </c>
      <c r="W15" s="257">
        <v>14681</v>
      </c>
      <c r="X15" s="258">
        <v>5.4534346436049264E-2</v>
      </c>
      <c r="Y15" s="254">
        <v>9194</v>
      </c>
      <c r="Z15" s="258">
        <v>4.750488264118724E-2</v>
      </c>
      <c r="AA15" s="257">
        <v>8124</v>
      </c>
      <c r="AC15" s="224"/>
    </row>
    <row r="16" spans="1:29" x14ac:dyDescent="0.25">
      <c r="B16" s="303" t="s">
        <v>40</v>
      </c>
      <c r="C16" s="219"/>
      <c r="D16" s="253">
        <v>69490</v>
      </c>
      <c r="E16" s="254">
        <v>75685</v>
      </c>
      <c r="F16" s="254">
        <v>73889</v>
      </c>
      <c r="G16" s="254">
        <v>80243</v>
      </c>
      <c r="H16" s="254">
        <v>85666</v>
      </c>
      <c r="I16" s="254">
        <v>97263</v>
      </c>
      <c r="J16" s="254">
        <v>106527</v>
      </c>
      <c r="K16" s="257">
        <v>110621</v>
      </c>
      <c r="M16" s="222"/>
      <c r="N16" s="256">
        <v>8.9149517916246923E-2</v>
      </c>
      <c r="O16" s="257">
        <v>6195</v>
      </c>
      <c r="P16" s="258">
        <v>-2.372993327607853E-2</v>
      </c>
      <c r="Q16" s="257">
        <v>-1796</v>
      </c>
      <c r="R16" s="258">
        <v>8.5993855648337281E-2</v>
      </c>
      <c r="S16" s="257">
        <v>6354</v>
      </c>
      <c r="T16" s="258">
        <v>6.7582219009757916E-2</v>
      </c>
      <c r="U16" s="257">
        <v>5423</v>
      </c>
      <c r="V16" s="258">
        <v>0.13537459435481991</v>
      </c>
      <c r="W16" s="257">
        <v>11597</v>
      </c>
      <c r="X16" s="258">
        <v>9.5246907868356878E-2</v>
      </c>
      <c r="Y16" s="254">
        <v>9264</v>
      </c>
      <c r="Z16" s="258">
        <v>0.10860458590555599</v>
      </c>
      <c r="AA16" s="257">
        <v>10837</v>
      </c>
      <c r="AC16" s="224"/>
    </row>
    <row r="17" spans="2:31" x14ac:dyDescent="0.25">
      <c r="B17" s="303" t="s">
        <v>41</v>
      </c>
      <c r="C17" s="219"/>
      <c r="D17" s="253">
        <v>192995</v>
      </c>
      <c r="E17" s="254">
        <v>203003</v>
      </c>
      <c r="F17" s="254">
        <v>193486</v>
      </c>
      <c r="G17" s="254">
        <v>203102</v>
      </c>
      <c r="H17" s="254">
        <v>227045</v>
      </c>
      <c r="I17" s="254">
        <v>245461</v>
      </c>
      <c r="J17" s="254">
        <v>282812</v>
      </c>
      <c r="K17" s="257">
        <v>294597</v>
      </c>
      <c r="M17" s="222"/>
      <c r="N17" s="256">
        <v>5.1856265706365479E-2</v>
      </c>
      <c r="O17" s="257">
        <v>10008</v>
      </c>
      <c r="P17" s="258">
        <v>-4.6881080575163936E-2</v>
      </c>
      <c r="Q17" s="257">
        <v>-9517</v>
      </c>
      <c r="R17" s="258">
        <v>4.9698686209854959E-2</v>
      </c>
      <c r="S17" s="257">
        <v>9616</v>
      </c>
      <c r="T17" s="258">
        <v>0.11788657915727074</v>
      </c>
      <c r="U17" s="257">
        <v>23943</v>
      </c>
      <c r="V17" s="258">
        <v>8.1111673897245051E-2</v>
      </c>
      <c r="W17" s="257">
        <v>18416</v>
      </c>
      <c r="X17" s="258">
        <v>0.15216673931907709</v>
      </c>
      <c r="Y17" s="254">
        <v>37351</v>
      </c>
      <c r="Z17" s="258">
        <v>0.12119366857847491</v>
      </c>
      <c r="AA17" s="257">
        <v>31844</v>
      </c>
      <c r="AC17" s="224"/>
    </row>
    <row r="18" spans="2:31" x14ac:dyDescent="0.25">
      <c r="B18" s="303" t="s">
        <v>3</v>
      </c>
      <c r="C18" s="219"/>
      <c r="D18" s="253">
        <v>77342</v>
      </c>
      <c r="E18" s="254">
        <v>94194</v>
      </c>
      <c r="F18" s="254">
        <v>109857</v>
      </c>
      <c r="G18" s="254">
        <v>128089</v>
      </c>
      <c r="H18" s="254">
        <v>169532</v>
      </c>
      <c r="I18" s="254">
        <v>200429</v>
      </c>
      <c r="J18" s="254">
        <v>249660</v>
      </c>
      <c r="K18" s="257">
        <v>256119</v>
      </c>
      <c r="M18" s="222"/>
      <c r="N18" s="256">
        <v>0.21788937446665457</v>
      </c>
      <c r="O18" s="257">
        <v>16852</v>
      </c>
      <c r="P18" s="258">
        <v>0.1662844767182623</v>
      </c>
      <c r="Q18" s="257">
        <v>15663</v>
      </c>
      <c r="R18" s="258">
        <v>0.16596120411079851</v>
      </c>
      <c r="S18" s="257">
        <v>18232</v>
      </c>
      <c r="T18" s="258">
        <v>0.32354847020431099</v>
      </c>
      <c r="U18" s="257">
        <v>41443</v>
      </c>
      <c r="V18" s="258">
        <v>0.18224877899157677</v>
      </c>
      <c r="W18" s="257">
        <v>30897</v>
      </c>
      <c r="X18" s="258">
        <v>0.24562812766615605</v>
      </c>
      <c r="Y18" s="254">
        <v>49231</v>
      </c>
      <c r="Z18" s="258">
        <v>5.0374021883561104E-2</v>
      </c>
      <c r="AA18" s="257">
        <v>12283</v>
      </c>
      <c r="AC18" s="224"/>
    </row>
    <row r="19" spans="2:31" x14ac:dyDescent="0.25">
      <c r="B19" s="303" t="s">
        <v>2</v>
      </c>
      <c r="C19" s="219"/>
      <c r="D19" s="253">
        <v>31925</v>
      </c>
      <c r="E19" s="254">
        <v>31136</v>
      </c>
      <c r="F19" s="254">
        <v>31717</v>
      </c>
      <c r="G19" s="254">
        <v>33614</v>
      </c>
      <c r="H19" s="254">
        <v>36559</v>
      </c>
      <c r="I19" s="254">
        <v>40743</v>
      </c>
      <c r="J19" s="254">
        <v>44548</v>
      </c>
      <c r="K19" s="257">
        <v>44184</v>
      </c>
      <c r="L19" s="304"/>
      <c r="M19" s="219"/>
      <c r="N19" s="256">
        <v>-2.4714173844949117E-2</v>
      </c>
      <c r="O19" s="257">
        <v>-789</v>
      </c>
      <c r="P19" s="258">
        <v>1.8660071942446121E-2</v>
      </c>
      <c r="Q19" s="257">
        <v>581</v>
      </c>
      <c r="R19" s="258">
        <v>5.9810196424630258E-2</v>
      </c>
      <c r="S19" s="257">
        <v>1897</v>
      </c>
      <c r="T19" s="258">
        <v>8.7612304396977425E-2</v>
      </c>
      <c r="U19" s="257">
        <v>2945</v>
      </c>
      <c r="V19" s="258">
        <v>0.11444514346672507</v>
      </c>
      <c r="W19" s="257">
        <v>4184</v>
      </c>
      <c r="X19" s="258">
        <v>9.3390275630169661E-2</v>
      </c>
      <c r="Y19" s="254">
        <v>3805</v>
      </c>
      <c r="Z19" s="258">
        <v>3.0386418227186907E-2</v>
      </c>
      <c r="AA19" s="257">
        <v>1303</v>
      </c>
      <c r="AC19" s="224"/>
    </row>
    <row r="20" spans="2:31" x14ac:dyDescent="0.25">
      <c r="B20" s="303" t="s">
        <v>35</v>
      </c>
      <c r="C20" s="219"/>
      <c r="D20" s="253">
        <v>70220</v>
      </c>
      <c r="E20" s="254">
        <v>72627</v>
      </c>
      <c r="F20" s="254">
        <v>73730</v>
      </c>
      <c r="G20" s="254">
        <v>77158</v>
      </c>
      <c r="H20" s="254">
        <v>82694</v>
      </c>
      <c r="I20" s="254">
        <v>89704</v>
      </c>
      <c r="J20" s="254">
        <v>105321</v>
      </c>
      <c r="K20" s="257">
        <v>124651</v>
      </c>
      <c r="M20" s="222"/>
      <c r="N20" s="256">
        <v>3.4277983480489826E-2</v>
      </c>
      <c r="O20" s="257">
        <v>2407</v>
      </c>
      <c r="P20" s="258">
        <v>1.518718933729879E-2</v>
      </c>
      <c r="Q20" s="257">
        <v>1103</v>
      </c>
      <c r="R20" s="258">
        <v>4.6493964464939586E-2</v>
      </c>
      <c r="S20" s="257">
        <v>3428</v>
      </c>
      <c r="T20" s="258">
        <v>7.1748878923766801E-2</v>
      </c>
      <c r="U20" s="257">
        <v>5536</v>
      </c>
      <c r="V20" s="258">
        <v>8.4770358188018369E-2</v>
      </c>
      <c r="W20" s="257">
        <v>7010</v>
      </c>
      <c r="X20" s="258">
        <v>0.17409480067778471</v>
      </c>
      <c r="Y20" s="254">
        <v>15617</v>
      </c>
      <c r="Z20" s="258">
        <v>0.2940132255084138</v>
      </c>
      <c r="AA20" s="257">
        <v>28322</v>
      </c>
      <c r="AC20" s="224"/>
    </row>
    <row r="21" spans="2:31" x14ac:dyDescent="0.25">
      <c r="B21" s="303" t="s">
        <v>42</v>
      </c>
      <c r="C21" s="219"/>
      <c r="D21" s="253">
        <v>187101</v>
      </c>
      <c r="E21" s="254">
        <v>187165</v>
      </c>
      <c r="F21" s="254">
        <v>169910</v>
      </c>
      <c r="G21" s="254">
        <v>198080</v>
      </c>
      <c r="H21" s="254">
        <v>218173</v>
      </c>
      <c r="I21" s="254">
        <v>243836</v>
      </c>
      <c r="J21" s="254">
        <v>265876</v>
      </c>
      <c r="K21" s="257">
        <v>277850</v>
      </c>
      <c r="M21" s="222"/>
      <c r="N21" s="256">
        <v>3.4206123965141444E-4</v>
      </c>
      <c r="O21" s="257">
        <v>64</v>
      </c>
      <c r="P21" s="258">
        <v>-9.2191381935725181E-2</v>
      </c>
      <c r="Q21" s="257">
        <v>-17255</v>
      </c>
      <c r="R21" s="258">
        <v>0.16579365546465774</v>
      </c>
      <c r="S21" s="257">
        <v>28170</v>
      </c>
      <c r="T21" s="258">
        <v>0.10143881260096932</v>
      </c>
      <c r="U21" s="257">
        <v>20093</v>
      </c>
      <c r="V21" s="258">
        <v>0.11762683741801228</v>
      </c>
      <c r="W21" s="257">
        <v>25663</v>
      </c>
      <c r="X21" s="258">
        <v>9.0388621860594931E-2</v>
      </c>
      <c r="Y21" s="254">
        <v>22040</v>
      </c>
      <c r="Z21" s="258">
        <v>9.1474049747804154E-2</v>
      </c>
      <c r="AA21" s="257">
        <v>23286</v>
      </c>
      <c r="AC21" s="224"/>
    </row>
    <row r="22" spans="2:31" x14ac:dyDescent="0.25">
      <c r="B22" s="303" t="s">
        <v>43</v>
      </c>
      <c r="C22" s="219"/>
      <c r="D22" s="253">
        <v>43902</v>
      </c>
      <c r="E22" s="254">
        <v>44054</v>
      </c>
      <c r="F22" s="254">
        <v>44045</v>
      </c>
      <c r="G22" s="254">
        <v>46064</v>
      </c>
      <c r="H22" s="254">
        <v>47227</v>
      </c>
      <c r="I22" s="254">
        <v>50551</v>
      </c>
      <c r="J22" s="254">
        <v>57972</v>
      </c>
      <c r="K22" s="257">
        <v>62415</v>
      </c>
      <c r="M22" s="222"/>
      <c r="N22" s="256">
        <v>3.4622568447906232E-3</v>
      </c>
      <c r="O22" s="257">
        <v>152</v>
      </c>
      <c r="P22" s="258">
        <v>-2.0429472919603064E-4</v>
      </c>
      <c r="Q22" s="257">
        <v>-9</v>
      </c>
      <c r="R22" s="258">
        <v>4.5839482347598937E-2</v>
      </c>
      <c r="S22" s="257">
        <v>2019</v>
      </c>
      <c r="T22" s="258">
        <v>2.5247481764501645E-2</v>
      </c>
      <c r="U22" s="257">
        <v>1163</v>
      </c>
      <c r="V22" s="258">
        <v>7.0383467084506712E-2</v>
      </c>
      <c r="W22" s="257">
        <v>3324</v>
      </c>
      <c r="X22" s="258">
        <v>0.14680223932266423</v>
      </c>
      <c r="Y22" s="254">
        <v>7421</v>
      </c>
      <c r="Z22" s="258">
        <v>0.12682794728290303</v>
      </c>
      <c r="AA22" s="257">
        <v>7025</v>
      </c>
      <c r="AC22" s="224"/>
    </row>
    <row r="23" spans="2:31" x14ac:dyDescent="0.25">
      <c r="B23" s="303" t="s">
        <v>44</v>
      </c>
      <c r="C23" s="219"/>
      <c r="D23" s="253">
        <v>17706</v>
      </c>
      <c r="E23" s="254">
        <v>17755</v>
      </c>
      <c r="F23" s="254">
        <v>17268</v>
      </c>
      <c r="G23" s="254">
        <v>18123</v>
      </c>
      <c r="H23" s="254">
        <v>20187</v>
      </c>
      <c r="I23" s="254">
        <v>22154</v>
      </c>
      <c r="J23" s="254">
        <v>23151</v>
      </c>
      <c r="K23" s="257">
        <v>24718</v>
      </c>
      <c r="L23" s="304"/>
      <c r="M23" s="219"/>
      <c r="N23" s="256">
        <v>2.7674234722692148E-3</v>
      </c>
      <c r="O23" s="257">
        <v>49</v>
      </c>
      <c r="P23" s="258">
        <v>-2.7428893269501597E-2</v>
      </c>
      <c r="Q23" s="257">
        <v>-487</v>
      </c>
      <c r="R23" s="258">
        <v>4.9513551077136952E-2</v>
      </c>
      <c r="S23" s="257">
        <v>855</v>
      </c>
      <c r="T23" s="258">
        <v>0.11388842906803509</v>
      </c>
      <c r="U23" s="257">
        <v>2064</v>
      </c>
      <c r="V23" s="258">
        <v>9.743894585624413E-2</v>
      </c>
      <c r="W23" s="257">
        <v>1967</v>
      </c>
      <c r="X23" s="258">
        <v>4.5003159700279793E-2</v>
      </c>
      <c r="Y23" s="254">
        <v>997</v>
      </c>
      <c r="Z23" s="258">
        <v>0.10358067684614691</v>
      </c>
      <c r="AA23" s="257">
        <v>2320</v>
      </c>
      <c r="AC23" s="224"/>
    </row>
    <row r="24" spans="2:31" x14ac:dyDescent="0.25">
      <c r="B24" s="303" t="s">
        <v>45</v>
      </c>
      <c r="C24" s="219"/>
      <c r="D24" s="253">
        <v>84144</v>
      </c>
      <c r="E24" s="254">
        <v>89779</v>
      </c>
      <c r="F24" s="254">
        <v>88748</v>
      </c>
      <c r="G24" s="254">
        <v>89865</v>
      </c>
      <c r="H24" s="254">
        <v>89904</v>
      </c>
      <c r="I24" s="254">
        <v>94658</v>
      </c>
      <c r="J24" s="254">
        <v>100969</v>
      </c>
      <c r="K24" s="257">
        <v>104713</v>
      </c>
      <c r="M24" s="222"/>
      <c r="N24" s="256">
        <v>6.6968530138809657E-2</v>
      </c>
      <c r="O24" s="257">
        <v>5635</v>
      </c>
      <c r="P24" s="258">
        <v>-1.1483754552846448E-2</v>
      </c>
      <c r="Q24" s="257">
        <v>-1031</v>
      </c>
      <c r="R24" s="258">
        <v>1.2586199125614206E-2</v>
      </c>
      <c r="S24" s="257">
        <v>1117</v>
      </c>
      <c r="T24" s="258">
        <v>4.3398430979801894E-4</v>
      </c>
      <c r="U24" s="257">
        <v>39</v>
      </c>
      <c r="V24" s="258">
        <v>5.2878626090051561E-2</v>
      </c>
      <c r="W24" s="257">
        <v>4754</v>
      </c>
      <c r="X24" s="258">
        <v>6.6671596695472068E-2</v>
      </c>
      <c r="Y24" s="254">
        <v>6311</v>
      </c>
      <c r="Z24" s="258">
        <v>6.4069994309405631E-2</v>
      </c>
      <c r="AA24" s="257">
        <v>6305</v>
      </c>
      <c r="AC24" s="224"/>
    </row>
    <row r="25" spans="2:31" x14ac:dyDescent="0.25">
      <c r="B25" s="303" t="s">
        <v>46</v>
      </c>
      <c r="C25" s="219"/>
      <c r="D25" s="253">
        <v>11661</v>
      </c>
      <c r="E25" s="254">
        <v>12152</v>
      </c>
      <c r="F25" s="254">
        <v>11213</v>
      </c>
      <c r="G25" s="254">
        <v>11764</v>
      </c>
      <c r="H25" s="254">
        <v>12841</v>
      </c>
      <c r="I25" s="254">
        <v>13957</v>
      </c>
      <c r="J25" s="254">
        <v>14234</v>
      </c>
      <c r="K25" s="257">
        <v>14268</v>
      </c>
      <c r="M25" s="222"/>
      <c r="N25" s="256">
        <v>4.2106165851985233E-2</v>
      </c>
      <c r="O25" s="257">
        <v>491</v>
      </c>
      <c r="P25" s="258">
        <v>-7.7271231073074431E-2</v>
      </c>
      <c r="Q25" s="257">
        <v>-939</v>
      </c>
      <c r="R25" s="258">
        <v>4.9139391777401231E-2</v>
      </c>
      <c r="S25" s="257">
        <v>551</v>
      </c>
      <c r="T25" s="258">
        <v>9.1550493029581848E-2</v>
      </c>
      <c r="U25" s="257">
        <v>1077</v>
      </c>
      <c r="V25" s="258">
        <v>8.6909119227474463E-2</v>
      </c>
      <c r="W25" s="257">
        <v>1116</v>
      </c>
      <c r="X25" s="258">
        <v>1.9846671920899839E-2</v>
      </c>
      <c r="Y25" s="254">
        <v>277</v>
      </c>
      <c r="Z25" s="258">
        <v>8.6243461049060333E-3</v>
      </c>
      <c r="AA25" s="257">
        <v>122</v>
      </c>
      <c r="AC25" s="224"/>
    </row>
    <row r="26" spans="2:31" x14ac:dyDescent="0.25">
      <c r="B26" s="305" t="s">
        <v>1</v>
      </c>
      <c r="C26" s="219"/>
      <c r="D26" s="260">
        <v>3710</v>
      </c>
      <c r="E26" s="261">
        <v>3873</v>
      </c>
      <c r="F26" s="261">
        <v>3677</v>
      </c>
      <c r="G26" s="261">
        <v>3992</v>
      </c>
      <c r="H26" s="261">
        <v>4310</v>
      </c>
      <c r="I26" s="261">
        <v>4565</v>
      </c>
      <c r="J26" s="261">
        <v>4910</v>
      </c>
      <c r="K26" s="265">
        <v>5092</v>
      </c>
      <c r="L26" s="1221"/>
      <c r="M26" s="219"/>
      <c r="N26" s="264">
        <v>4.3935309973045733E-2</v>
      </c>
      <c r="O26" s="265">
        <v>163</v>
      </c>
      <c r="P26" s="266">
        <v>-5.060676478182291E-2</v>
      </c>
      <c r="Q26" s="265">
        <v>-196</v>
      </c>
      <c r="R26" s="266">
        <v>8.5667663856404674E-2</v>
      </c>
      <c r="S26" s="265">
        <v>315</v>
      </c>
      <c r="T26" s="266">
        <v>7.965931863727449E-2</v>
      </c>
      <c r="U26" s="265">
        <v>318</v>
      </c>
      <c r="V26" s="266">
        <v>5.9164733178654227E-2</v>
      </c>
      <c r="W26" s="265">
        <v>255</v>
      </c>
      <c r="X26" s="266">
        <v>7.5575027382256188E-2</v>
      </c>
      <c r="Y26" s="261">
        <v>345</v>
      </c>
      <c r="Z26" s="266">
        <v>6.6834276136601645E-2</v>
      </c>
      <c r="AA26" s="265">
        <v>319</v>
      </c>
      <c r="AC26" s="224"/>
      <c r="AD26" s="224"/>
      <c r="AE26" s="286"/>
    </row>
    <row r="27" spans="2:31" x14ac:dyDescent="0.25">
      <c r="B27" s="235" t="s">
        <v>0</v>
      </c>
      <c r="C27" s="219"/>
      <c r="D27" s="1222">
        <f t="shared" ref="D27:K27" si="0">SUM(D9:D26)</f>
        <v>1320659</v>
      </c>
      <c r="E27" s="306">
        <f t="shared" si="0"/>
        <v>1411021</v>
      </c>
      <c r="F27" s="307">
        <f t="shared" si="0"/>
        <v>1427207</v>
      </c>
      <c r="G27" s="306">
        <f t="shared" si="0"/>
        <v>1569205</v>
      </c>
      <c r="H27" s="307">
        <v>1727429</v>
      </c>
      <c r="I27" s="306">
        <v>1906051</v>
      </c>
      <c r="J27" s="306">
        <v>2125145</v>
      </c>
      <c r="K27" s="306">
        <f t="shared" si="0"/>
        <v>2204784</v>
      </c>
      <c r="L27" s="308"/>
      <c r="M27" s="222"/>
      <c r="N27" s="240">
        <f t="shared" ref="N27" si="1">E27/D27-1</f>
        <v>6.842190149008931E-2</v>
      </c>
      <c r="O27" s="241">
        <f t="shared" ref="O27" si="2">E27-D27</f>
        <v>90362</v>
      </c>
      <c r="P27" s="242">
        <f t="shared" ref="P27" si="3">F27/E27-1</f>
        <v>1.1471126227037054E-2</v>
      </c>
      <c r="Q27" s="243">
        <f t="shared" ref="Q27" si="4">F27-E27</f>
        <v>16186</v>
      </c>
      <c r="R27" s="242">
        <f t="shared" ref="R27" si="5">G27/F27-1</f>
        <v>9.9493626362538778E-2</v>
      </c>
      <c r="S27" s="237">
        <f t="shared" ref="S27" si="6">G27-F27</f>
        <v>141998</v>
      </c>
      <c r="T27" s="242">
        <f t="shared" ref="T27" si="7">H27/G27-1</f>
        <v>0.10083067540569912</v>
      </c>
      <c r="U27" s="243">
        <f t="shared" ref="U27" si="8">H27-G27</f>
        <v>158224</v>
      </c>
      <c r="V27" s="309">
        <f>I27/H27-1</f>
        <v>0.10340338155721596</v>
      </c>
      <c r="W27" s="237">
        <f>I27-H27</f>
        <v>178622</v>
      </c>
      <c r="X27" s="309">
        <v>0.11494655704385659</v>
      </c>
      <c r="Y27" s="237">
        <v>219094</v>
      </c>
      <c r="Z27" s="242">
        <v>9.5772438697826479E-2</v>
      </c>
      <c r="AA27" s="243">
        <v>192702</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390</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472</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213</v>
      </c>
      <c r="K8" s="1463"/>
      <c r="L8" s="1463"/>
      <c r="M8" s="1463"/>
      <c r="N8" s="1463"/>
      <c r="O8" s="1464"/>
      <c r="P8" s="317"/>
      <c r="Q8" s="1462" t="s">
        <v>214</v>
      </c>
      <c r="R8" s="1463"/>
      <c r="S8" s="1463"/>
      <c r="T8" s="1463"/>
      <c r="U8" s="1463"/>
      <c r="V8" s="1464"/>
      <c r="W8" s="317"/>
      <c r="X8" s="1462" t="s">
        <v>215</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211</v>
      </c>
      <c r="L9" s="1441" t="s">
        <v>24</v>
      </c>
      <c r="M9" s="1442"/>
      <c r="N9" s="1443" t="s">
        <v>23</v>
      </c>
      <c r="O9" s="1444"/>
      <c r="P9" s="317"/>
      <c r="Q9" s="1445" t="s">
        <v>9</v>
      </c>
      <c r="R9" s="1439" t="s">
        <v>211</v>
      </c>
      <c r="S9" s="1441" t="s">
        <v>24</v>
      </c>
      <c r="T9" s="1442"/>
      <c r="U9" s="1443" t="s">
        <v>23</v>
      </c>
      <c r="V9" s="1444"/>
      <c r="W9" s="317"/>
      <c r="X9" s="1445" t="s">
        <v>9</v>
      </c>
      <c r="Y9" s="1439" t="s">
        <v>211</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211</v>
      </c>
      <c r="G10" s="406" t="s">
        <v>9</v>
      </c>
      <c r="H10" s="886" t="s">
        <v>211</v>
      </c>
      <c r="I10" s="346"/>
      <c r="J10" s="1446"/>
      <c r="K10" s="1440"/>
      <c r="L10" s="404" t="s">
        <v>9</v>
      </c>
      <c r="M10" s="403" t="s">
        <v>212</v>
      </c>
      <c r="N10" s="407" t="s">
        <v>9</v>
      </c>
      <c r="O10" s="402" t="s">
        <v>212</v>
      </c>
      <c r="P10" s="347"/>
      <c r="Q10" s="1446"/>
      <c r="R10" s="1440"/>
      <c r="S10" s="404" t="s">
        <v>9</v>
      </c>
      <c r="T10" s="403" t="s">
        <v>212</v>
      </c>
      <c r="U10" s="407" t="s">
        <v>9</v>
      </c>
      <c r="V10" s="402" t="s">
        <v>212</v>
      </c>
      <c r="W10" s="347"/>
      <c r="X10" s="1446"/>
      <c r="Y10" s="1440"/>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8631862</v>
      </c>
      <c r="E12" s="352">
        <f>L12+S12+Z12</f>
        <v>4382507</v>
      </c>
      <c r="F12" s="353">
        <f>E12/$D12*100</f>
        <v>50.771282024666284</v>
      </c>
      <c r="G12" s="352">
        <f>N12+U12+AB12</f>
        <v>4249355</v>
      </c>
      <c r="H12" s="354">
        <f>G12/$D12*100</f>
        <v>49.228717975333716</v>
      </c>
      <c r="I12" s="350"/>
      <c r="J12" s="355">
        <f>L12+N12</f>
        <v>7018649</v>
      </c>
      <c r="K12" s="356">
        <f>J12/$D12*100</f>
        <v>81.310950059210867</v>
      </c>
      <c r="L12" s="357">
        <v>3480721</v>
      </c>
      <c r="M12" s="353">
        <v>49.592464304740133</v>
      </c>
      <c r="N12" s="357">
        <v>3537928</v>
      </c>
      <c r="O12" s="358">
        <v>50.407535695259874</v>
      </c>
      <c r="P12" s="350"/>
      <c r="Q12" s="355">
        <v>1176387</v>
      </c>
      <c r="R12" s="356">
        <v>13.628426867806736</v>
      </c>
      <c r="S12" s="357">
        <v>629059</v>
      </c>
      <c r="T12" s="353">
        <v>53.473814314507052</v>
      </c>
      <c r="U12" s="357">
        <v>547328</v>
      </c>
      <c r="V12" s="358">
        <v>46.526185685492955</v>
      </c>
      <c r="W12" s="350"/>
      <c r="X12" s="355">
        <v>436826</v>
      </c>
      <c r="Y12" s="356">
        <v>5.0606230729823993</v>
      </c>
      <c r="Z12" s="357">
        <v>272727</v>
      </c>
      <c r="AA12" s="353">
        <v>62.43378370335099</v>
      </c>
      <c r="AB12" s="357">
        <v>164099</v>
      </c>
      <c r="AC12" s="358">
        <f t="shared" ref="AC12:AC29" si="0">AB12/$X12*100</f>
        <v>37.56621629664901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1351591</v>
      </c>
      <c r="E13" s="365">
        <f t="shared" ref="E13:E29" si="2">L13+S13+Z13</f>
        <v>683316</v>
      </c>
      <c r="F13" s="366">
        <f t="shared" ref="F13:H28" si="3">E13/$D13*100</f>
        <v>50.556418324774285</v>
      </c>
      <c r="G13" s="365">
        <f t="shared" ref="G13:G29" si="4">N13+U13+AB13</f>
        <v>668275</v>
      </c>
      <c r="H13" s="367">
        <f t="shared" si="3"/>
        <v>49.443581675225715</v>
      </c>
      <c r="I13" s="350"/>
      <c r="J13" s="368">
        <f t="shared" ref="J13:J29" si="5">L13+N13</f>
        <v>1048956</v>
      </c>
      <c r="K13" s="369">
        <f t="shared" ref="K13:K29" si="6">J13/$D13*100</f>
        <v>77.608980823340787</v>
      </c>
      <c r="L13" s="370">
        <v>513610</v>
      </c>
      <c r="M13" s="371">
        <v>48.963922223620436</v>
      </c>
      <c r="N13" s="370">
        <v>535346</v>
      </c>
      <c r="O13" s="372">
        <v>51.036077776379564</v>
      </c>
      <c r="P13" s="350"/>
      <c r="Q13" s="368">
        <v>205354</v>
      </c>
      <c r="R13" s="369">
        <v>15.193501584429017</v>
      </c>
      <c r="S13" s="370">
        <v>109015</v>
      </c>
      <c r="T13" s="371">
        <v>53.086377669779992</v>
      </c>
      <c r="U13" s="370">
        <v>96339</v>
      </c>
      <c r="V13" s="372">
        <v>46.913622330220015</v>
      </c>
      <c r="W13" s="350"/>
      <c r="X13" s="368">
        <v>97281</v>
      </c>
      <c r="Y13" s="369">
        <v>7.1975175922301942</v>
      </c>
      <c r="Z13" s="370">
        <v>60691</v>
      </c>
      <c r="AA13" s="371">
        <v>62.38731098570122</v>
      </c>
      <c r="AB13" s="370">
        <v>36590</v>
      </c>
      <c r="AC13" s="372">
        <f t="shared" si="0"/>
        <v>37.61268901429878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1009599</v>
      </c>
      <c r="E14" s="365">
        <f t="shared" si="2"/>
        <v>528121</v>
      </c>
      <c r="F14" s="366">
        <f t="shared" si="3"/>
        <v>52.309976535238242</v>
      </c>
      <c r="G14" s="365">
        <f t="shared" si="4"/>
        <v>481478</v>
      </c>
      <c r="H14" s="367">
        <f t="shared" si="3"/>
        <v>47.690023464761751</v>
      </c>
      <c r="I14" s="350"/>
      <c r="J14" s="368">
        <f t="shared" si="5"/>
        <v>727094</v>
      </c>
      <c r="K14" s="369">
        <f t="shared" si="6"/>
        <v>72.018098274661526</v>
      </c>
      <c r="L14" s="370">
        <v>365077</v>
      </c>
      <c r="M14" s="371">
        <v>50.210426712364566</v>
      </c>
      <c r="N14" s="370">
        <v>362017</v>
      </c>
      <c r="O14" s="372">
        <v>49.789573287635434</v>
      </c>
      <c r="P14" s="350"/>
      <c r="Q14" s="368">
        <v>197409</v>
      </c>
      <c r="R14" s="369">
        <v>19.553208749216271</v>
      </c>
      <c r="S14" s="370">
        <v>107941</v>
      </c>
      <c r="T14" s="371">
        <v>54.678864692085973</v>
      </c>
      <c r="U14" s="370">
        <v>89468</v>
      </c>
      <c r="V14" s="372">
        <v>45.321135307914027</v>
      </c>
      <c r="W14" s="350"/>
      <c r="X14" s="368">
        <v>85096</v>
      </c>
      <c r="Y14" s="369">
        <v>8.4286929761222034</v>
      </c>
      <c r="Z14" s="370">
        <v>55103</v>
      </c>
      <c r="AA14" s="371">
        <v>64.753924978847422</v>
      </c>
      <c r="AB14" s="370">
        <v>29993</v>
      </c>
      <c r="AC14" s="372">
        <f t="shared" si="0"/>
        <v>35.246075021152578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1231768</v>
      </c>
      <c r="E15" s="365">
        <f t="shared" si="2"/>
        <v>617858</v>
      </c>
      <c r="F15" s="366">
        <f t="shared" si="3"/>
        <v>50.160257451078451</v>
      </c>
      <c r="G15" s="365">
        <f t="shared" si="4"/>
        <v>613910</v>
      </c>
      <c r="H15" s="367">
        <f t="shared" si="3"/>
        <v>49.839742548921549</v>
      </c>
      <c r="I15" s="350"/>
      <c r="J15" s="368">
        <f t="shared" si="5"/>
        <v>1026476</v>
      </c>
      <c r="K15" s="369">
        <f t="shared" si="6"/>
        <v>83.333549824317572</v>
      </c>
      <c r="L15" s="370">
        <v>504010</v>
      </c>
      <c r="M15" s="371">
        <v>49.10100187437407</v>
      </c>
      <c r="N15" s="370">
        <v>522466</v>
      </c>
      <c r="O15" s="372">
        <v>50.89899812562593</v>
      </c>
      <c r="P15" s="350"/>
      <c r="Q15" s="368">
        <v>150815</v>
      </c>
      <c r="R15" s="369">
        <v>12.243782920160291</v>
      </c>
      <c r="S15" s="370">
        <v>80220</v>
      </c>
      <c r="T15" s="371">
        <v>53.190995590624283</v>
      </c>
      <c r="U15" s="370">
        <v>70595</v>
      </c>
      <c r="V15" s="372">
        <v>46.809004409375724</v>
      </c>
      <c r="W15" s="350"/>
      <c r="X15" s="368">
        <v>54477</v>
      </c>
      <c r="Y15" s="369">
        <v>4.4226672555221436</v>
      </c>
      <c r="Z15" s="370">
        <v>33628</v>
      </c>
      <c r="AA15" s="371">
        <v>61.72880298107458</v>
      </c>
      <c r="AB15" s="370">
        <v>20849</v>
      </c>
      <c r="AC15" s="372">
        <f t="shared" si="0"/>
        <v>38.27119701892542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2238754</v>
      </c>
      <c r="E16" s="365">
        <f t="shared" si="2"/>
        <v>1133717</v>
      </c>
      <c r="F16" s="366">
        <f t="shared" si="3"/>
        <v>50.64053486894943</v>
      </c>
      <c r="G16" s="365">
        <f t="shared" si="4"/>
        <v>1105037</v>
      </c>
      <c r="H16" s="367">
        <f t="shared" si="3"/>
        <v>49.35946513105057</v>
      </c>
      <c r="I16" s="350"/>
      <c r="J16" s="368">
        <f t="shared" si="5"/>
        <v>1840318</v>
      </c>
      <c r="K16" s="369">
        <f t="shared" si="6"/>
        <v>82.202778867173436</v>
      </c>
      <c r="L16" s="370">
        <v>914813</v>
      </c>
      <c r="M16" s="371">
        <v>49.709506726554871</v>
      </c>
      <c r="N16" s="370">
        <v>925505</v>
      </c>
      <c r="O16" s="372">
        <v>50.290493273445136</v>
      </c>
      <c r="P16" s="350"/>
      <c r="Q16" s="368">
        <v>296882</v>
      </c>
      <c r="R16" s="369">
        <v>13.26103716620942</v>
      </c>
      <c r="S16" s="370">
        <v>156704</v>
      </c>
      <c r="T16" s="371">
        <v>52.783260689432169</v>
      </c>
      <c r="U16" s="370">
        <v>140178</v>
      </c>
      <c r="V16" s="372">
        <v>47.216739310567831</v>
      </c>
      <c r="W16" s="350"/>
      <c r="X16" s="368">
        <v>101554</v>
      </c>
      <c r="Y16" s="369">
        <v>4.5361839666171448</v>
      </c>
      <c r="Z16" s="370">
        <v>62200</v>
      </c>
      <c r="AA16" s="371">
        <v>61.248202926521856</v>
      </c>
      <c r="AB16" s="370">
        <v>39354</v>
      </c>
      <c r="AC16" s="372">
        <f t="shared" si="0"/>
        <v>38.751797073478151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590851</v>
      </c>
      <c r="E17" s="375">
        <f t="shared" si="2"/>
        <v>304529</v>
      </c>
      <c r="F17" s="376">
        <f t="shared" si="3"/>
        <v>51.54074377465723</v>
      </c>
      <c r="G17" s="375">
        <f t="shared" si="4"/>
        <v>286322</v>
      </c>
      <c r="H17" s="367">
        <f t="shared" si="3"/>
        <v>48.45925622534277</v>
      </c>
      <c r="I17" s="350"/>
      <c r="J17" s="377">
        <f t="shared" si="5"/>
        <v>448930</v>
      </c>
      <c r="K17" s="378">
        <f t="shared" si="6"/>
        <v>75.980238672694128</v>
      </c>
      <c r="L17" s="375">
        <v>224087</v>
      </c>
      <c r="M17" s="376">
        <v>49.915799790613235</v>
      </c>
      <c r="N17" s="375">
        <v>224843</v>
      </c>
      <c r="O17" s="372">
        <v>50.084200209386765</v>
      </c>
      <c r="P17" s="350"/>
      <c r="Q17" s="377">
        <v>100609</v>
      </c>
      <c r="R17" s="378">
        <v>17.027812426483159</v>
      </c>
      <c r="S17" s="375">
        <v>53798</v>
      </c>
      <c r="T17" s="376">
        <v>53.472353367988944</v>
      </c>
      <c r="U17" s="375">
        <v>46811</v>
      </c>
      <c r="V17" s="372">
        <v>46.527646632011056</v>
      </c>
      <c r="W17" s="350"/>
      <c r="X17" s="377">
        <v>41312</v>
      </c>
      <c r="Y17" s="378">
        <v>6.9919489008227114</v>
      </c>
      <c r="Z17" s="375">
        <v>26644</v>
      </c>
      <c r="AA17" s="376">
        <v>64.49457784663052</v>
      </c>
      <c r="AB17" s="375">
        <v>14668</v>
      </c>
      <c r="AC17" s="372">
        <f t="shared" si="0"/>
        <v>35.50542215336948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2391682</v>
      </c>
      <c r="E18" s="365">
        <f t="shared" si="2"/>
        <v>1214178</v>
      </c>
      <c r="F18" s="366">
        <f t="shared" si="3"/>
        <v>50.766698917330984</v>
      </c>
      <c r="G18" s="365">
        <f t="shared" si="4"/>
        <v>1177504</v>
      </c>
      <c r="H18" s="367">
        <f t="shared" si="3"/>
        <v>49.233301082669016</v>
      </c>
      <c r="I18" s="350"/>
      <c r="J18" s="368">
        <f t="shared" si="5"/>
        <v>1748820</v>
      </c>
      <c r="K18" s="369">
        <f t="shared" si="6"/>
        <v>73.120924939017812</v>
      </c>
      <c r="L18" s="370">
        <v>860199</v>
      </c>
      <c r="M18" s="371">
        <v>49.187394929152227</v>
      </c>
      <c r="N18" s="370">
        <v>888621</v>
      </c>
      <c r="O18" s="372">
        <v>50.812605070847773</v>
      </c>
      <c r="P18" s="350"/>
      <c r="Q18" s="368">
        <v>421942</v>
      </c>
      <c r="R18" s="369">
        <v>17.642061110130861</v>
      </c>
      <c r="S18" s="370">
        <v>217104</v>
      </c>
      <c r="T18" s="371">
        <v>51.453517308066033</v>
      </c>
      <c r="U18" s="370">
        <v>204838</v>
      </c>
      <c r="V18" s="372">
        <v>48.54648269193396</v>
      </c>
      <c r="W18" s="350"/>
      <c r="X18" s="368">
        <v>220920</v>
      </c>
      <c r="Y18" s="369">
        <v>9.237013950851324</v>
      </c>
      <c r="Z18" s="370">
        <v>136875</v>
      </c>
      <c r="AA18" s="371">
        <v>61.956816947311246</v>
      </c>
      <c r="AB18" s="370">
        <v>84045</v>
      </c>
      <c r="AC18" s="372">
        <f t="shared" si="0"/>
        <v>38.043183052688754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2104433</v>
      </c>
      <c r="E19" s="365">
        <f t="shared" si="2"/>
        <v>1049210</v>
      </c>
      <c r="F19" s="366">
        <f t="shared" si="3"/>
        <v>49.85713491472525</v>
      </c>
      <c r="G19" s="365">
        <f t="shared" si="4"/>
        <v>1055223</v>
      </c>
      <c r="H19" s="367">
        <f t="shared" si="3"/>
        <v>50.14286508527475</v>
      </c>
      <c r="I19" s="350"/>
      <c r="J19" s="368">
        <f t="shared" si="5"/>
        <v>1689133</v>
      </c>
      <c r="K19" s="369">
        <f t="shared" si="6"/>
        <v>80.26546818074037</v>
      </c>
      <c r="L19" s="370">
        <v>821279</v>
      </c>
      <c r="M19" s="371">
        <v>48.621334140058835</v>
      </c>
      <c r="N19" s="370">
        <v>867854</v>
      </c>
      <c r="O19" s="372">
        <v>51.378665859941165</v>
      </c>
      <c r="P19" s="350"/>
      <c r="Q19" s="368">
        <v>282233</v>
      </c>
      <c r="R19" s="369">
        <v>13.411355932928251</v>
      </c>
      <c r="S19" s="370">
        <v>146555</v>
      </c>
      <c r="T19" s="371">
        <v>51.926953970655454</v>
      </c>
      <c r="U19" s="370">
        <v>135678</v>
      </c>
      <c r="V19" s="372">
        <v>48.073046029344546</v>
      </c>
      <c r="W19" s="350"/>
      <c r="X19" s="368">
        <v>133067</v>
      </c>
      <c r="Y19" s="369">
        <v>6.3231758863313781</v>
      </c>
      <c r="Z19" s="370">
        <v>81376</v>
      </c>
      <c r="AA19" s="371">
        <v>61.154155425462363</v>
      </c>
      <c r="AB19" s="370">
        <v>51691</v>
      </c>
      <c r="AC19" s="372">
        <f t="shared" si="0"/>
        <v>38.845844574537644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8012231</v>
      </c>
      <c r="E20" s="365">
        <f t="shared" si="2"/>
        <v>4068533</v>
      </c>
      <c r="F20" s="366">
        <f t="shared" si="3"/>
        <v>50.779027714003753</v>
      </c>
      <c r="G20" s="365">
        <f t="shared" si="4"/>
        <v>3943698</v>
      </c>
      <c r="H20" s="367">
        <f t="shared" si="3"/>
        <v>49.220972285996247</v>
      </c>
      <c r="I20" s="350"/>
      <c r="J20" s="368">
        <f t="shared" si="5"/>
        <v>6446733</v>
      </c>
      <c r="K20" s="369">
        <f t="shared" si="6"/>
        <v>80.461147463172239</v>
      </c>
      <c r="L20" s="370">
        <v>3177216</v>
      </c>
      <c r="M20" s="371">
        <v>49.284125773473171</v>
      </c>
      <c r="N20" s="370">
        <v>3269517</v>
      </c>
      <c r="O20" s="372">
        <v>50.715874226526836</v>
      </c>
      <c r="P20" s="350"/>
      <c r="Q20" s="368">
        <v>1100095</v>
      </c>
      <c r="R20" s="369">
        <v>13.730195746977339</v>
      </c>
      <c r="S20" s="370">
        <v>598844</v>
      </c>
      <c r="T20" s="371">
        <v>54.435662374613102</v>
      </c>
      <c r="U20" s="370">
        <v>501251</v>
      </c>
      <c r="V20" s="372">
        <v>45.564337625386898</v>
      </c>
      <c r="W20" s="350"/>
      <c r="X20" s="368">
        <v>465403</v>
      </c>
      <c r="Y20" s="369">
        <v>5.8086567898504171</v>
      </c>
      <c r="Z20" s="370">
        <v>292473</v>
      </c>
      <c r="AA20" s="371">
        <v>62.842955460106623</v>
      </c>
      <c r="AB20" s="370">
        <v>172930</v>
      </c>
      <c r="AC20" s="372">
        <f t="shared" si="0"/>
        <v>37.157044539893377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5319285</v>
      </c>
      <c r="E21" s="365">
        <f t="shared" si="2"/>
        <v>2703433</v>
      </c>
      <c r="F21" s="366">
        <f t="shared" si="3"/>
        <v>50.823240341512069</v>
      </c>
      <c r="G21" s="365">
        <f t="shared" si="4"/>
        <v>2615852</v>
      </c>
      <c r="H21" s="367">
        <f t="shared" si="3"/>
        <v>49.176759658487931</v>
      </c>
      <c r="I21" s="350"/>
      <c r="J21" s="368">
        <f t="shared" si="5"/>
        <v>4245246</v>
      </c>
      <c r="K21" s="369">
        <f t="shared" si="6"/>
        <v>79.808583296439267</v>
      </c>
      <c r="L21" s="370">
        <v>2101751</v>
      </c>
      <c r="M21" s="371">
        <v>49.508344157205499</v>
      </c>
      <c r="N21" s="370">
        <v>2143495</v>
      </c>
      <c r="O21" s="372">
        <v>50.491655842794501</v>
      </c>
      <c r="P21" s="350"/>
      <c r="Q21" s="368">
        <v>773188</v>
      </c>
      <c r="R21" s="369">
        <v>14.535562580309197</v>
      </c>
      <c r="S21" s="370">
        <v>415940</v>
      </c>
      <c r="T21" s="371">
        <v>53.795454663031506</v>
      </c>
      <c r="U21" s="370">
        <v>357248</v>
      </c>
      <c r="V21" s="372">
        <v>46.204545336968501</v>
      </c>
      <c r="W21" s="350"/>
      <c r="X21" s="368">
        <v>300851</v>
      </c>
      <c r="Y21" s="369">
        <v>5.6558541232515278</v>
      </c>
      <c r="Z21" s="370">
        <v>185742</v>
      </c>
      <c r="AA21" s="371">
        <v>61.738867412772436</v>
      </c>
      <c r="AB21" s="370">
        <v>115109</v>
      </c>
      <c r="AC21" s="372">
        <f t="shared" si="0"/>
        <v>38.261132587227564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1054681</v>
      </c>
      <c r="E22" s="365">
        <f t="shared" si="2"/>
        <v>533004</v>
      </c>
      <c r="F22" s="366">
        <f t="shared" si="3"/>
        <v>50.536987013134784</v>
      </c>
      <c r="G22" s="365">
        <f t="shared" si="4"/>
        <v>521677</v>
      </c>
      <c r="H22" s="367">
        <f t="shared" si="3"/>
        <v>49.463012986865223</v>
      </c>
      <c r="I22" s="350"/>
      <c r="J22" s="368">
        <f t="shared" si="5"/>
        <v>818728</v>
      </c>
      <c r="K22" s="369">
        <f t="shared" si="6"/>
        <v>77.628022122328929</v>
      </c>
      <c r="L22" s="370">
        <v>403063</v>
      </c>
      <c r="M22" s="371">
        <v>49.230391534184733</v>
      </c>
      <c r="N22" s="370">
        <v>415665</v>
      </c>
      <c r="O22" s="372">
        <v>50.769608465815267</v>
      </c>
      <c r="P22" s="350"/>
      <c r="Q22" s="368">
        <v>161284</v>
      </c>
      <c r="R22" s="369">
        <v>15.292206837896957</v>
      </c>
      <c r="S22" s="370">
        <v>83374</v>
      </c>
      <c r="T22" s="371">
        <v>51.693906401130931</v>
      </c>
      <c r="U22" s="370">
        <v>77910</v>
      </c>
      <c r="V22" s="372">
        <v>48.306093598869076</v>
      </c>
      <c r="W22" s="350"/>
      <c r="X22" s="368">
        <v>74669</v>
      </c>
      <c r="Y22" s="369">
        <v>7.079771039774112</v>
      </c>
      <c r="Z22" s="370">
        <v>46567</v>
      </c>
      <c r="AA22" s="371">
        <v>62.364568964362718</v>
      </c>
      <c r="AB22" s="370">
        <v>28102</v>
      </c>
      <c r="AC22" s="372">
        <f t="shared" si="0"/>
        <v>37.635431035637282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2705833</v>
      </c>
      <c r="E23" s="365">
        <f t="shared" si="2"/>
        <v>1404089</v>
      </c>
      <c r="F23" s="366">
        <f t="shared" si="3"/>
        <v>51.891192102395088</v>
      </c>
      <c r="G23" s="365">
        <f t="shared" si="4"/>
        <v>1301744</v>
      </c>
      <c r="H23" s="367">
        <f t="shared" si="3"/>
        <v>48.108807897604919</v>
      </c>
      <c r="I23" s="350"/>
      <c r="J23" s="368">
        <f t="shared" si="5"/>
        <v>1985942</v>
      </c>
      <c r="K23" s="369">
        <f t="shared" si="6"/>
        <v>73.394847353846302</v>
      </c>
      <c r="L23" s="370">
        <v>994026</v>
      </c>
      <c r="M23" s="371">
        <v>50.053123404409597</v>
      </c>
      <c r="N23" s="370">
        <v>991916</v>
      </c>
      <c r="O23" s="372">
        <v>49.946876595590403</v>
      </c>
      <c r="P23" s="350"/>
      <c r="Q23" s="368">
        <v>478661</v>
      </c>
      <c r="R23" s="369">
        <v>17.68996830181316</v>
      </c>
      <c r="S23" s="370">
        <v>258127</v>
      </c>
      <c r="T23" s="371">
        <v>53.926891892174211</v>
      </c>
      <c r="U23" s="370">
        <v>220534</v>
      </c>
      <c r="V23" s="372">
        <v>46.073108107825789</v>
      </c>
      <c r="W23" s="350"/>
      <c r="X23" s="368">
        <v>241230</v>
      </c>
      <c r="Y23" s="369">
        <v>8.9151843443405419</v>
      </c>
      <c r="Z23" s="370">
        <v>151936</v>
      </c>
      <c r="AA23" s="371">
        <v>62.983874310823694</v>
      </c>
      <c r="AB23" s="370">
        <v>89294</v>
      </c>
      <c r="AC23" s="372">
        <f t="shared" si="0"/>
        <v>37.016125689176306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7009268</v>
      </c>
      <c r="E24" s="365">
        <f t="shared" si="2"/>
        <v>3653105</v>
      </c>
      <c r="F24" s="366">
        <f t="shared" si="3"/>
        <v>52.118209775970904</v>
      </c>
      <c r="G24" s="365">
        <f t="shared" si="4"/>
        <v>3356163</v>
      </c>
      <c r="H24" s="367">
        <f t="shared" si="3"/>
        <v>47.881790224029096</v>
      </c>
      <c r="I24" s="350"/>
      <c r="J24" s="368">
        <f t="shared" si="5"/>
        <v>5704269</v>
      </c>
      <c r="K24" s="369">
        <f t="shared" si="6"/>
        <v>81.38180762955561</v>
      </c>
      <c r="L24" s="370">
        <v>2891195</v>
      </c>
      <c r="M24" s="371">
        <v>50.684759081312613</v>
      </c>
      <c r="N24" s="370">
        <v>2813074</v>
      </c>
      <c r="O24" s="372">
        <v>49.315240918687394</v>
      </c>
      <c r="P24" s="350"/>
      <c r="Q24" s="368">
        <v>912768</v>
      </c>
      <c r="R24" s="369">
        <v>13.022301330181696</v>
      </c>
      <c r="S24" s="370">
        <v>511516</v>
      </c>
      <c r="T24" s="371">
        <v>56.040089047819372</v>
      </c>
      <c r="U24" s="370">
        <v>401252</v>
      </c>
      <c r="V24" s="372">
        <v>43.959910952180621</v>
      </c>
      <c r="W24" s="350"/>
      <c r="X24" s="368">
        <v>392231</v>
      </c>
      <c r="Y24" s="369">
        <v>5.5958910402626918</v>
      </c>
      <c r="Z24" s="370">
        <v>250394</v>
      </c>
      <c r="AA24" s="371">
        <v>63.838401350224736</v>
      </c>
      <c r="AB24" s="370">
        <v>141837</v>
      </c>
      <c r="AC24" s="372">
        <f t="shared" si="0"/>
        <v>36.161598649775264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1568492</v>
      </c>
      <c r="E25" s="365">
        <f t="shared" si="2"/>
        <v>782454</v>
      </c>
      <c r="F25" s="366">
        <f t="shared" si="3"/>
        <v>49.885750134524116</v>
      </c>
      <c r="G25" s="365">
        <f t="shared" si="4"/>
        <v>786038</v>
      </c>
      <c r="H25" s="367">
        <f t="shared" si="3"/>
        <v>50.114249865475877</v>
      </c>
      <c r="I25" s="350"/>
      <c r="J25" s="368">
        <f t="shared" si="5"/>
        <v>1307004</v>
      </c>
      <c r="K25" s="369">
        <f t="shared" si="6"/>
        <v>83.328700433282407</v>
      </c>
      <c r="L25" s="370">
        <v>636950</v>
      </c>
      <c r="M25" s="371">
        <v>48.733592246083404</v>
      </c>
      <c r="N25" s="370">
        <v>670054</v>
      </c>
      <c r="O25" s="372">
        <v>51.266407753916589</v>
      </c>
      <c r="P25" s="350"/>
      <c r="Q25" s="368">
        <v>189074</v>
      </c>
      <c r="R25" s="369">
        <v>12.054508406800927</v>
      </c>
      <c r="S25" s="370">
        <v>101053</v>
      </c>
      <c r="T25" s="371">
        <v>53.446269714503316</v>
      </c>
      <c r="U25" s="370">
        <v>88021</v>
      </c>
      <c r="V25" s="372">
        <v>46.553730285496684</v>
      </c>
      <c r="W25" s="350"/>
      <c r="X25" s="368">
        <v>72414</v>
      </c>
      <c r="Y25" s="369">
        <v>4.6167911599166587</v>
      </c>
      <c r="Z25" s="370">
        <v>44451</v>
      </c>
      <c r="AA25" s="371">
        <v>61.38453890131742</v>
      </c>
      <c r="AB25" s="370">
        <v>27963</v>
      </c>
      <c r="AC25" s="372">
        <f t="shared" si="0"/>
        <v>38.615461098682573</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678333</v>
      </c>
      <c r="E26" s="380">
        <f t="shared" si="2"/>
        <v>342414</v>
      </c>
      <c r="F26" s="381">
        <f t="shared" si="3"/>
        <v>50.478747164003522</v>
      </c>
      <c r="G26" s="380">
        <f t="shared" si="4"/>
        <v>335919</v>
      </c>
      <c r="H26" s="367">
        <f t="shared" si="3"/>
        <v>49.521252835996485</v>
      </c>
      <c r="I26" s="350"/>
      <c r="J26" s="377">
        <f t="shared" si="5"/>
        <v>537748</v>
      </c>
      <c r="K26" s="378">
        <f t="shared" si="6"/>
        <v>79.27492839062819</v>
      </c>
      <c r="L26" s="375">
        <v>264471</v>
      </c>
      <c r="M26" s="376">
        <v>49.181214992896301</v>
      </c>
      <c r="N26" s="375">
        <v>273277</v>
      </c>
      <c r="O26" s="372">
        <v>50.818785007103692</v>
      </c>
      <c r="P26" s="350"/>
      <c r="Q26" s="377">
        <v>97707</v>
      </c>
      <c r="R26" s="378">
        <v>14.403987422106843</v>
      </c>
      <c r="S26" s="375">
        <v>51253</v>
      </c>
      <c r="T26" s="376">
        <v>52.455811763742624</v>
      </c>
      <c r="U26" s="375">
        <v>46454</v>
      </c>
      <c r="V26" s="372">
        <v>47.544188236257384</v>
      </c>
      <c r="W26" s="350"/>
      <c r="X26" s="377">
        <v>42878</v>
      </c>
      <c r="Y26" s="378">
        <v>6.3210841872649564</v>
      </c>
      <c r="Z26" s="375">
        <v>26690</v>
      </c>
      <c r="AA26" s="376">
        <v>62.246373431596624</v>
      </c>
      <c r="AB26" s="375">
        <v>16188</v>
      </c>
      <c r="AC26" s="372">
        <f t="shared" si="0"/>
        <v>37.753626568403376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2227684</v>
      </c>
      <c r="E27" s="380">
        <f t="shared" si="2"/>
        <v>1144196</v>
      </c>
      <c r="F27" s="381">
        <f t="shared" si="3"/>
        <v>51.362581048299496</v>
      </c>
      <c r="G27" s="380">
        <f t="shared" si="4"/>
        <v>1083488</v>
      </c>
      <c r="H27" s="367">
        <f t="shared" si="3"/>
        <v>48.637418951700511</v>
      </c>
      <c r="I27" s="350"/>
      <c r="J27" s="377">
        <f t="shared" si="5"/>
        <v>1697134</v>
      </c>
      <c r="K27" s="378">
        <f t="shared" si="6"/>
        <v>76.183785492017719</v>
      </c>
      <c r="L27" s="375">
        <v>841578</v>
      </c>
      <c r="M27" s="376">
        <v>49.588188086503479</v>
      </c>
      <c r="N27" s="375">
        <v>855556</v>
      </c>
      <c r="O27" s="372">
        <v>50.411811913496521</v>
      </c>
      <c r="P27" s="350"/>
      <c r="Q27" s="377">
        <v>367754</v>
      </c>
      <c r="R27" s="378">
        <v>16.508355763205191</v>
      </c>
      <c r="S27" s="375">
        <v>198613</v>
      </c>
      <c r="T27" s="376">
        <v>54.007026436150255</v>
      </c>
      <c r="U27" s="375">
        <v>169141</v>
      </c>
      <c r="V27" s="372">
        <v>45.992973563849745</v>
      </c>
      <c r="W27" s="350"/>
      <c r="X27" s="377">
        <v>162796</v>
      </c>
      <c r="Y27" s="378">
        <v>7.3078587447770866</v>
      </c>
      <c r="Z27" s="375">
        <v>104005</v>
      </c>
      <c r="AA27" s="376">
        <v>63.886704833042586</v>
      </c>
      <c r="AB27" s="375">
        <v>58791</v>
      </c>
      <c r="AC27" s="372">
        <f t="shared" si="0"/>
        <v>36.113295166957421</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324184</v>
      </c>
      <c r="E28" s="380">
        <f t="shared" si="2"/>
        <v>164205</v>
      </c>
      <c r="F28" s="381">
        <f t="shared" si="3"/>
        <v>50.651790341287665</v>
      </c>
      <c r="G28" s="380">
        <f t="shared" si="4"/>
        <v>159979</v>
      </c>
      <c r="H28" s="382">
        <f t="shared" si="3"/>
        <v>49.348209658712335</v>
      </c>
      <c r="I28" s="350"/>
      <c r="J28" s="377">
        <f t="shared" si="5"/>
        <v>252488</v>
      </c>
      <c r="K28" s="378">
        <f t="shared" si="6"/>
        <v>77.884164548528005</v>
      </c>
      <c r="L28" s="375">
        <v>124588</v>
      </c>
      <c r="M28" s="376">
        <v>49.344127245651279</v>
      </c>
      <c r="N28" s="375">
        <v>127900</v>
      </c>
      <c r="O28" s="383">
        <v>50.655872754348721</v>
      </c>
      <c r="P28" s="350"/>
      <c r="Q28" s="377">
        <v>49178</v>
      </c>
      <c r="R28" s="378">
        <v>15.16978012486736</v>
      </c>
      <c r="S28" s="375">
        <v>25645</v>
      </c>
      <c r="T28" s="376">
        <v>52.147301638944242</v>
      </c>
      <c r="U28" s="375">
        <v>23533</v>
      </c>
      <c r="V28" s="383">
        <v>47.852698361055758</v>
      </c>
      <c r="W28" s="350"/>
      <c r="X28" s="377">
        <v>22518</v>
      </c>
      <c r="Y28" s="378">
        <v>6.9460553266046441</v>
      </c>
      <c r="Z28" s="375">
        <v>13972</v>
      </c>
      <c r="AA28" s="376">
        <v>62.048139266364686</v>
      </c>
      <c r="AB28" s="375">
        <v>8546</v>
      </c>
      <c r="AC28" s="383">
        <f t="shared" si="0"/>
        <v>37.951860733635314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169164</v>
      </c>
      <c r="E29" s="386">
        <f t="shared" si="2"/>
        <v>83955</v>
      </c>
      <c r="F29" s="387">
        <f>E29/$D29*100</f>
        <v>49.629353763212031</v>
      </c>
      <c r="G29" s="386">
        <f t="shared" si="4"/>
        <v>85209</v>
      </c>
      <c r="H29" s="388">
        <f>G29/$D29*100</f>
        <v>50.370646236787962</v>
      </c>
      <c r="I29" s="350"/>
      <c r="J29" s="389">
        <f t="shared" si="5"/>
        <v>147659</v>
      </c>
      <c r="K29" s="390">
        <f t="shared" si="6"/>
        <v>87.287484334728433</v>
      </c>
      <c r="L29" s="391">
        <v>72291</v>
      </c>
      <c r="M29" s="392">
        <v>48.958072315266932</v>
      </c>
      <c r="N29" s="391">
        <v>75368</v>
      </c>
      <c r="O29" s="393">
        <v>51.041927684733068</v>
      </c>
      <c r="P29" s="350"/>
      <c r="Q29" s="389">
        <v>16594</v>
      </c>
      <c r="R29" s="390">
        <v>9.8094157149275265</v>
      </c>
      <c r="S29" s="391">
        <v>8521</v>
      </c>
      <c r="T29" s="392">
        <v>51.349885500783422</v>
      </c>
      <c r="U29" s="391">
        <v>8073</v>
      </c>
      <c r="V29" s="393">
        <v>48.650114499216585</v>
      </c>
      <c r="W29" s="350"/>
      <c r="X29" s="389">
        <v>4911</v>
      </c>
      <c r="Y29" s="390">
        <v>2.9030999503440449</v>
      </c>
      <c r="Z29" s="391">
        <v>3143</v>
      </c>
      <c r="AA29" s="392">
        <v>63.999185501934427</v>
      </c>
      <c r="AB29" s="391">
        <v>1768</v>
      </c>
      <c r="AC29" s="393">
        <f t="shared" si="0"/>
        <v>36.000814498065573</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48619695</v>
      </c>
      <c r="E31" s="1230">
        <f>L31+S31+Z31</f>
        <v>24792824</v>
      </c>
      <c r="F31" s="1231">
        <f>E31/$D31*100</f>
        <v>50.993376243927493</v>
      </c>
      <c r="G31" s="1230">
        <f>N31+U31+AB31</f>
        <v>23826871</v>
      </c>
      <c r="H31" s="1232">
        <f>G31/$D31*100</f>
        <v>49.006623756072514</v>
      </c>
      <c r="I31" s="320"/>
      <c r="J31" s="1233">
        <f>L31+N31</f>
        <v>38691327</v>
      </c>
      <c r="K31" s="1234">
        <f>J31/$D31*100</f>
        <v>79.579534589840591</v>
      </c>
      <c r="L31" s="1230">
        <f>SUM(L12:L29)</f>
        <v>19190925</v>
      </c>
      <c r="M31" s="1231">
        <f>L31/$J31*100</f>
        <v>49.600069286845603</v>
      </c>
      <c r="N31" s="1230">
        <f>SUM(N12:N29)</f>
        <v>19500402</v>
      </c>
      <c r="O31" s="1235">
        <f>N31/$J31*100</f>
        <v>50.399930713154397</v>
      </c>
      <c r="P31" s="320"/>
      <c r="Q31" s="1233">
        <f>SUM(Q12:Q29)</f>
        <v>6977934</v>
      </c>
      <c r="R31" s="1234">
        <f>Q31/$D31*100</f>
        <v>14.352072755701162</v>
      </c>
      <c r="S31" s="1230">
        <f>SUM(S12:S29)</f>
        <v>3753282</v>
      </c>
      <c r="T31" s="1231">
        <f>S31/$Q31*100</f>
        <v>53.787869016817865</v>
      </c>
      <c r="U31" s="1230">
        <f>SUM(U12:U29)</f>
        <v>3224652</v>
      </c>
      <c r="V31" s="1235">
        <f>U31/$Q31*100</f>
        <v>46.212130983182128</v>
      </c>
      <c r="W31" s="320"/>
      <c r="X31" s="1233">
        <f>SUM(X12:X29)</f>
        <v>2950434</v>
      </c>
      <c r="Y31" s="1234">
        <f>X31/$D31*100</f>
        <v>6.0683926544582398</v>
      </c>
      <c r="Z31" s="1230">
        <f>SUM(Z12:Z29)</f>
        <v>1848617</v>
      </c>
      <c r="AA31" s="1231">
        <f>Z31/$X31*100</f>
        <v>62.655765219625316</v>
      </c>
      <c r="AB31" s="1230">
        <f>SUM(AB12:AB29)</f>
        <v>1101817</v>
      </c>
      <c r="AC31" s="1235">
        <f>AB31/$X31*100</f>
        <v>37.344234780374684</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c r="AD32" s="396">
        <v>38567</v>
      </c>
      <c r="AE32" s="396">
        <v>3792</v>
      </c>
      <c r="AF32" s="396">
        <v>803</v>
      </c>
      <c r="AG32" s="396">
        <v>36957</v>
      </c>
      <c r="AH32" s="396">
        <v>3894</v>
      </c>
      <c r="AI32" s="396">
        <v>1480</v>
      </c>
    </row>
    <row r="33" spans="2:15" s="396" customFormat="1" ht="5.25" customHeight="1" x14ac:dyDescent="0.2">
      <c r="B33" s="397" t="s">
        <v>47</v>
      </c>
      <c r="C33" s="398"/>
      <c r="I33" s="398"/>
    </row>
    <row r="34" spans="2:15" s="394" customFormat="1" ht="13.5" customHeight="1" x14ac:dyDescent="0.2">
      <c r="B34" s="1447" t="s">
        <v>488</v>
      </c>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80" zoomScaleNormal="80" workbookViewId="0"/>
  </sheetViews>
  <sheetFormatPr baseColWidth="10" defaultColWidth="11.42578125" defaultRowHeight="15" x14ac:dyDescent="0.2"/>
  <cols>
    <col min="1" max="1" width="0.42578125" style="413" customWidth="1"/>
    <col min="2" max="2" width="30.7109375" style="413" customWidth="1"/>
    <col min="3" max="3" width="0.28515625" style="413" customWidth="1"/>
    <col min="4" max="4" width="13.7109375" style="413" customWidth="1"/>
    <col min="5" max="5" width="9.28515625" style="413" customWidth="1"/>
    <col min="6" max="6" width="0.42578125" style="413" customWidth="1"/>
    <col min="7" max="7" width="11.28515625" style="413" customWidth="1"/>
    <col min="8" max="8" width="7.5703125" style="413" customWidth="1"/>
    <col min="9" max="9" width="0.42578125" style="413" customWidth="1"/>
    <col min="10" max="10" width="9.5703125" style="413" customWidth="1"/>
    <col min="11" max="11" width="7.5703125" style="413" customWidth="1"/>
    <col min="12" max="12" width="18.42578125" style="413" customWidth="1"/>
    <col min="13" max="13" width="15" style="413" customWidth="1"/>
    <col min="14" max="14" width="2" style="413" customWidth="1"/>
    <col min="15" max="16384" width="11.42578125" style="413"/>
  </cols>
  <sheetData>
    <row r="1" spans="2:19" x14ac:dyDescent="0.2">
      <c r="G1" s="416" t="s">
        <v>24</v>
      </c>
      <c r="H1" s="417"/>
      <c r="I1" s="417"/>
      <c r="J1" s="416" t="s">
        <v>23</v>
      </c>
    </row>
    <row r="2" spans="2:19" s="408" customFormat="1" ht="15" customHeight="1" x14ac:dyDescent="0.2">
      <c r="C2" s="418"/>
      <c r="F2" s="418"/>
    </row>
    <row r="3" spans="2:19" s="419" customFormat="1" ht="52.5" customHeight="1" x14ac:dyDescent="0.25">
      <c r="B3" s="1469"/>
      <c r="C3" s="1469"/>
      <c r="D3" s="1469"/>
      <c r="E3" s="1469"/>
      <c r="F3" s="1469"/>
    </row>
    <row r="4" spans="2:19" s="419" customFormat="1" ht="23.25" customHeight="1" x14ac:dyDescent="0.2">
      <c r="B4" s="1429" t="s">
        <v>391</v>
      </c>
      <c r="C4" s="1429"/>
      <c r="D4" s="1429"/>
      <c r="E4" s="1429"/>
      <c r="F4" s="1429"/>
      <c r="G4" s="1429"/>
      <c r="H4" s="1429"/>
      <c r="I4" s="1429"/>
      <c r="J4" s="1429"/>
      <c r="K4" s="1429"/>
      <c r="L4" s="1429"/>
      <c r="M4" s="1429"/>
    </row>
    <row r="5" spans="2:19" s="419" customFormat="1" ht="15.75" customHeight="1" x14ac:dyDescent="0.2">
      <c r="B5" s="1474" t="str">
        <f>porsaad!$B$6</f>
        <v>Situación a 30 de junio de 2025</v>
      </c>
      <c r="C5" s="1474"/>
      <c r="D5" s="1474"/>
      <c r="E5" s="1474"/>
      <c r="F5" s="1474"/>
      <c r="G5" s="1474"/>
      <c r="H5" s="1474"/>
      <c r="I5" s="1474"/>
      <c r="J5" s="1474"/>
      <c r="K5" s="1474"/>
      <c r="L5" s="1474"/>
      <c r="M5" s="1474"/>
      <c r="N5" s="420"/>
      <c r="O5" s="420"/>
      <c r="P5" s="420"/>
      <c r="Q5" s="420"/>
      <c r="R5" s="420"/>
      <c r="S5" s="420"/>
    </row>
    <row r="6" spans="2:19" s="419" customFormat="1" ht="10.5" customHeight="1" x14ac:dyDescent="0.2"/>
    <row r="7" spans="2:19" s="410" customFormat="1" ht="36.75" customHeight="1" x14ac:dyDescent="0.25">
      <c r="B7" s="1472" t="s">
        <v>12</v>
      </c>
      <c r="C7" s="409"/>
      <c r="D7" s="1470" t="s">
        <v>11</v>
      </c>
      <c r="E7" s="1471"/>
      <c r="F7" s="421"/>
    </row>
    <row r="8" spans="2:19" s="410" customFormat="1" ht="30.75" customHeight="1" x14ac:dyDescent="0.25">
      <c r="B8" s="1473"/>
      <c r="D8" s="422" t="s">
        <v>9</v>
      </c>
      <c r="E8" s="423" t="s">
        <v>10</v>
      </c>
      <c r="F8" s="421"/>
      <c r="M8" s="424"/>
    </row>
    <row r="9" spans="2:19" s="412" customFormat="1" ht="4.5" customHeight="1" x14ac:dyDescent="0.25">
      <c r="B9" s="411"/>
      <c r="D9" s="411"/>
      <c r="E9" s="411"/>
      <c r="F9" s="421"/>
    </row>
    <row r="10" spans="2:19" ht="18" customHeight="1" x14ac:dyDescent="0.25">
      <c r="B10" s="425" t="s">
        <v>8</v>
      </c>
      <c r="C10" s="414">
        <f t="shared" ref="C10:C27" si="0">D10</f>
        <v>426018</v>
      </c>
      <c r="D10" s="426">
        <v>426018</v>
      </c>
      <c r="E10" s="427">
        <f t="shared" ref="E10:E27" si="1">D10*100/$D$29</f>
        <v>19.025888853309898</v>
      </c>
      <c r="F10" s="421"/>
      <c r="M10" s="412"/>
    </row>
    <row r="11" spans="2:19" ht="18" customHeight="1" x14ac:dyDescent="0.25">
      <c r="B11" s="428" t="s">
        <v>7</v>
      </c>
      <c r="C11" s="414">
        <f t="shared" si="0"/>
        <v>59558</v>
      </c>
      <c r="D11" s="429">
        <v>59558</v>
      </c>
      <c r="E11" s="430">
        <f t="shared" si="1"/>
        <v>2.6598497911483334</v>
      </c>
      <c r="F11" s="421"/>
    </row>
    <row r="12" spans="2:19" ht="18" customHeight="1" x14ac:dyDescent="0.25">
      <c r="B12" s="428" t="s">
        <v>37</v>
      </c>
      <c r="C12" s="414">
        <f t="shared" si="0"/>
        <v>52409</v>
      </c>
      <c r="D12" s="429">
        <v>52409</v>
      </c>
      <c r="E12" s="430">
        <f t="shared" si="1"/>
        <v>2.3405767101698012</v>
      </c>
      <c r="F12" s="421"/>
    </row>
    <row r="13" spans="2:19" ht="18" customHeight="1" x14ac:dyDescent="0.25">
      <c r="B13" s="428" t="s">
        <v>38</v>
      </c>
      <c r="C13" s="414">
        <f t="shared" si="0"/>
        <v>48429</v>
      </c>
      <c r="D13" s="429">
        <v>48429</v>
      </c>
      <c r="E13" s="430">
        <f t="shared" si="1"/>
        <v>2.1628306110937681</v>
      </c>
      <c r="F13" s="421"/>
    </row>
    <row r="14" spans="2:19" ht="18" customHeight="1" x14ac:dyDescent="0.25">
      <c r="B14" s="428" t="s">
        <v>6</v>
      </c>
      <c r="C14" s="414">
        <f t="shared" si="0"/>
        <v>76437</v>
      </c>
      <c r="D14" s="429">
        <v>76437</v>
      </c>
      <c r="E14" s="430">
        <f t="shared" si="1"/>
        <v>3.4136629585614893</v>
      </c>
      <c r="F14" s="421"/>
      <c r="M14" s="414"/>
    </row>
    <row r="15" spans="2:19" ht="18" customHeight="1" x14ac:dyDescent="0.25">
      <c r="B15" s="428" t="s">
        <v>5</v>
      </c>
      <c r="C15" s="414">
        <f t="shared" si="0"/>
        <v>23596</v>
      </c>
      <c r="D15" s="429">
        <v>23596</v>
      </c>
      <c r="E15" s="430">
        <f t="shared" si="1"/>
        <v>1.0537932044718774</v>
      </c>
      <c r="F15" s="421"/>
      <c r="M15" s="414"/>
    </row>
    <row r="16" spans="2:19" ht="18" customHeight="1" x14ac:dyDescent="0.25">
      <c r="B16" s="428" t="s">
        <v>4</v>
      </c>
      <c r="C16" s="414">
        <f t="shared" si="0"/>
        <v>161329</v>
      </c>
      <c r="D16" s="429">
        <v>161329</v>
      </c>
      <c r="E16" s="430">
        <f t="shared" si="1"/>
        <v>7.2049247280998276</v>
      </c>
      <c r="F16" s="421"/>
    </row>
    <row r="17" spans="2:13" ht="18" customHeight="1" x14ac:dyDescent="0.25">
      <c r="B17" s="428" t="s">
        <v>40</v>
      </c>
      <c r="C17" s="414">
        <f t="shared" si="0"/>
        <v>103096</v>
      </c>
      <c r="D17" s="429">
        <v>103096</v>
      </c>
      <c r="E17" s="430">
        <f t="shared" si="1"/>
        <v>4.6042492036036906</v>
      </c>
      <c r="F17" s="421"/>
    </row>
    <row r="18" spans="2:13" ht="18" customHeight="1" x14ac:dyDescent="0.25">
      <c r="B18" s="428" t="s">
        <v>41</v>
      </c>
      <c r="C18" s="414">
        <f t="shared" si="0"/>
        <v>402234</v>
      </c>
      <c r="D18" s="429">
        <v>402234</v>
      </c>
      <c r="E18" s="430">
        <f t="shared" si="1"/>
        <v>17.963699601946988</v>
      </c>
      <c r="F18" s="421"/>
    </row>
    <row r="19" spans="2:13" ht="18" customHeight="1" x14ac:dyDescent="0.25">
      <c r="B19" s="428" t="s">
        <v>3</v>
      </c>
      <c r="C19" s="414">
        <f t="shared" si="0"/>
        <v>228620</v>
      </c>
      <c r="D19" s="429">
        <v>228620</v>
      </c>
      <c r="E19" s="430">
        <f t="shared" si="1"/>
        <v>10.210128937377549</v>
      </c>
      <c r="F19" s="421"/>
    </row>
    <row r="20" spans="2:13" ht="18" customHeight="1" x14ac:dyDescent="0.25">
      <c r="B20" s="428" t="s">
        <v>2</v>
      </c>
      <c r="C20" s="414">
        <f t="shared" si="0"/>
        <v>60597</v>
      </c>
      <c r="D20" s="429">
        <v>60597</v>
      </c>
      <c r="E20" s="430">
        <f t="shared" si="1"/>
        <v>2.7062513481684336</v>
      </c>
      <c r="F20" s="421"/>
    </row>
    <row r="21" spans="2:13" ht="18" customHeight="1" x14ac:dyDescent="0.25">
      <c r="B21" s="428" t="s">
        <v>35</v>
      </c>
      <c r="C21" s="414">
        <f t="shared" si="0"/>
        <v>91845</v>
      </c>
      <c r="D21" s="429">
        <v>91845</v>
      </c>
      <c r="E21" s="430">
        <f t="shared" si="1"/>
        <v>4.1017815250347338</v>
      </c>
      <c r="F21" s="421"/>
    </row>
    <row r="22" spans="2:13" ht="18" customHeight="1" x14ac:dyDescent="0.25">
      <c r="B22" s="428" t="s">
        <v>42</v>
      </c>
      <c r="C22" s="414">
        <f t="shared" si="0"/>
        <v>269409</v>
      </c>
      <c r="D22" s="429">
        <v>269409</v>
      </c>
      <c r="E22" s="430">
        <f t="shared" si="1"/>
        <v>12.031758493963554</v>
      </c>
      <c r="F22" s="421"/>
    </row>
    <row r="23" spans="2:13" ht="18" customHeight="1" x14ac:dyDescent="0.25">
      <c r="B23" s="428" t="s">
        <v>43</v>
      </c>
      <c r="C23" s="414">
        <f t="shared" si="0"/>
        <v>71161</v>
      </c>
      <c r="D23" s="429">
        <v>71161</v>
      </c>
      <c r="E23" s="430">
        <f t="shared" si="1"/>
        <v>3.1780377277260246</v>
      </c>
      <c r="F23" s="421"/>
    </row>
    <row r="24" spans="2:13" ht="18" customHeight="1" x14ac:dyDescent="0.25">
      <c r="B24" s="428" t="s">
        <v>44</v>
      </c>
      <c r="C24" s="414">
        <f t="shared" si="0"/>
        <v>23712</v>
      </c>
      <c r="D24" s="429">
        <v>23712</v>
      </c>
      <c r="E24" s="430">
        <f t="shared" si="1"/>
        <v>1.0589737440429376</v>
      </c>
      <c r="F24" s="421"/>
    </row>
    <row r="25" spans="2:13" ht="18" customHeight="1" x14ac:dyDescent="0.25">
      <c r="B25" s="428" t="s">
        <v>45</v>
      </c>
      <c r="C25" s="414">
        <f t="shared" si="0"/>
        <v>120058</v>
      </c>
      <c r="D25" s="429">
        <v>120058</v>
      </c>
      <c r="E25" s="430">
        <f t="shared" si="1"/>
        <v>5.3617691363995874</v>
      </c>
      <c r="F25" s="421"/>
    </row>
    <row r="26" spans="2:13" ht="18" customHeight="1" x14ac:dyDescent="0.25">
      <c r="B26" s="428" t="s">
        <v>46</v>
      </c>
      <c r="C26" s="414">
        <f t="shared" si="0"/>
        <v>14836</v>
      </c>
      <c r="D26" s="429">
        <v>14836</v>
      </c>
      <c r="E26" s="431">
        <f t="shared" si="1"/>
        <v>0.66257314720905125</v>
      </c>
      <c r="F26" s="421"/>
    </row>
    <row r="27" spans="2:13" ht="18" customHeight="1" x14ac:dyDescent="0.25">
      <c r="B27" s="432" t="s">
        <v>1</v>
      </c>
      <c r="C27" s="414">
        <f t="shared" si="0"/>
        <v>5805</v>
      </c>
      <c r="D27" s="433">
        <v>5805</v>
      </c>
      <c r="E27" s="434">
        <f t="shared" si="1"/>
        <v>0.25925027767245501</v>
      </c>
      <c r="F27" s="421"/>
    </row>
    <row r="28" spans="2:13" s="412" customFormat="1" ht="3.75" customHeight="1" x14ac:dyDescent="0.25">
      <c r="B28" s="411"/>
      <c r="D28" s="411"/>
      <c r="E28" s="415"/>
      <c r="F28" s="421"/>
    </row>
    <row r="29" spans="2:13" s="412" customFormat="1" ht="18" customHeight="1" x14ac:dyDescent="0.25">
      <c r="B29" s="1224" t="s">
        <v>0</v>
      </c>
      <c r="C29" s="1225"/>
      <c r="D29" s="1226">
        <f>SUM(D10:D28)</f>
        <v>2239149</v>
      </c>
      <c r="E29" s="1227">
        <f>D29*100/$D$29</f>
        <v>100</v>
      </c>
      <c r="F29" s="421"/>
    </row>
    <row r="30" spans="2:13" s="412" customFormat="1" ht="23.25" customHeight="1" x14ac:dyDescent="0.2">
      <c r="B30" s="1447"/>
      <c r="C30" s="1447"/>
      <c r="D30" s="1447"/>
      <c r="E30" s="1447"/>
      <c r="F30" s="1447"/>
      <c r="G30" s="1447"/>
      <c r="H30" s="1447"/>
      <c r="I30" s="1447"/>
      <c r="J30" s="1447"/>
      <c r="K30" s="1447"/>
      <c r="L30" s="1447"/>
      <c r="M30" s="1447"/>
    </row>
    <row r="31" spans="2:13" ht="24" customHeight="1" x14ac:dyDescent="0.2">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8.5703125" style="333" customWidth="1"/>
    <col min="6" max="6" width="0.42578125" style="333" customWidth="1"/>
    <col min="7" max="7" width="14.5703125" style="333" customWidth="1"/>
    <col min="8" max="8" width="9.28515625" style="333" customWidth="1"/>
    <col min="9" max="9" width="0.42578125" style="333" customWidth="1"/>
    <col min="10" max="10" width="10.85546875" style="333" customWidth="1"/>
    <col min="11" max="11" width="9" style="333" customWidth="1"/>
    <col min="12" max="12" width="13.140625" style="333" customWidth="1"/>
    <col min="13" max="13" width="4.140625" style="333" customWidth="1"/>
    <col min="14" max="14" width="6.140625" style="333" customWidth="1"/>
    <col min="15" max="15" width="3.7109375" style="450" customWidth="1"/>
    <col min="16" max="16" width="3.140625" style="333" customWidth="1"/>
    <col min="17" max="17" width="7" style="333" customWidth="1"/>
    <col min="18" max="18" width="5.7109375" style="333" customWidth="1"/>
    <col min="19" max="20" width="11.42578125" style="333"/>
    <col min="21" max="21" width="17.140625" style="333" customWidth="1"/>
    <col min="22" max="16384" width="11.42578125" style="333"/>
  </cols>
  <sheetData>
    <row r="1" spans="1:21" s="340" customFormat="1" ht="15" customHeight="1" x14ac:dyDescent="0.2">
      <c r="B1" s="311"/>
      <c r="C1" s="341"/>
      <c r="F1" s="341"/>
      <c r="I1" s="341"/>
      <c r="O1" s="443"/>
    </row>
    <row r="2" spans="1:21" s="343" customFormat="1" ht="52.5" customHeight="1" x14ac:dyDescent="0.25">
      <c r="B2" s="1449"/>
      <c r="C2" s="1449"/>
      <c r="D2" s="1449"/>
      <c r="E2" s="1449"/>
      <c r="F2" s="1449"/>
      <c r="G2" s="1449"/>
      <c r="H2" s="1449"/>
      <c r="I2" s="1449"/>
      <c r="O2" s="444"/>
    </row>
    <row r="3" spans="1:21" s="345" customFormat="1" ht="4.5" customHeight="1" x14ac:dyDescent="0.2">
      <c r="B3" s="1450"/>
      <c r="C3" s="1450"/>
      <c r="D3" s="1450"/>
      <c r="E3" s="1450"/>
      <c r="F3" s="1450"/>
      <c r="G3" s="1450"/>
      <c r="H3" s="1450"/>
      <c r="I3" s="1450"/>
      <c r="O3" s="444"/>
    </row>
    <row r="4" spans="1:21" s="345" customFormat="1" ht="17.25" customHeight="1" x14ac:dyDescent="0.2">
      <c r="A4" s="1476" t="s">
        <v>392</v>
      </c>
      <c r="B4" s="1476"/>
      <c r="C4" s="1476"/>
      <c r="D4" s="1476"/>
      <c r="E4" s="1476"/>
      <c r="F4" s="1476"/>
      <c r="G4" s="1476"/>
      <c r="H4" s="1476"/>
      <c r="I4" s="1476"/>
      <c r="J4" s="1476"/>
      <c r="K4" s="1476"/>
      <c r="L4" s="1476"/>
      <c r="M4" s="1476"/>
      <c r="N4" s="1476"/>
      <c r="O4" s="1476"/>
      <c r="P4" s="1476"/>
      <c r="Q4" s="1476"/>
      <c r="R4" s="1476"/>
      <c r="S4" s="1476"/>
      <c r="T4" s="1476"/>
      <c r="U4" s="1476"/>
    </row>
    <row r="5" spans="1:21" s="345" customFormat="1" ht="17.2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row>
    <row r="6" spans="1:21" s="345" customFormat="1" ht="6" customHeight="1" x14ac:dyDescent="0.2">
      <c r="O6" s="444"/>
    </row>
    <row r="7" spans="1:21" s="322" customFormat="1" ht="39.75" customHeight="1" x14ac:dyDescent="0.2">
      <c r="A7" s="316"/>
      <c r="B7" s="1453" t="s">
        <v>12</v>
      </c>
      <c r="C7" s="437"/>
      <c r="D7" s="1478" t="s">
        <v>473</v>
      </c>
      <c r="E7" s="1479"/>
      <c r="F7" s="437"/>
      <c r="G7" s="1478" t="s">
        <v>474</v>
      </c>
      <c r="H7" s="1479"/>
      <c r="I7" s="437"/>
      <c r="J7" s="1478" t="s">
        <v>13</v>
      </c>
      <c r="K7" s="1480"/>
      <c r="L7" s="1479"/>
      <c r="M7" s="319"/>
      <c r="N7" s="319"/>
      <c r="O7" s="320"/>
      <c r="P7" s="320"/>
      <c r="Q7" s="320"/>
      <c r="R7" s="320"/>
      <c r="S7" s="320"/>
      <c r="T7" s="320"/>
      <c r="U7" s="321"/>
    </row>
    <row r="8" spans="1:21" s="322" customFormat="1" ht="26.25" customHeight="1" x14ac:dyDescent="0.2">
      <c r="A8" s="316"/>
      <c r="B8" s="1455"/>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
      <c r="A9" s="326"/>
      <c r="B9" s="327"/>
      <c r="D9" s="327"/>
      <c r="E9" s="327"/>
      <c r="G9" s="327"/>
      <c r="H9" s="327"/>
      <c r="J9" s="327"/>
      <c r="K9" s="327"/>
      <c r="L9" s="327"/>
      <c r="M9" s="319"/>
      <c r="N9" s="348"/>
      <c r="O9" s="329"/>
      <c r="P9" s="329"/>
      <c r="Q9" s="329"/>
      <c r="R9" s="329"/>
      <c r="S9" s="329"/>
      <c r="T9" s="329"/>
      <c r="U9" s="329"/>
    </row>
    <row r="10" spans="1:21" s="331" customFormat="1" ht="18" customHeight="1" x14ac:dyDescent="0.25">
      <c r="A10" s="330"/>
      <c r="B10" s="349" t="s">
        <v>8</v>
      </c>
      <c r="C10" s="350"/>
      <c r="D10" s="456">
        <v>8631862</v>
      </c>
      <c r="E10" s="465">
        <v>17.753838233662304</v>
      </c>
      <c r="F10" s="350"/>
      <c r="G10" s="461">
        <v>1059893</v>
      </c>
      <c r="H10" s="469">
        <v>16.24617275870235</v>
      </c>
      <c r="I10" s="350"/>
      <c r="J10" s="473">
        <v>426018</v>
      </c>
      <c r="K10" s="478">
        <f t="shared" ref="K10:K27" si="0">J10*100/D10</f>
        <v>4.9354125448252066</v>
      </c>
      <c r="L10" s="479">
        <f>J10*100/G10</f>
        <v>40.194434721240732</v>
      </c>
      <c r="M10" s="447"/>
      <c r="N10" s="360">
        <f>_xlfn.RANK.EQ(L10,L$10:L$29,0)</f>
        <v>1</v>
      </c>
      <c r="O10" s="360">
        <v>1</v>
      </c>
      <c r="P10" s="360">
        <f>MATCH(O10,N$10:N$29,0)</f>
        <v>1</v>
      </c>
      <c r="Q10" s="361" t="str">
        <f>INDEX(B$10:B$29,P10,1)</f>
        <v>Andalucía</v>
      </c>
      <c r="R10" s="362">
        <f>INDEX(L$10:L$29,P10,1)</f>
        <v>40.194434721240732</v>
      </c>
      <c r="S10" s="329"/>
      <c r="T10" s="329"/>
      <c r="U10" s="329"/>
    </row>
    <row r="11" spans="1:21" s="331" customFormat="1" ht="18" customHeight="1" x14ac:dyDescent="0.25">
      <c r="A11" s="330"/>
      <c r="B11" s="363" t="s">
        <v>7</v>
      </c>
      <c r="C11" s="350"/>
      <c r="D11" s="457">
        <v>1351591</v>
      </c>
      <c r="E11" s="466">
        <v>2.7799248843498505</v>
      </c>
      <c r="F11" s="350"/>
      <c r="G11" s="462">
        <v>185859</v>
      </c>
      <c r="H11" s="470">
        <v>2.8488700489197121</v>
      </c>
      <c r="I11" s="350"/>
      <c r="J11" s="474">
        <v>59558</v>
      </c>
      <c r="K11" s="480">
        <f t="shared" si="0"/>
        <v>4.4065105494191661</v>
      </c>
      <c r="L11" s="481">
        <f>J11*100/G11</f>
        <v>32.044722074260598</v>
      </c>
      <c r="M11" s="447"/>
      <c r="N11" s="360">
        <f t="shared" ref="N11:N26" si="1">_xlfn.RANK.EQ(L11,L$10:L$29,0)</f>
        <v>13</v>
      </c>
      <c r="O11" s="360">
        <v>2</v>
      </c>
      <c r="P11" s="360">
        <f t="shared" ref="P11:P27" si="2">MATCH(O11,N$10:N$29,0)</f>
        <v>11</v>
      </c>
      <c r="Q11" s="361" t="str">
        <f t="shared" ref="Q11:Q28" si="3">INDEX(B$10:B$29,P11,1)</f>
        <v>Extremadura</v>
      </c>
      <c r="R11" s="362">
        <f t="shared" ref="R11:R28" si="4">INDEX(L$10:L$29,P11,1)</f>
        <v>40.024702937271712</v>
      </c>
      <c r="S11" s="329"/>
      <c r="T11" s="329"/>
      <c r="U11" s="329"/>
    </row>
    <row r="12" spans="1:21" s="331" customFormat="1" ht="18" customHeight="1" x14ac:dyDescent="0.25">
      <c r="A12" s="330"/>
      <c r="B12" s="363" t="s">
        <v>37</v>
      </c>
      <c r="C12" s="350"/>
      <c r="D12" s="457">
        <v>1009599</v>
      </c>
      <c r="E12" s="466">
        <v>2.0765226931184988</v>
      </c>
      <c r="F12" s="350"/>
      <c r="G12" s="462">
        <v>187814</v>
      </c>
      <c r="H12" s="470">
        <v>2.8788365339736401</v>
      </c>
      <c r="I12" s="350"/>
      <c r="J12" s="474">
        <v>52409</v>
      </c>
      <c r="K12" s="480">
        <f t="shared" si="0"/>
        <v>5.1910709103317254</v>
      </c>
      <c r="L12" s="481">
        <f>J12*100/G12</f>
        <v>27.904735536222006</v>
      </c>
      <c r="M12" s="447"/>
      <c r="N12" s="360">
        <f t="shared" si="1"/>
        <v>16</v>
      </c>
      <c r="O12" s="360">
        <v>3</v>
      </c>
      <c r="P12" s="360">
        <f t="shared" si="2"/>
        <v>4</v>
      </c>
      <c r="Q12" s="361" t="str">
        <f t="shared" si="3"/>
        <v>Balears, Illes</v>
      </c>
      <c r="R12" s="373">
        <f t="shared" si="4"/>
        <v>39.307657968426604</v>
      </c>
      <c r="S12" s="329"/>
      <c r="T12" s="329"/>
      <c r="U12" s="329"/>
    </row>
    <row r="13" spans="1:21" s="331" customFormat="1" ht="18" customHeight="1" x14ac:dyDescent="0.25">
      <c r="A13" s="330"/>
      <c r="B13" s="363" t="s">
        <v>38</v>
      </c>
      <c r="C13" s="350"/>
      <c r="D13" s="457">
        <v>1231768</v>
      </c>
      <c r="E13" s="466">
        <v>2.533475374537006</v>
      </c>
      <c r="F13" s="350"/>
      <c r="G13" s="462">
        <v>123205</v>
      </c>
      <c r="H13" s="470">
        <v>1.8885016834113664</v>
      </c>
      <c r="I13" s="350"/>
      <c r="J13" s="474">
        <v>48429</v>
      </c>
      <c r="K13" s="480">
        <f t="shared" si="0"/>
        <v>3.9316657032817868</v>
      </c>
      <c r="L13" s="481">
        <f t="shared" ref="L13:L27" si="5">J13*100/G13</f>
        <v>39.307657968426604</v>
      </c>
      <c r="M13" s="447"/>
      <c r="N13" s="360">
        <f t="shared" si="1"/>
        <v>3</v>
      </c>
      <c r="O13" s="360">
        <v>4</v>
      </c>
      <c r="P13" s="360">
        <f t="shared" si="2"/>
        <v>7</v>
      </c>
      <c r="Q13" s="361" t="str">
        <f t="shared" si="3"/>
        <v>Castilla y León</v>
      </c>
      <c r="R13" s="362">
        <f t="shared" si="4"/>
        <v>38.61910643839289</v>
      </c>
      <c r="S13" s="329"/>
      <c r="T13" s="329"/>
      <c r="U13" s="329"/>
    </row>
    <row r="14" spans="1:21" s="331" customFormat="1" ht="18" customHeight="1" x14ac:dyDescent="0.25">
      <c r="A14" s="330"/>
      <c r="B14" s="363" t="s">
        <v>6</v>
      </c>
      <c r="C14" s="350"/>
      <c r="D14" s="457">
        <v>2238754</v>
      </c>
      <c r="E14" s="466">
        <v>4.6046237023905645</v>
      </c>
      <c r="F14" s="350"/>
      <c r="G14" s="462">
        <v>262023</v>
      </c>
      <c r="H14" s="470">
        <v>4.0163213878697812</v>
      </c>
      <c r="I14" s="350"/>
      <c r="J14" s="474">
        <v>76437</v>
      </c>
      <c r="K14" s="480">
        <f t="shared" si="0"/>
        <v>3.4142652564774871</v>
      </c>
      <c r="L14" s="481">
        <f t="shared" si="5"/>
        <v>29.171866591864074</v>
      </c>
      <c r="M14" s="447"/>
      <c r="N14" s="360">
        <f t="shared" si="1"/>
        <v>14</v>
      </c>
      <c r="O14" s="360">
        <v>5</v>
      </c>
      <c r="P14" s="360">
        <f t="shared" si="2"/>
        <v>9</v>
      </c>
      <c r="Q14" s="361" t="str">
        <f t="shared" si="3"/>
        <v>Cataluña</v>
      </c>
      <c r="R14" s="362">
        <f t="shared" si="4"/>
        <v>36.974114792072655</v>
      </c>
      <c r="S14" s="329"/>
      <c r="T14" s="329"/>
      <c r="U14" s="329"/>
    </row>
    <row r="15" spans="1:21" s="331" customFormat="1" ht="18" customHeight="1" x14ac:dyDescent="0.25">
      <c r="A15" s="330"/>
      <c r="B15" s="363" t="s">
        <v>5</v>
      </c>
      <c r="C15" s="350"/>
      <c r="D15" s="458">
        <v>590851</v>
      </c>
      <c r="E15" s="466">
        <v>1.2152503219117274</v>
      </c>
      <c r="F15" s="350"/>
      <c r="G15" s="463">
        <v>102326</v>
      </c>
      <c r="H15" s="470">
        <v>1.5684657542855522</v>
      </c>
      <c r="I15" s="350"/>
      <c r="J15" s="475">
        <v>23596</v>
      </c>
      <c r="K15" s="482">
        <f t="shared" si="0"/>
        <v>3.9935618286166901</v>
      </c>
      <c r="L15" s="481">
        <f t="shared" si="5"/>
        <v>23.059632937865253</v>
      </c>
      <c r="M15" s="447"/>
      <c r="N15" s="360">
        <f t="shared" si="1"/>
        <v>18</v>
      </c>
      <c r="O15" s="360">
        <v>6</v>
      </c>
      <c r="P15" s="360">
        <f t="shared" si="2"/>
        <v>8</v>
      </c>
      <c r="Q15" s="361" t="str">
        <f t="shared" si="3"/>
        <v>Castilla - La Mancha</v>
      </c>
      <c r="R15" s="362">
        <f t="shared" si="4"/>
        <v>35.994441767741307</v>
      </c>
      <c r="S15" s="329"/>
      <c r="T15" s="329"/>
      <c r="U15" s="329"/>
    </row>
    <row r="16" spans="1:21" s="331" customFormat="1" ht="18" customHeight="1" x14ac:dyDescent="0.25">
      <c r="A16" s="330"/>
      <c r="B16" s="363" t="s">
        <v>4</v>
      </c>
      <c r="C16" s="350"/>
      <c r="D16" s="457">
        <v>2391682</v>
      </c>
      <c r="E16" s="466">
        <v>4.9191629030169768</v>
      </c>
      <c r="F16" s="350"/>
      <c r="G16" s="462">
        <v>417744</v>
      </c>
      <c r="H16" s="470">
        <v>6.4032323950732337</v>
      </c>
      <c r="I16" s="350"/>
      <c r="J16" s="474">
        <v>161329</v>
      </c>
      <c r="K16" s="480">
        <f t="shared" si="0"/>
        <v>6.7454201687348068</v>
      </c>
      <c r="L16" s="481">
        <f t="shared" si="5"/>
        <v>38.61910643839289</v>
      </c>
      <c r="M16" s="447"/>
      <c r="N16" s="360">
        <f t="shared" si="1"/>
        <v>4</v>
      </c>
      <c r="O16" s="360">
        <v>7</v>
      </c>
      <c r="P16" s="360">
        <f t="shared" si="2"/>
        <v>14</v>
      </c>
      <c r="Q16" s="361" t="str">
        <f t="shared" si="3"/>
        <v>Murcia, Región de</v>
      </c>
      <c r="R16" s="362">
        <f t="shared" si="4"/>
        <v>35.685415120454138</v>
      </c>
      <c r="S16" s="329"/>
      <c r="T16" s="329"/>
      <c r="U16" s="329"/>
    </row>
    <row r="17" spans="1:21" s="331" customFormat="1" ht="18" customHeight="1" x14ac:dyDescent="0.25">
      <c r="A17" s="330"/>
      <c r="B17" s="363" t="s">
        <v>40</v>
      </c>
      <c r="C17" s="350"/>
      <c r="D17" s="457">
        <v>2104433</v>
      </c>
      <c r="E17" s="466">
        <v>4.3283550009929108</v>
      </c>
      <c r="F17" s="350"/>
      <c r="G17" s="462">
        <v>286422</v>
      </c>
      <c r="H17" s="470">
        <v>4.3903123182180135</v>
      </c>
      <c r="I17" s="350"/>
      <c r="J17" s="474">
        <v>103096</v>
      </c>
      <c r="K17" s="480">
        <f t="shared" si="0"/>
        <v>4.8989917949395396</v>
      </c>
      <c r="L17" s="481">
        <f t="shared" si="5"/>
        <v>35.994441767741307</v>
      </c>
      <c r="M17" s="447"/>
      <c r="N17" s="360">
        <f t="shared" si="1"/>
        <v>6</v>
      </c>
      <c r="O17" s="360">
        <v>8</v>
      </c>
      <c r="P17" s="360">
        <f t="shared" si="2"/>
        <v>16</v>
      </c>
      <c r="Q17" s="361" t="str">
        <f t="shared" si="3"/>
        <v>País Vasco</v>
      </c>
      <c r="R17" s="362">
        <f t="shared" si="4"/>
        <v>35.614105865182673</v>
      </c>
      <c r="S17" s="329"/>
      <c r="T17" s="329"/>
      <c r="U17" s="329"/>
    </row>
    <row r="18" spans="1:21" s="331" customFormat="1" ht="18" customHeight="1" x14ac:dyDescent="0.25">
      <c r="A18" s="330"/>
      <c r="B18" s="363" t="s">
        <v>41</v>
      </c>
      <c r="C18" s="350"/>
      <c r="D18" s="457">
        <v>8012231</v>
      </c>
      <c r="E18" s="466">
        <v>16.479393792988624</v>
      </c>
      <c r="F18" s="350"/>
      <c r="G18" s="462">
        <v>1087880</v>
      </c>
      <c r="H18" s="470">
        <v>16.675161002796617</v>
      </c>
      <c r="I18" s="350"/>
      <c r="J18" s="474">
        <v>402234</v>
      </c>
      <c r="K18" s="480">
        <f t="shared" si="0"/>
        <v>5.0202496657922122</v>
      </c>
      <c r="L18" s="481">
        <f t="shared" si="5"/>
        <v>36.974114792072655</v>
      </c>
      <c r="M18" s="447"/>
      <c r="N18" s="360">
        <f t="shared" si="1"/>
        <v>5</v>
      </c>
      <c r="O18" s="360">
        <v>9</v>
      </c>
      <c r="P18" s="360">
        <f t="shared" si="2"/>
        <v>10</v>
      </c>
      <c r="Q18" s="361" t="str">
        <f t="shared" si="3"/>
        <v>Comunitat Valenciana</v>
      </c>
      <c r="R18" s="362">
        <f t="shared" si="4"/>
        <v>34.8561888716944</v>
      </c>
      <c r="S18" s="329"/>
      <c r="T18" s="329"/>
      <c r="U18" s="329"/>
    </row>
    <row r="19" spans="1:21" s="331" customFormat="1" ht="18" customHeight="1" x14ac:dyDescent="0.25">
      <c r="A19" s="330"/>
      <c r="B19" s="363" t="s">
        <v>3</v>
      </c>
      <c r="C19" s="350"/>
      <c r="D19" s="457">
        <v>5319285</v>
      </c>
      <c r="E19" s="466">
        <v>10.94059722094102</v>
      </c>
      <c r="F19" s="350"/>
      <c r="G19" s="462">
        <v>655895</v>
      </c>
      <c r="H19" s="470">
        <v>10.053640774652798</v>
      </c>
      <c r="I19" s="350"/>
      <c r="J19" s="474">
        <v>228620</v>
      </c>
      <c r="K19" s="480">
        <f t="shared" si="0"/>
        <v>4.2979460585398224</v>
      </c>
      <c r="L19" s="481">
        <f t="shared" si="5"/>
        <v>34.8561888716944</v>
      </c>
      <c r="M19" s="447"/>
      <c r="N19" s="360">
        <f t="shared" si="1"/>
        <v>9</v>
      </c>
      <c r="O19" s="360">
        <v>10</v>
      </c>
      <c r="P19" s="360">
        <f t="shared" si="2"/>
        <v>20</v>
      </c>
      <c r="Q19" s="361" t="str">
        <f t="shared" si="3"/>
        <v>TOTAL</v>
      </c>
      <c r="R19" s="373">
        <f t="shared" si="4"/>
        <v>34.321956543231828</v>
      </c>
      <c r="S19" s="329"/>
      <c r="T19" s="329"/>
      <c r="U19" s="329"/>
    </row>
    <row r="20" spans="1:21" s="331" customFormat="1" ht="18" customHeight="1" x14ac:dyDescent="0.25">
      <c r="A20" s="330"/>
      <c r="B20" s="363" t="s">
        <v>2</v>
      </c>
      <c r="C20" s="350"/>
      <c r="D20" s="457">
        <v>1054681</v>
      </c>
      <c r="E20" s="466">
        <v>2.1692464339811264</v>
      </c>
      <c r="F20" s="350"/>
      <c r="G20" s="462">
        <v>151399</v>
      </c>
      <c r="H20" s="470">
        <v>2.3206628494525177</v>
      </c>
      <c r="I20" s="350"/>
      <c r="J20" s="474">
        <v>60597</v>
      </c>
      <c r="K20" s="480">
        <f t="shared" si="0"/>
        <v>5.7455287428141784</v>
      </c>
      <c r="L20" s="481">
        <f t="shared" si="5"/>
        <v>40.024702937271712</v>
      </c>
      <c r="M20" s="447"/>
      <c r="N20" s="360">
        <f t="shared" si="1"/>
        <v>2</v>
      </c>
      <c r="O20" s="360">
        <v>11</v>
      </c>
      <c r="P20" s="360">
        <f t="shared" si="2"/>
        <v>17</v>
      </c>
      <c r="Q20" s="361" t="str">
        <f t="shared" si="3"/>
        <v>Rioja, La</v>
      </c>
      <c r="R20" s="362">
        <f t="shared" si="4"/>
        <v>33.864414517233506</v>
      </c>
      <c r="S20" s="329"/>
      <c r="T20" s="329"/>
      <c r="U20" s="329"/>
    </row>
    <row r="21" spans="1:21" s="331" customFormat="1" ht="18" customHeight="1" x14ac:dyDescent="0.25">
      <c r="A21" s="330"/>
      <c r="B21" s="363" t="s">
        <v>35</v>
      </c>
      <c r="C21" s="350"/>
      <c r="D21" s="457">
        <v>2705833</v>
      </c>
      <c r="E21" s="466">
        <v>5.5653022915919159</v>
      </c>
      <c r="F21" s="350"/>
      <c r="G21" s="462">
        <v>482428</v>
      </c>
      <c r="H21" s="470">
        <v>7.3947168550365534</v>
      </c>
      <c r="I21" s="350"/>
      <c r="J21" s="474">
        <v>91845</v>
      </c>
      <c r="K21" s="480">
        <f t="shared" si="0"/>
        <v>3.394333648824595</v>
      </c>
      <c r="L21" s="481">
        <f t="shared" si="5"/>
        <v>19.038074075302429</v>
      </c>
      <c r="M21" s="447"/>
      <c r="N21" s="360">
        <f t="shared" si="1"/>
        <v>19</v>
      </c>
      <c r="O21" s="360">
        <v>12</v>
      </c>
      <c r="P21" s="360">
        <f t="shared" si="2"/>
        <v>13</v>
      </c>
      <c r="Q21" s="361" t="str">
        <f t="shared" si="3"/>
        <v>Madrid, Comunidad de</v>
      </c>
      <c r="R21" s="362">
        <f t="shared" si="4"/>
        <v>32.266830829962835</v>
      </c>
      <c r="S21" s="329"/>
      <c r="T21" s="329"/>
      <c r="U21" s="329"/>
    </row>
    <row r="22" spans="1:21" s="331" customFormat="1" ht="18" customHeight="1" x14ac:dyDescent="0.25">
      <c r="A22" s="330"/>
      <c r="B22" s="363" t="s">
        <v>42</v>
      </c>
      <c r="C22" s="350"/>
      <c r="D22" s="457">
        <v>7009268</v>
      </c>
      <c r="E22" s="466">
        <v>14.416519889727814</v>
      </c>
      <c r="F22" s="350"/>
      <c r="G22" s="462">
        <v>834941</v>
      </c>
      <c r="H22" s="470">
        <v>12.798080305581507</v>
      </c>
      <c r="I22" s="350"/>
      <c r="J22" s="474">
        <v>269409</v>
      </c>
      <c r="K22" s="480">
        <f t="shared" si="0"/>
        <v>3.8436110589579395</v>
      </c>
      <c r="L22" s="481">
        <f t="shared" si="5"/>
        <v>32.266830829962835</v>
      </c>
      <c r="M22" s="447"/>
      <c r="N22" s="360">
        <f t="shared" si="1"/>
        <v>12</v>
      </c>
      <c r="O22" s="360">
        <v>13</v>
      </c>
      <c r="P22" s="360">
        <f t="shared" si="2"/>
        <v>2</v>
      </c>
      <c r="Q22" s="361" t="str">
        <f t="shared" si="3"/>
        <v>Aragón</v>
      </c>
      <c r="R22" s="362">
        <f t="shared" si="4"/>
        <v>32.044722074260598</v>
      </c>
      <c r="S22" s="329"/>
      <c r="T22" s="329"/>
      <c r="U22" s="329"/>
    </row>
    <row r="23" spans="1:21" ht="18" customHeight="1" x14ac:dyDescent="0.25">
      <c r="A23" s="332"/>
      <c r="B23" s="363" t="s">
        <v>43</v>
      </c>
      <c r="C23" s="350"/>
      <c r="D23" s="457">
        <v>1568492</v>
      </c>
      <c r="E23" s="466">
        <v>3.226042450492542</v>
      </c>
      <c r="F23" s="350"/>
      <c r="G23" s="462">
        <v>199412</v>
      </c>
      <c r="H23" s="470">
        <v>3.0566121317513688</v>
      </c>
      <c r="I23" s="350"/>
      <c r="J23" s="474">
        <v>71161</v>
      </c>
      <c r="K23" s="480">
        <f t="shared" si="0"/>
        <v>4.5369055117909429</v>
      </c>
      <c r="L23" s="481">
        <f t="shared" si="5"/>
        <v>35.685415120454138</v>
      </c>
      <c r="M23" s="447"/>
      <c r="N23" s="360">
        <f t="shared" si="1"/>
        <v>7</v>
      </c>
      <c r="O23" s="360">
        <v>14</v>
      </c>
      <c r="P23" s="360">
        <f t="shared" si="2"/>
        <v>5</v>
      </c>
      <c r="Q23" s="361" t="str">
        <f t="shared" si="3"/>
        <v>Canarias</v>
      </c>
      <c r="R23" s="362">
        <f t="shared" si="4"/>
        <v>29.171866591864074</v>
      </c>
      <c r="S23" s="329"/>
      <c r="T23" s="329"/>
      <c r="U23" s="329"/>
    </row>
    <row r="24" spans="1:21" s="331" customFormat="1" ht="18" customHeight="1" x14ac:dyDescent="0.25">
      <c r="B24" s="363" t="s">
        <v>44</v>
      </c>
      <c r="C24" s="350"/>
      <c r="D24" s="458">
        <v>678333</v>
      </c>
      <c r="E24" s="466">
        <v>1.3951815205751497</v>
      </c>
      <c r="F24" s="350"/>
      <c r="G24" s="463">
        <v>84373</v>
      </c>
      <c r="H24" s="470">
        <v>1.2932799199258731</v>
      </c>
      <c r="I24" s="350"/>
      <c r="J24" s="476">
        <v>23712</v>
      </c>
      <c r="K24" s="483">
        <f t="shared" si="0"/>
        <v>3.495628253379977</v>
      </c>
      <c r="L24" s="481">
        <f t="shared" si="5"/>
        <v>28.103777274720585</v>
      </c>
      <c r="M24" s="447"/>
      <c r="N24" s="360">
        <f t="shared" si="1"/>
        <v>15</v>
      </c>
      <c r="O24" s="360">
        <v>15</v>
      </c>
      <c r="P24" s="360">
        <f t="shared" si="2"/>
        <v>15</v>
      </c>
      <c r="Q24" s="361" t="str">
        <f t="shared" si="3"/>
        <v>Navarra, Comunidad Foral de</v>
      </c>
      <c r="R24" s="362">
        <f t="shared" si="4"/>
        <v>28.103777274720585</v>
      </c>
      <c r="S24" s="329"/>
      <c r="T24" s="329"/>
      <c r="U24" s="329"/>
    </row>
    <row r="25" spans="1:21" s="331" customFormat="1" ht="18" customHeight="1" x14ac:dyDescent="0.25">
      <c r="B25" s="363" t="s">
        <v>45</v>
      </c>
      <c r="C25" s="350"/>
      <c r="D25" s="458">
        <v>2227684</v>
      </c>
      <c r="E25" s="466">
        <v>4.5818551514977628</v>
      </c>
      <c r="F25" s="350"/>
      <c r="G25" s="463">
        <v>337108</v>
      </c>
      <c r="H25" s="470">
        <v>5.1672336795701383</v>
      </c>
      <c r="I25" s="350"/>
      <c r="J25" s="476">
        <v>120058</v>
      </c>
      <c r="K25" s="483">
        <f t="shared" si="0"/>
        <v>5.3893640211089187</v>
      </c>
      <c r="L25" s="481">
        <f t="shared" si="5"/>
        <v>35.614105865182673</v>
      </c>
      <c r="M25" s="447"/>
      <c r="N25" s="360">
        <f t="shared" si="1"/>
        <v>8</v>
      </c>
      <c r="O25" s="360">
        <v>16</v>
      </c>
      <c r="P25" s="360">
        <f t="shared" si="2"/>
        <v>3</v>
      </c>
      <c r="Q25" s="361" t="str">
        <f t="shared" si="3"/>
        <v>Asturias, Principado de</v>
      </c>
      <c r="R25" s="373">
        <f t="shared" si="4"/>
        <v>27.904735536222006</v>
      </c>
      <c r="S25" s="329"/>
      <c r="T25" s="329"/>
      <c r="U25" s="329"/>
    </row>
    <row r="26" spans="1:21" s="331" customFormat="1" ht="18" customHeight="1" x14ac:dyDescent="0.25">
      <c r="B26" s="363" t="s">
        <v>46</v>
      </c>
      <c r="C26" s="350"/>
      <c r="D26" s="458">
        <v>324184</v>
      </c>
      <c r="E26" s="467">
        <v>0.6667750589550181</v>
      </c>
      <c r="F26" s="350"/>
      <c r="G26" s="463">
        <v>43810</v>
      </c>
      <c r="H26" s="471">
        <v>0.67152517146424218</v>
      </c>
      <c r="I26" s="350"/>
      <c r="J26" s="476">
        <v>14836</v>
      </c>
      <c r="K26" s="483">
        <f t="shared" si="0"/>
        <v>4.5764133948621772</v>
      </c>
      <c r="L26" s="484">
        <f t="shared" si="5"/>
        <v>33.864414517233506</v>
      </c>
      <c r="M26" s="447"/>
      <c r="N26" s="360">
        <f t="shared" si="1"/>
        <v>11</v>
      </c>
      <c r="O26" s="360">
        <v>17</v>
      </c>
      <c r="P26" s="360">
        <f t="shared" si="2"/>
        <v>18</v>
      </c>
      <c r="Q26" s="361" t="str">
        <f t="shared" si="3"/>
        <v>Ceuta y Melilla</v>
      </c>
      <c r="R26" s="362">
        <f t="shared" si="4"/>
        <v>27.097045231760259</v>
      </c>
      <c r="S26" s="329"/>
      <c r="T26" s="329"/>
      <c r="U26" s="329"/>
    </row>
    <row r="27" spans="1:21" s="331" customFormat="1" ht="18" customHeight="1" x14ac:dyDescent="0.25">
      <c r="B27" s="384" t="s">
        <v>1</v>
      </c>
      <c r="C27" s="350"/>
      <c r="D27" s="459">
        <v>169164</v>
      </c>
      <c r="E27" s="468">
        <v>0.34793307526918876</v>
      </c>
      <c r="F27" s="350"/>
      <c r="G27" s="464">
        <v>21423</v>
      </c>
      <c r="H27" s="472">
        <v>0.32837442931473315</v>
      </c>
      <c r="I27" s="350"/>
      <c r="J27" s="477">
        <v>5805</v>
      </c>
      <c r="K27" s="485">
        <f t="shared" si="0"/>
        <v>3.4315811874866995</v>
      </c>
      <c r="L27" s="486">
        <f t="shared" si="5"/>
        <v>27.097045231760259</v>
      </c>
      <c r="M27" s="447"/>
      <c r="N27" s="360">
        <f>_xlfn.RANK.EQ(L27,L$10:L$29,0)</f>
        <v>17</v>
      </c>
      <c r="O27" s="360">
        <v>18</v>
      </c>
      <c r="P27" s="360">
        <f t="shared" si="2"/>
        <v>6</v>
      </c>
      <c r="Q27" s="361" t="str">
        <f t="shared" si="3"/>
        <v>Cantabria</v>
      </c>
      <c r="R27" s="362">
        <f t="shared" si="4"/>
        <v>23.059632937865253</v>
      </c>
      <c r="S27" s="329"/>
      <c r="T27" s="329"/>
      <c r="U27" s="329"/>
    </row>
    <row r="28" spans="1:21" s="328" customFormat="1" ht="3.75" customHeight="1" x14ac:dyDescent="0.25">
      <c r="A28" s="326"/>
      <c r="B28" s="327"/>
      <c r="D28" s="460"/>
      <c r="E28" s="438"/>
      <c r="G28" s="327"/>
      <c r="H28" s="438"/>
      <c r="J28" s="327"/>
      <c r="K28" s="327"/>
      <c r="L28" s="334"/>
      <c r="M28" s="447"/>
      <c r="N28" s="329"/>
      <c r="O28" s="329"/>
      <c r="P28" s="360">
        <f>MATCH(O29,N$10:N$29,0)</f>
        <v>12</v>
      </c>
      <c r="Q28" s="361" t="str">
        <f t="shared" si="3"/>
        <v>Galicia</v>
      </c>
      <c r="R28" s="362">
        <f t="shared" si="4"/>
        <v>19.038074075302429</v>
      </c>
      <c r="S28" s="329"/>
      <c r="T28" s="329"/>
      <c r="U28" s="329"/>
    </row>
    <row r="29" spans="1:21" s="394" customFormat="1" ht="18" customHeight="1" x14ac:dyDescent="0.25">
      <c r="B29" s="1236" t="s">
        <v>0</v>
      </c>
      <c r="C29" s="320"/>
      <c r="D29" s="1237">
        <f>SUM(D10:D27)</f>
        <v>48619695</v>
      </c>
      <c r="E29" s="1238">
        <f>SUM(E10:E27)</f>
        <v>99.999999999999986</v>
      </c>
      <c r="F29" s="320"/>
      <c r="G29" s="1237">
        <f>SUM(G10:G27)</f>
        <v>6523955</v>
      </c>
      <c r="H29" s="1238">
        <f>SUM(H10:H27)</f>
        <v>100</v>
      </c>
      <c r="I29" s="320"/>
      <c r="J29" s="1237">
        <f>SUM(J10:J27)</f>
        <v>2239149</v>
      </c>
      <c r="K29" s="1239">
        <f>J29*100/D29</f>
        <v>4.6054361303582843</v>
      </c>
      <c r="L29" s="1240">
        <f>J29*100/G29</f>
        <v>34.321956543231828</v>
      </c>
      <c r="M29" s="447"/>
      <c r="N29" s="360">
        <f>_xlfn.RANK.EQ(L29,L$10:L$29,0)</f>
        <v>10</v>
      </c>
      <c r="O29" s="360">
        <v>19</v>
      </c>
      <c r="P29" s="329"/>
      <c r="Q29" s="329"/>
      <c r="R29" s="395"/>
      <c r="S29" s="329"/>
      <c r="T29" s="329"/>
      <c r="U29" s="329"/>
    </row>
    <row r="30" spans="1:21" s="328" customFormat="1" ht="5.25" customHeight="1" x14ac:dyDescent="0.2">
      <c r="B30" s="397" t="s">
        <v>39</v>
      </c>
      <c r="C30" s="449"/>
      <c r="D30" s="449"/>
      <c r="E30" s="449"/>
      <c r="F30" s="449"/>
      <c r="G30" s="449"/>
      <c r="H30" s="449"/>
      <c r="I30" s="449"/>
      <c r="O30" s="450"/>
    </row>
    <row r="31" spans="1:21" s="394" customFormat="1" ht="5.25" customHeight="1" x14ac:dyDescent="0.2">
      <c r="B31" s="397" t="s">
        <v>47</v>
      </c>
      <c r="C31" s="451"/>
      <c r="D31" s="451"/>
      <c r="E31" s="451"/>
      <c r="F31" s="451"/>
      <c r="G31" s="451"/>
      <c r="H31" s="451"/>
      <c r="I31" s="451"/>
      <c r="O31" s="450"/>
    </row>
    <row r="32" spans="1:21" s="394" customFormat="1" ht="13.5" customHeight="1" x14ac:dyDescent="0.2">
      <c r="B32" s="1481" t="s">
        <v>489</v>
      </c>
      <c r="C32" s="1481"/>
      <c r="D32" s="1481"/>
      <c r="E32" s="1481"/>
      <c r="F32" s="1481"/>
      <c r="G32" s="1481"/>
      <c r="H32" s="1481"/>
      <c r="I32" s="1481"/>
      <c r="J32" s="1481"/>
      <c r="K32" s="1481"/>
      <c r="L32" s="1481"/>
      <c r="M32" s="1241"/>
      <c r="O32" s="450"/>
    </row>
    <row r="33" spans="2:17" x14ac:dyDescent="0.2">
      <c r="B33" s="1482" t="s">
        <v>240</v>
      </c>
      <c r="C33" s="1482"/>
      <c r="D33" s="1482"/>
      <c r="E33" s="1482"/>
      <c r="F33" s="1482"/>
      <c r="G33" s="1482"/>
      <c r="H33" s="1482"/>
      <c r="I33" s="1482"/>
      <c r="J33" s="1482"/>
      <c r="K33" s="1482"/>
      <c r="L33" s="1482"/>
      <c r="M33" s="785"/>
      <c r="N33" s="785"/>
      <c r="O33" s="785"/>
      <c r="P33" s="785"/>
      <c r="Q33" s="785"/>
    </row>
    <row r="34" spans="2:17" ht="4.5" customHeight="1" x14ac:dyDescent="0.2">
      <c r="B34" s="1475"/>
      <c r="C34" s="1475"/>
      <c r="D34" s="1475"/>
      <c r="E34" s="1475"/>
      <c r="F34" s="1475"/>
      <c r="G34" s="1475"/>
      <c r="H34" s="1475"/>
      <c r="I34" s="1475"/>
      <c r="J34" s="1475"/>
      <c r="K34" s="1475"/>
      <c r="L34" s="1475"/>
      <c r="M34" s="1475"/>
      <c r="N34" s="1475"/>
      <c r="O34" s="1475"/>
      <c r="P34" s="1475"/>
      <c r="Q34" s="451"/>
    </row>
    <row r="37" spans="2:17" x14ac:dyDescent="0.2">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7109375" style="333" bestFit="1" customWidth="1"/>
    <col min="13" max="13" width="6.85546875" style="333" customWidth="1"/>
    <col min="14" max="14" width="11.7109375" style="333" bestFit="1" customWidth="1"/>
    <col min="15" max="15" width="6.85546875" style="333" customWidth="1"/>
    <col min="16" max="16" width="0.42578125" style="333" customWidth="1"/>
    <col min="17" max="17" width="10.5703125" style="333" bestFit="1" customWidth="1"/>
    <col min="18" max="18" width="6.85546875" style="333" customWidth="1"/>
    <col min="19" max="19" width="10.5703125" style="333" bestFit="1" customWidth="1"/>
    <col min="20" max="20" width="11.7109375" style="333" bestFit="1" customWidth="1"/>
    <col min="21" max="21" width="10.5703125" style="333" bestFit="1" customWidth="1"/>
    <col min="22" max="22" width="11.7109375" style="333" bestFit="1" customWidth="1"/>
    <col min="23" max="23" width="0.42578125" style="333" customWidth="1"/>
    <col min="24" max="24" width="10.5703125" style="333" bestFit="1" customWidth="1"/>
    <col min="25" max="25" width="7" style="333" customWidth="1"/>
    <col min="26" max="26" width="10.5703125" style="333" bestFit="1" customWidth="1"/>
    <col min="27" max="27" width="11.85546875" style="333" bestFit="1" customWidth="1"/>
    <col min="28" max="28" width="10.5703125" style="333" bestFit="1" customWidth="1"/>
    <col min="29" max="29" width="11.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393</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13</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171</v>
      </c>
      <c r="K8" s="1463"/>
      <c r="L8" s="1463"/>
      <c r="M8" s="1463"/>
      <c r="N8" s="1463"/>
      <c r="O8" s="1464"/>
      <c r="P8" s="317"/>
      <c r="Q8" s="1462" t="s">
        <v>172</v>
      </c>
      <c r="R8" s="1463"/>
      <c r="S8" s="1463"/>
      <c r="T8" s="1463"/>
      <c r="U8" s="1463"/>
      <c r="V8" s="1464"/>
      <c r="W8" s="317"/>
      <c r="X8" s="1462" t="s">
        <v>173</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211</v>
      </c>
      <c r="L9" s="1441" t="s">
        <v>24</v>
      </c>
      <c r="M9" s="1442"/>
      <c r="N9" s="1443" t="s">
        <v>23</v>
      </c>
      <c r="O9" s="1444"/>
      <c r="P9" s="317"/>
      <c r="Q9" s="1445" t="s">
        <v>9</v>
      </c>
      <c r="R9" s="1439" t="s">
        <v>211</v>
      </c>
      <c r="S9" s="1441" t="s">
        <v>24</v>
      </c>
      <c r="T9" s="1442"/>
      <c r="U9" s="1443" t="s">
        <v>23</v>
      </c>
      <c r="V9" s="1444"/>
      <c r="W9" s="317"/>
      <c r="X9" s="1445" t="s">
        <v>9</v>
      </c>
      <c r="Y9" s="1439" t="s">
        <v>211</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211</v>
      </c>
      <c r="G10" s="406" t="s">
        <v>9</v>
      </c>
      <c r="H10" s="886" t="s">
        <v>211</v>
      </c>
      <c r="I10" s="346"/>
      <c r="J10" s="1446"/>
      <c r="K10" s="1440"/>
      <c r="L10" s="404" t="s">
        <v>9</v>
      </c>
      <c r="M10" s="403" t="s">
        <v>212</v>
      </c>
      <c r="N10" s="407" t="s">
        <v>9</v>
      </c>
      <c r="O10" s="402" t="s">
        <v>212</v>
      </c>
      <c r="P10" s="347"/>
      <c r="Q10" s="1446"/>
      <c r="R10" s="1440"/>
      <c r="S10" s="404" t="s">
        <v>9</v>
      </c>
      <c r="T10" s="403" t="s">
        <v>212</v>
      </c>
      <c r="U10" s="407" t="s">
        <v>9</v>
      </c>
      <c r="V10" s="402" t="s">
        <v>212</v>
      </c>
      <c r="W10" s="347"/>
      <c r="X10" s="1446"/>
      <c r="Y10" s="1440"/>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426018</v>
      </c>
      <c r="E12" s="352">
        <f>L12+S12+Z12</f>
        <v>263533</v>
      </c>
      <c r="F12" s="353">
        <f>E12/$D12*100</f>
        <v>61.859592787159222</v>
      </c>
      <c r="G12" s="352">
        <f>N12+U12+AB12</f>
        <v>162485</v>
      </c>
      <c r="H12" s="354">
        <f>G12/$D12*100</f>
        <v>38.140407212840771</v>
      </c>
      <c r="I12" s="350"/>
      <c r="J12" s="355">
        <v>121702</v>
      </c>
      <c r="K12" s="356">
        <v>28.567337530339092</v>
      </c>
      <c r="L12" s="357">
        <v>50994</v>
      </c>
      <c r="M12" s="353">
        <v>41.900708287456247</v>
      </c>
      <c r="N12" s="357">
        <v>70708</v>
      </c>
      <c r="O12" s="358">
        <v>58.099291712543753</v>
      </c>
      <c r="P12" s="350"/>
      <c r="Q12" s="355">
        <v>102620</v>
      </c>
      <c r="R12" s="356">
        <v>24.088184067339878</v>
      </c>
      <c r="S12" s="357">
        <v>67250</v>
      </c>
      <c r="T12" s="353">
        <v>65.533034496199576</v>
      </c>
      <c r="U12" s="357">
        <v>35370</v>
      </c>
      <c r="V12" s="358">
        <v>34.466965503800431</v>
      </c>
      <c r="W12" s="350"/>
      <c r="X12" s="355">
        <v>201696</v>
      </c>
      <c r="Y12" s="356">
        <v>47.34447840232103</v>
      </c>
      <c r="Z12" s="357">
        <v>145289</v>
      </c>
      <c r="AA12" s="353">
        <v>72.033654608916393</v>
      </c>
      <c r="AB12" s="357">
        <v>56407</v>
      </c>
      <c r="AC12" s="358">
        <f t="shared" ref="AC12:AC29" si="0">AB12/$X12*100</f>
        <v>27.966345391083614</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59558</v>
      </c>
      <c r="E13" s="365">
        <f t="shared" ref="E13:E29" si="2">L13+S13+Z13</f>
        <v>38000</v>
      </c>
      <c r="F13" s="366">
        <f t="shared" ref="F13:H29" si="3">E13/$D13*100</f>
        <v>63.8033513549817</v>
      </c>
      <c r="G13" s="365">
        <f t="shared" ref="G13:G29" si="4">N13+U13+AB13</f>
        <v>21558</v>
      </c>
      <c r="H13" s="367">
        <f t="shared" si="3"/>
        <v>36.1966486450183</v>
      </c>
      <c r="I13" s="350"/>
      <c r="J13" s="368">
        <v>11349</v>
      </c>
      <c r="K13" s="369">
        <v>19.055374592833875</v>
      </c>
      <c r="L13" s="370">
        <v>4821</v>
      </c>
      <c r="M13" s="371">
        <v>42.47951361353423</v>
      </c>
      <c r="N13" s="370">
        <v>6528</v>
      </c>
      <c r="O13" s="372">
        <v>57.520486386465763</v>
      </c>
      <c r="P13" s="350"/>
      <c r="Q13" s="368">
        <v>11777</v>
      </c>
      <c r="R13" s="369">
        <v>19.774001813358407</v>
      </c>
      <c r="S13" s="370">
        <v>7193</v>
      </c>
      <c r="T13" s="371">
        <v>61.076674874755874</v>
      </c>
      <c r="U13" s="370">
        <v>4584</v>
      </c>
      <c r="V13" s="372">
        <v>38.923325125244119</v>
      </c>
      <c r="W13" s="350"/>
      <c r="X13" s="368">
        <v>36432</v>
      </c>
      <c r="Y13" s="369">
        <v>61.170623593807719</v>
      </c>
      <c r="Z13" s="370">
        <v>25986</v>
      </c>
      <c r="AA13" s="371">
        <v>71.327404479578391</v>
      </c>
      <c r="AB13" s="370">
        <v>10446</v>
      </c>
      <c r="AC13" s="372">
        <f t="shared" si="0"/>
        <v>28.672595520421606</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52409</v>
      </c>
      <c r="E14" s="365">
        <f t="shared" si="2"/>
        <v>33682</v>
      </c>
      <c r="F14" s="366">
        <f t="shared" si="3"/>
        <v>64.267587628079141</v>
      </c>
      <c r="G14" s="365">
        <f t="shared" si="4"/>
        <v>18727</v>
      </c>
      <c r="H14" s="367">
        <f t="shared" si="3"/>
        <v>35.732412371920852</v>
      </c>
      <c r="I14" s="350"/>
      <c r="J14" s="368">
        <v>10953</v>
      </c>
      <c r="K14" s="369">
        <v>20.899082218702894</v>
      </c>
      <c r="L14" s="370">
        <v>4624</v>
      </c>
      <c r="M14" s="371">
        <v>42.216744270975987</v>
      </c>
      <c r="N14" s="370">
        <v>6329</v>
      </c>
      <c r="O14" s="372">
        <v>57.783255729024006</v>
      </c>
      <c r="P14" s="350"/>
      <c r="Q14" s="368">
        <v>12175</v>
      </c>
      <c r="R14" s="369">
        <v>23.230742811349195</v>
      </c>
      <c r="S14" s="370">
        <v>7367</v>
      </c>
      <c r="T14" s="371">
        <v>60.50924024640657</v>
      </c>
      <c r="U14" s="370">
        <v>4808</v>
      </c>
      <c r="V14" s="372">
        <v>39.49075975359343</v>
      </c>
      <c r="W14" s="350"/>
      <c r="X14" s="368">
        <v>29281</v>
      </c>
      <c r="Y14" s="369">
        <v>55.870174969947904</v>
      </c>
      <c r="Z14" s="370">
        <v>21691</v>
      </c>
      <c r="AA14" s="371">
        <v>74.07875414091049</v>
      </c>
      <c r="AB14" s="370">
        <v>7590</v>
      </c>
      <c r="AC14" s="372">
        <f t="shared" si="0"/>
        <v>25.921245859089513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48429</v>
      </c>
      <c r="E15" s="365">
        <f t="shared" si="2"/>
        <v>29159</v>
      </c>
      <c r="F15" s="366">
        <f t="shared" si="3"/>
        <v>60.209791653761179</v>
      </c>
      <c r="G15" s="365">
        <f t="shared" si="4"/>
        <v>19270</v>
      </c>
      <c r="H15" s="367">
        <f t="shared" si="3"/>
        <v>39.790208346238828</v>
      </c>
      <c r="I15" s="350"/>
      <c r="J15" s="368">
        <v>14146</v>
      </c>
      <c r="K15" s="369">
        <v>29.209771004976361</v>
      </c>
      <c r="L15" s="370">
        <v>6130</v>
      </c>
      <c r="M15" s="371">
        <v>43.333804609076772</v>
      </c>
      <c r="N15" s="370">
        <v>8016</v>
      </c>
      <c r="O15" s="372">
        <v>56.666195390923221</v>
      </c>
      <c r="P15" s="350"/>
      <c r="Q15" s="368">
        <v>11409</v>
      </c>
      <c r="R15" s="369">
        <v>23.558198600012389</v>
      </c>
      <c r="S15" s="370">
        <v>6796</v>
      </c>
      <c r="T15" s="371">
        <v>59.567008502059778</v>
      </c>
      <c r="U15" s="370">
        <v>4613</v>
      </c>
      <c r="V15" s="372">
        <v>40.432991497940222</v>
      </c>
      <c r="W15" s="350"/>
      <c r="X15" s="368">
        <v>22874</v>
      </c>
      <c r="Y15" s="369">
        <v>47.232030395011257</v>
      </c>
      <c r="Z15" s="370">
        <v>16233</v>
      </c>
      <c r="AA15" s="371">
        <v>70.967036810352369</v>
      </c>
      <c r="AB15" s="370">
        <v>6641</v>
      </c>
      <c r="AC15" s="372">
        <f t="shared" si="0"/>
        <v>29.032963189647639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76437</v>
      </c>
      <c r="E16" s="365">
        <f t="shared" si="2"/>
        <v>44698</v>
      </c>
      <c r="F16" s="366">
        <f t="shared" si="3"/>
        <v>58.476915629865125</v>
      </c>
      <c r="G16" s="365">
        <f t="shared" si="4"/>
        <v>31739</v>
      </c>
      <c r="H16" s="367">
        <f t="shared" si="3"/>
        <v>41.523084370134882</v>
      </c>
      <c r="I16" s="350"/>
      <c r="J16" s="368">
        <v>25989</v>
      </c>
      <c r="K16" s="369">
        <v>34.000549472114287</v>
      </c>
      <c r="L16" s="370">
        <v>10823</v>
      </c>
      <c r="M16" s="371">
        <v>41.64454192158221</v>
      </c>
      <c r="N16" s="370">
        <v>15166</v>
      </c>
      <c r="O16" s="372">
        <v>58.35545807841779</v>
      </c>
      <c r="P16" s="350"/>
      <c r="Q16" s="368">
        <v>18309</v>
      </c>
      <c r="R16" s="369">
        <v>23.953059382236354</v>
      </c>
      <c r="S16" s="370">
        <v>11044</v>
      </c>
      <c r="T16" s="371">
        <v>60.320061172101148</v>
      </c>
      <c r="U16" s="370">
        <v>7265</v>
      </c>
      <c r="V16" s="372">
        <v>39.679938827898845</v>
      </c>
      <c r="W16" s="350"/>
      <c r="X16" s="368">
        <v>32139</v>
      </c>
      <c r="Y16" s="369">
        <v>42.046391145649359</v>
      </c>
      <c r="Z16" s="370">
        <v>22831</v>
      </c>
      <c r="AA16" s="371">
        <v>71.038302374062667</v>
      </c>
      <c r="AB16" s="370">
        <v>9308</v>
      </c>
      <c r="AC16" s="372">
        <f t="shared" si="0"/>
        <v>28.961697625937333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23596</v>
      </c>
      <c r="E17" s="375">
        <f t="shared" si="2"/>
        <v>14501</v>
      </c>
      <c r="F17" s="376">
        <f t="shared" si="3"/>
        <v>61.455331412103739</v>
      </c>
      <c r="G17" s="375">
        <f t="shared" si="4"/>
        <v>9095</v>
      </c>
      <c r="H17" s="367">
        <f t="shared" si="3"/>
        <v>38.544668587896254</v>
      </c>
      <c r="I17" s="350"/>
      <c r="J17" s="377">
        <v>6602</v>
      </c>
      <c r="K17" s="378">
        <v>27.979318528564161</v>
      </c>
      <c r="L17" s="375">
        <v>2789</v>
      </c>
      <c r="M17" s="376">
        <v>42.244774310814904</v>
      </c>
      <c r="N17" s="375">
        <v>3813</v>
      </c>
      <c r="O17" s="372">
        <v>57.755225689185096</v>
      </c>
      <c r="P17" s="350"/>
      <c r="Q17" s="377">
        <v>5056</v>
      </c>
      <c r="R17" s="378">
        <v>21.427360569588068</v>
      </c>
      <c r="S17" s="375">
        <v>2871</v>
      </c>
      <c r="T17" s="376">
        <v>56.784018987341767</v>
      </c>
      <c r="U17" s="375">
        <v>2185</v>
      </c>
      <c r="V17" s="372">
        <v>43.215981012658226</v>
      </c>
      <c r="W17" s="350"/>
      <c r="X17" s="377">
        <v>11938</v>
      </c>
      <c r="Y17" s="378">
        <v>50.593320901847768</v>
      </c>
      <c r="Z17" s="375">
        <v>8841</v>
      </c>
      <c r="AA17" s="376">
        <v>74.057631093985592</v>
      </c>
      <c r="AB17" s="375">
        <v>3097</v>
      </c>
      <c r="AC17" s="372">
        <f t="shared" si="0"/>
        <v>25.942368906014408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161329</v>
      </c>
      <c r="E18" s="365">
        <f t="shared" si="2"/>
        <v>100510</v>
      </c>
      <c r="F18" s="366">
        <f t="shared" si="3"/>
        <v>62.301260157814156</v>
      </c>
      <c r="G18" s="365">
        <f t="shared" si="4"/>
        <v>60819</v>
      </c>
      <c r="H18" s="367">
        <f t="shared" si="3"/>
        <v>37.698739842185844</v>
      </c>
      <c r="I18" s="350"/>
      <c r="J18" s="368">
        <v>32724</v>
      </c>
      <c r="K18" s="369">
        <v>20.284015892988862</v>
      </c>
      <c r="L18" s="370">
        <v>13824</v>
      </c>
      <c r="M18" s="371">
        <v>42.244224422442244</v>
      </c>
      <c r="N18" s="370">
        <v>18900</v>
      </c>
      <c r="O18" s="372">
        <v>57.755775577557756</v>
      </c>
      <c r="P18" s="350"/>
      <c r="Q18" s="368">
        <v>29244</v>
      </c>
      <c r="R18" s="369">
        <v>18.126933161427889</v>
      </c>
      <c r="S18" s="370">
        <v>16799</v>
      </c>
      <c r="T18" s="371">
        <v>57.444262070852133</v>
      </c>
      <c r="U18" s="370">
        <v>12445</v>
      </c>
      <c r="V18" s="372">
        <v>42.55573792914786</v>
      </c>
      <c r="W18" s="350"/>
      <c r="X18" s="368">
        <v>99361</v>
      </c>
      <c r="Y18" s="369">
        <v>61.589050945583246</v>
      </c>
      <c r="Z18" s="370">
        <v>69887</v>
      </c>
      <c r="AA18" s="371">
        <v>70.33644991495656</v>
      </c>
      <c r="AB18" s="370">
        <v>29474</v>
      </c>
      <c r="AC18" s="372">
        <f t="shared" si="0"/>
        <v>29.663550085043429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103096</v>
      </c>
      <c r="E19" s="365">
        <f t="shared" si="2"/>
        <v>64027</v>
      </c>
      <c r="F19" s="366">
        <f t="shared" si="3"/>
        <v>62.104252347326764</v>
      </c>
      <c r="G19" s="365">
        <f t="shared" si="4"/>
        <v>39069</v>
      </c>
      <c r="H19" s="367">
        <f t="shared" si="3"/>
        <v>37.895747652673236</v>
      </c>
      <c r="I19" s="350"/>
      <c r="J19" s="368">
        <v>24015</v>
      </c>
      <c r="K19" s="369">
        <v>23.293823232715138</v>
      </c>
      <c r="L19" s="370">
        <v>10046</v>
      </c>
      <c r="M19" s="371">
        <v>41.832188215698523</v>
      </c>
      <c r="N19" s="370">
        <v>13969</v>
      </c>
      <c r="O19" s="372">
        <v>58.167811784301485</v>
      </c>
      <c r="P19" s="350"/>
      <c r="Q19" s="368">
        <v>20853</v>
      </c>
      <c r="R19" s="369">
        <v>20.226778924497555</v>
      </c>
      <c r="S19" s="370">
        <v>12913</v>
      </c>
      <c r="T19" s="371">
        <v>61.923943797055578</v>
      </c>
      <c r="U19" s="370">
        <v>7940</v>
      </c>
      <c r="V19" s="372">
        <v>38.076056202944422</v>
      </c>
      <c r="W19" s="350"/>
      <c r="X19" s="368">
        <v>58228</v>
      </c>
      <c r="Y19" s="369">
        <v>56.479397842787307</v>
      </c>
      <c r="Z19" s="370">
        <v>41068</v>
      </c>
      <c r="AA19" s="371">
        <v>70.529642096585832</v>
      </c>
      <c r="AB19" s="370">
        <v>17160</v>
      </c>
      <c r="AC19" s="372">
        <f t="shared" si="0"/>
        <v>29.470357903414161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402234</v>
      </c>
      <c r="E20" s="365">
        <f t="shared" si="2"/>
        <v>249762</v>
      </c>
      <c r="F20" s="366">
        <f t="shared" si="3"/>
        <v>62.093706648368865</v>
      </c>
      <c r="G20" s="365">
        <f t="shared" si="4"/>
        <v>152472</v>
      </c>
      <c r="H20" s="367">
        <f t="shared" si="3"/>
        <v>37.906293351631135</v>
      </c>
      <c r="I20" s="350"/>
      <c r="J20" s="368">
        <v>101683</v>
      </c>
      <c r="K20" s="369">
        <v>25.27956363708687</v>
      </c>
      <c r="L20" s="370">
        <v>44543</v>
      </c>
      <c r="M20" s="371">
        <v>43.805749240285984</v>
      </c>
      <c r="N20" s="370">
        <v>57140</v>
      </c>
      <c r="O20" s="372">
        <v>56.194250759714016</v>
      </c>
      <c r="P20" s="350"/>
      <c r="Q20" s="368">
        <v>92951</v>
      </c>
      <c r="R20" s="369">
        <v>23.108687977644855</v>
      </c>
      <c r="S20" s="370">
        <v>57876</v>
      </c>
      <c r="T20" s="371">
        <v>62.265064388763967</v>
      </c>
      <c r="U20" s="370">
        <v>35075</v>
      </c>
      <c r="V20" s="372">
        <v>37.734935611236025</v>
      </c>
      <c r="W20" s="350"/>
      <c r="X20" s="368">
        <v>207600</v>
      </c>
      <c r="Y20" s="369">
        <v>51.611748385268271</v>
      </c>
      <c r="Z20" s="370">
        <v>147343</v>
      </c>
      <c r="AA20" s="371">
        <v>70.97447013487475</v>
      </c>
      <c r="AB20" s="370">
        <v>60257</v>
      </c>
      <c r="AC20" s="372">
        <f t="shared" si="0"/>
        <v>29.025529865125243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228620</v>
      </c>
      <c r="E21" s="365">
        <f t="shared" si="2"/>
        <v>140225</v>
      </c>
      <c r="F21" s="366">
        <f t="shared" si="3"/>
        <v>61.335403726708073</v>
      </c>
      <c r="G21" s="365">
        <f t="shared" si="4"/>
        <v>88395</v>
      </c>
      <c r="H21" s="367">
        <f t="shared" si="3"/>
        <v>38.66459627329192</v>
      </c>
      <c r="I21" s="350"/>
      <c r="J21" s="368">
        <v>60392</v>
      </c>
      <c r="K21" s="369">
        <v>26.415886624092384</v>
      </c>
      <c r="L21" s="370">
        <v>24569</v>
      </c>
      <c r="M21" s="371">
        <v>40.682540733872038</v>
      </c>
      <c r="N21" s="370">
        <v>35823</v>
      </c>
      <c r="O21" s="372">
        <v>59.317459266127962</v>
      </c>
      <c r="P21" s="350"/>
      <c r="Q21" s="368">
        <v>50573</v>
      </c>
      <c r="R21" s="369">
        <v>22.120986790307061</v>
      </c>
      <c r="S21" s="370">
        <v>31074</v>
      </c>
      <c r="T21" s="371">
        <v>61.443853439582384</v>
      </c>
      <c r="U21" s="370">
        <v>19499</v>
      </c>
      <c r="V21" s="372">
        <v>38.556146560417616</v>
      </c>
      <c r="W21" s="350"/>
      <c r="X21" s="368">
        <v>117655</v>
      </c>
      <c r="Y21" s="369">
        <v>51.463126585600563</v>
      </c>
      <c r="Z21" s="370">
        <v>84582</v>
      </c>
      <c r="AA21" s="371">
        <v>71.889847435298122</v>
      </c>
      <c r="AB21" s="370">
        <v>33073</v>
      </c>
      <c r="AC21" s="372">
        <f t="shared" si="0"/>
        <v>28.110152564701885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60597</v>
      </c>
      <c r="E22" s="365">
        <f t="shared" si="2"/>
        <v>38222</v>
      </c>
      <c r="F22" s="366">
        <f t="shared" si="3"/>
        <v>63.075729821608327</v>
      </c>
      <c r="G22" s="365">
        <f t="shared" si="4"/>
        <v>22375</v>
      </c>
      <c r="H22" s="367">
        <f t="shared" si="3"/>
        <v>36.924270178391673</v>
      </c>
      <c r="I22" s="350"/>
      <c r="J22" s="368">
        <v>14194</v>
      </c>
      <c r="K22" s="369">
        <v>23.423601828473355</v>
      </c>
      <c r="L22" s="370">
        <v>6222</v>
      </c>
      <c r="M22" s="371">
        <v>43.835423418345783</v>
      </c>
      <c r="N22" s="370">
        <v>7972</v>
      </c>
      <c r="O22" s="372">
        <v>56.164576581654224</v>
      </c>
      <c r="P22" s="350"/>
      <c r="Q22" s="368">
        <v>13191</v>
      </c>
      <c r="R22" s="369">
        <v>21.768404376454281</v>
      </c>
      <c r="S22" s="370">
        <v>8267</v>
      </c>
      <c r="T22" s="371">
        <v>62.671518459555756</v>
      </c>
      <c r="U22" s="370">
        <v>4924</v>
      </c>
      <c r="V22" s="372">
        <v>37.328481540444244</v>
      </c>
      <c r="W22" s="350"/>
      <c r="X22" s="368">
        <v>33212</v>
      </c>
      <c r="Y22" s="369">
        <v>54.807993795072363</v>
      </c>
      <c r="Z22" s="370">
        <v>23733</v>
      </c>
      <c r="AA22" s="371">
        <v>71.459111164639282</v>
      </c>
      <c r="AB22" s="370">
        <v>9479</v>
      </c>
      <c r="AC22" s="372">
        <f t="shared" si="0"/>
        <v>28.540888835360711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91845</v>
      </c>
      <c r="E23" s="365">
        <f t="shared" si="2"/>
        <v>56799</v>
      </c>
      <c r="F23" s="366">
        <f t="shared" si="3"/>
        <v>61.8422341989221</v>
      </c>
      <c r="G23" s="365">
        <f t="shared" si="4"/>
        <v>35046</v>
      </c>
      <c r="H23" s="367">
        <f t="shared" si="3"/>
        <v>38.1577658010779</v>
      </c>
      <c r="I23" s="350"/>
      <c r="J23" s="368">
        <v>26197</v>
      </c>
      <c r="K23" s="369">
        <v>28.523055147258969</v>
      </c>
      <c r="L23" s="370">
        <v>10253</v>
      </c>
      <c r="M23" s="371">
        <v>39.138069244569991</v>
      </c>
      <c r="N23" s="370">
        <v>15944</v>
      </c>
      <c r="O23" s="372">
        <v>60.861930755430016</v>
      </c>
      <c r="P23" s="350"/>
      <c r="Q23" s="368">
        <v>16047</v>
      </c>
      <c r="R23" s="369">
        <v>17.471827535521804</v>
      </c>
      <c r="S23" s="370">
        <v>9297</v>
      </c>
      <c r="T23" s="371">
        <v>57.936062815479531</v>
      </c>
      <c r="U23" s="370">
        <v>6750</v>
      </c>
      <c r="V23" s="372">
        <v>42.063937184520469</v>
      </c>
      <c r="W23" s="350"/>
      <c r="X23" s="368">
        <v>49601</v>
      </c>
      <c r="Y23" s="369">
        <v>54.005117317219231</v>
      </c>
      <c r="Z23" s="370">
        <v>37249</v>
      </c>
      <c r="AA23" s="371">
        <v>75.097276264591443</v>
      </c>
      <c r="AB23" s="370">
        <v>12352</v>
      </c>
      <c r="AC23" s="372">
        <f t="shared" si="0"/>
        <v>24.902723735408561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269409</v>
      </c>
      <c r="E24" s="365">
        <f t="shared" si="2"/>
        <v>176022</v>
      </c>
      <c r="F24" s="366">
        <f t="shared" si="3"/>
        <v>65.336347338062211</v>
      </c>
      <c r="G24" s="365">
        <f t="shared" si="4"/>
        <v>93387</v>
      </c>
      <c r="H24" s="367">
        <f t="shared" si="3"/>
        <v>34.663652661937796</v>
      </c>
      <c r="I24" s="350"/>
      <c r="J24" s="368">
        <v>63405</v>
      </c>
      <c r="K24" s="369">
        <v>23.534848501720433</v>
      </c>
      <c r="L24" s="370">
        <v>29423</v>
      </c>
      <c r="M24" s="371">
        <v>46.404857661067737</v>
      </c>
      <c r="N24" s="370">
        <v>33982</v>
      </c>
      <c r="O24" s="372">
        <v>53.595142338932256</v>
      </c>
      <c r="P24" s="350"/>
      <c r="Q24" s="368">
        <v>52879</v>
      </c>
      <c r="R24" s="369">
        <v>19.627777839641585</v>
      </c>
      <c r="S24" s="370">
        <v>34444</v>
      </c>
      <c r="T24" s="371">
        <v>65.137389133682561</v>
      </c>
      <c r="U24" s="370">
        <v>18435</v>
      </c>
      <c r="V24" s="372">
        <v>34.862610866317439</v>
      </c>
      <c r="W24" s="350"/>
      <c r="X24" s="368">
        <v>153125</v>
      </c>
      <c r="Y24" s="369">
        <v>56.837373658637979</v>
      </c>
      <c r="Z24" s="370">
        <v>112155</v>
      </c>
      <c r="AA24" s="371">
        <v>73.244081632653064</v>
      </c>
      <c r="AB24" s="370">
        <v>40970</v>
      </c>
      <c r="AC24" s="372">
        <f t="shared" si="0"/>
        <v>26.755918367346936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71161</v>
      </c>
      <c r="E25" s="365">
        <f t="shared" si="2"/>
        <v>40487</v>
      </c>
      <c r="F25" s="366">
        <f t="shared" si="3"/>
        <v>56.894928401793123</v>
      </c>
      <c r="G25" s="365">
        <f t="shared" si="4"/>
        <v>30674</v>
      </c>
      <c r="H25" s="367">
        <f t="shared" si="3"/>
        <v>43.105071598206884</v>
      </c>
      <c r="I25" s="350"/>
      <c r="J25" s="368">
        <v>24136</v>
      </c>
      <c r="K25" s="369">
        <v>33.917454785626958</v>
      </c>
      <c r="L25" s="370">
        <v>9174</v>
      </c>
      <c r="M25" s="371">
        <v>38.009612197547234</v>
      </c>
      <c r="N25" s="370">
        <v>14962</v>
      </c>
      <c r="O25" s="372">
        <v>61.990387802452759</v>
      </c>
      <c r="P25" s="350"/>
      <c r="Q25" s="368">
        <v>16884</v>
      </c>
      <c r="R25" s="369">
        <v>23.726479391801689</v>
      </c>
      <c r="S25" s="370">
        <v>10471</v>
      </c>
      <c r="T25" s="371">
        <v>62.017294479981047</v>
      </c>
      <c r="U25" s="370">
        <v>6413</v>
      </c>
      <c r="V25" s="372">
        <v>37.982705520018953</v>
      </c>
      <c r="W25" s="350"/>
      <c r="X25" s="368">
        <v>30141</v>
      </c>
      <c r="Y25" s="369">
        <v>42.356065822571352</v>
      </c>
      <c r="Z25" s="370">
        <v>20842</v>
      </c>
      <c r="AA25" s="371">
        <v>69.148336153412288</v>
      </c>
      <c r="AB25" s="370">
        <v>9299</v>
      </c>
      <c r="AC25" s="372">
        <f t="shared" si="0"/>
        <v>30.851663846587705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23712</v>
      </c>
      <c r="E26" s="380">
        <f t="shared" si="2"/>
        <v>14730</v>
      </c>
      <c r="F26" s="381">
        <f t="shared" si="3"/>
        <v>62.120445344129557</v>
      </c>
      <c r="G26" s="380">
        <f t="shared" si="4"/>
        <v>8982</v>
      </c>
      <c r="H26" s="367">
        <f t="shared" si="3"/>
        <v>37.879554655870443</v>
      </c>
      <c r="I26" s="350"/>
      <c r="J26" s="377">
        <v>5575</v>
      </c>
      <c r="K26" s="378">
        <v>23.51130229419703</v>
      </c>
      <c r="L26" s="375">
        <v>2454</v>
      </c>
      <c r="M26" s="376">
        <v>44.017937219730939</v>
      </c>
      <c r="N26" s="375">
        <v>3121</v>
      </c>
      <c r="O26" s="372">
        <v>55.982062780269061</v>
      </c>
      <c r="P26" s="350"/>
      <c r="Q26" s="377">
        <v>4544</v>
      </c>
      <c r="R26" s="378">
        <v>19.163292847503374</v>
      </c>
      <c r="S26" s="375">
        <v>2530</v>
      </c>
      <c r="T26" s="376">
        <v>55.677816901408448</v>
      </c>
      <c r="U26" s="375">
        <v>2014</v>
      </c>
      <c r="V26" s="372">
        <v>44.322183098591552</v>
      </c>
      <c r="W26" s="350"/>
      <c r="X26" s="377">
        <v>13593</v>
      </c>
      <c r="Y26" s="378">
        <v>57.325404858299599</v>
      </c>
      <c r="Z26" s="375">
        <v>9746</v>
      </c>
      <c r="AA26" s="376">
        <v>71.698668432281323</v>
      </c>
      <c r="AB26" s="375">
        <v>3847</v>
      </c>
      <c r="AC26" s="372">
        <f t="shared" si="0"/>
        <v>28.30133156771868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120058</v>
      </c>
      <c r="E27" s="380">
        <f t="shared" si="2"/>
        <v>72569</v>
      </c>
      <c r="F27" s="381">
        <f t="shared" si="3"/>
        <v>60.444951606723421</v>
      </c>
      <c r="G27" s="380">
        <f t="shared" si="4"/>
        <v>47489</v>
      </c>
      <c r="H27" s="367">
        <f t="shared" si="3"/>
        <v>39.555048393276579</v>
      </c>
      <c r="I27" s="350"/>
      <c r="J27" s="377">
        <v>31421</v>
      </c>
      <c r="K27" s="378">
        <v>26.171517100068296</v>
      </c>
      <c r="L27" s="375">
        <v>12865</v>
      </c>
      <c r="M27" s="376">
        <v>40.943954679991087</v>
      </c>
      <c r="N27" s="375">
        <v>18556</v>
      </c>
      <c r="O27" s="372">
        <v>59.056045320008913</v>
      </c>
      <c r="P27" s="350"/>
      <c r="Q27" s="377">
        <v>24101</v>
      </c>
      <c r="R27" s="378">
        <v>20.074464009062286</v>
      </c>
      <c r="S27" s="375">
        <v>13642</v>
      </c>
      <c r="T27" s="376">
        <v>56.603460437326248</v>
      </c>
      <c r="U27" s="375">
        <v>10459</v>
      </c>
      <c r="V27" s="372">
        <v>43.396539562673745</v>
      </c>
      <c r="W27" s="350"/>
      <c r="X27" s="377">
        <v>64536</v>
      </c>
      <c r="Y27" s="378">
        <v>53.754018890869418</v>
      </c>
      <c r="Z27" s="375">
        <v>46062</v>
      </c>
      <c r="AA27" s="376">
        <v>71.374116772034213</v>
      </c>
      <c r="AB27" s="375">
        <v>18474</v>
      </c>
      <c r="AC27" s="372">
        <f t="shared" si="0"/>
        <v>28.625883227965787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14836</v>
      </c>
      <c r="E28" s="380">
        <f t="shared" si="2"/>
        <v>9208</v>
      </c>
      <c r="F28" s="381">
        <f t="shared" si="3"/>
        <v>62.065246697222975</v>
      </c>
      <c r="G28" s="380">
        <f t="shared" si="4"/>
        <v>5628</v>
      </c>
      <c r="H28" s="382">
        <f t="shared" si="3"/>
        <v>37.934753302777033</v>
      </c>
      <c r="I28" s="350"/>
      <c r="J28" s="377">
        <v>3436</v>
      </c>
      <c r="K28" s="378">
        <v>23.159881369641415</v>
      </c>
      <c r="L28" s="375">
        <v>1422</v>
      </c>
      <c r="M28" s="376">
        <v>41.385331781140863</v>
      </c>
      <c r="N28" s="375">
        <v>2014</v>
      </c>
      <c r="O28" s="383">
        <v>58.614668218859137</v>
      </c>
      <c r="P28" s="350"/>
      <c r="Q28" s="377">
        <v>2770</v>
      </c>
      <c r="R28" s="378">
        <v>18.670800754920464</v>
      </c>
      <c r="S28" s="375">
        <v>1630</v>
      </c>
      <c r="T28" s="376">
        <v>58.844765342960294</v>
      </c>
      <c r="U28" s="375">
        <v>1140</v>
      </c>
      <c r="V28" s="383">
        <v>41.155234657039713</v>
      </c>
      <c r="W28" s="350"/>
      <c r="X28" s="377">
        <v>8630</v>
      </c>
      <c r="Y28" s="378">
        <v>58.169317875438118</v>
      </c>
      <c r="Z28" s="375">
        <v>6156</v>
      </c>
      <c r="AA28" s="376">
        <v>71.33256083429896</v>
      </c>
      <c r="AB28" s="375">
        <v>2474</v>
      </c>
      <c r="AC28" s="383">
        <f t="shared" si="0"/>
        <v>28.66743916570104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5805</v>
      </c>
      <c r="E29" s="386">
        <f t="shared" si="2"/>
        <v>3170</v>
      </c>
      <c r="F29" s="387">
        <f t="shared" si="3"/>
        <v>54.608096468561584</v>
      </c>
      <c r="G29" s="386">
        <f t="shared" si="4"/>
        <v>2635</v>
      </c>
      <c r="H29" s="388">
        <f t="shared" si="3"/>
        <v>45.391903531438416</v>
      </c>
      <c r="I29" s="350"/>
      <c r="J29" s="389">
        <v>3110</v>
      </c>
      <c r="K29" s="390">
        <v>53.574504737295435</v>
      </c>
      <c r="L29" s="391">
        <v>1198</v>
      </c>
      <c r="M29" s="392">
        <v>38.520900321543408</v>
      </c>
      <c r="N29" s="391">
        <v>1912</v>
      </c>
      <c r="O29" s="393">
        <v>61.479099678456592</v>
      </c>
      <c r="P29" s="350"/>
      <c r="Q29" s="389">
        <v>1062</v>
      </c>
      <c r="R29" s="390">
        <v>18.294573643410853</v>
      </c>
      <c r="S29" s="391">
        <v>731</v>
      </c>
      <c r="T29" s="392">
        <v>68.83239171374764</v>
      </c>
      <c r="U29" s="391">
        <v>331</v>
      </c>
      <c r="V29" s="393">
        <v>31.167608286252353</v>
      </c>
      <c r="W29" s="350"/>
      <c r="X29" s="389">
        <v>1633</v>
      </c>
      <c r="Y29" s="390">
        <v>28.130921619293716</v>
      </c>
      <c r="Z29" s="391">
        <v>1241</v>
      </c>
      <c r="AA29" s="392">
        <v>75.995101041028775</v>
      </c>
      <c r="AB29" s="391">
        <v>392</v>
      </c>
      <c r="AC29" s="393">
        <f t="shared" si="0"/>
        <v>24.004898958971218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2239149</v>
      </c>
      <c r="E31" s="1230">
        <f>L31+S31+Z31</f>
        <v>1389304</v>
      </c>
      <c r="F31" s="1231">
        <f>E31/$D31*100</f>
        <v>62.046071967519801</v>
      </c>
      <c r="G31" s="1230">
        <f>N31+U31+AB31</f>
        <v>849845</v>
      </c>
      <c r="H31" s="1232">
        <f>G31/$D31*100</f>
        <v>37.953928032480192</v>
      </c>
      <c r="I31" s="320"/>
      <c r="J31" s="1233">
        <f>SUM(J12:J29)</f>
        <v>581029</v>
      </c>
      <c r="K31" s="1234">
        <f>J31/$D31*100</f>
        <v>25.948652814082497</v>
      </c>
      <c r="L31" s="1230">
        <f>SUM(L12:L29)</f>
        <v>246174</v>
      </c>
      <c r="M31" s="1231">
        <f>L31/$J31*100</f>
        <v>42.368625318185494</v>
      </c>
      <c r="N31" s="1230">
        <f>SUM(N12:N29)</f>
        <v>334855</v>
      </c>
      <c r="O31" s="1235">
        <f>N31/$J31*100</f>
        <v>57.631374681814506</v>
      </c>
      <c r="P31" s="320"/>
      <c r="Q31" s="1233">
        <f>SUM(Q12:Q29)</f>
        <v>486445</v>
      </c>
      <c r="R31" s="1234">
        <f>Q31/$D31*100</f>
        <v>21.724548031417292</v>
      </c>
      <c r="S31" s="1230">
        <f>SUM(S12:S29)</f>
        <v>302195</v>
      </c>
      <c r="T31" s="1231">
        <f>S31/$Q31*100</f>
        <v>62.123158836045192</v>
      </c>
      <c r="U31" s="1230">
        <f>SUM(U12:U29)</f>
        <v>184250</v>
      </c>
      <c r="V31" s="1235">
        <f>U31/$Q31*100</f>
        <v>37.876841163954815</v>
      </c>
      <c r="W31" s="320"/>
      <c r="X31" s="1233">
        <f>SUM(X12:X29)</f>
        <v>1171675</v>
      </c>
      <c r="Y31" s="1234">
        <f>X31/$D31*100</f>
        <v>52.326799154500215</v>
      </c>
      <c r="Z31" s="1230">
        <f>SUM(Z12:Z29)</f>
        <v>840935</v>
      </c>
      <c r="AA31" s="1231">
        <f>Z31/$X31*100</f>
        <v>71.772035760769839</v>
      </c>
      <c r="AB31" s="1230">
        <f>SUM(AB12:AB29)</f>
        <v>330740</v>
      </c>
      <c r="AC31" s="1235">
        <f>AB31/$X31*100</f>
        <v>28.227964239230165</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30" s="396" customFormat="1" ht="5.25" customHeight="1" x14ac:dyDescent="0.2">
      <c r="B33" s="397" t="s">
        <v>47</v>
      </c>
      <c r="C33" s="398"/>
      <c r="I33" s="398"/>
    </row>
    <row r="34" spans="2:30" s="396" customFormat="1" ht="13.5" customHeight="1" x14ac:dyDescent="0.2">
      <c r="B34" s="1484"/>
      <c r="C34" s="1484"/>
      <c r="D34" s="1484"/>
      <c r="E34" s="1484"/>
      <c r="F34" s="1484"/>
      <c r="G34" s="1484"/>
      <c r="H34" s="1484"/>
      <c r="I34" s="1484"/>
      <c r="J34" s="1484"/>
      <c r="K34" s="1484"/>
      <c r="L34" s="1484"/>
      <c r="M34" s="1484"/>
      <c r="N34" s="1484"/>
      <c r="O34" s="1484"/>
    </row>
    <row r="35" spans="2:30" s="396" customFormat="1" ht="29.25" customHeight="1" x14ac:dyDescent="0.2">
      <c r="B35" s="1484"/>
      <c r="C35" s="1484"/>
      <c r="D35" s="1484"/>
      <c r="E35" s="1484"/>
      <c r="F35" s="1484"/>
      <c r="G35" s="1484"/>
      <c r="H35" s="1484"/>
      <c r="I35" s="1484"/>
      <c r="J35" s="1484"/>
      <c r="K35" s="1484"/>
      <c r="L35" s="1484"/>
      <c r="M35" s="1484"/>
    </row>
    <row r="36" spans="2:30" s="396" customFormat="1" ht="4.5" customHeight="1" x14ac:dyDescent="0.2">
      <c r="B36" s="1483"/>
      <c r="C36" s="1483"/>
      <c r="D36" s="1483"/>
      <c r="E36" s="1326"/>
      <c r="F36" s="1326"/>
      <c r="G36" s="1326"/>
    </row>
    <row r="37" spans="2:30" s="396" customFormat="1" x14ac:dyDescent="0.2">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row>
    <row r="38" spans="2:30" s="396" customFormat="1" x14ac:dyDescent="0.2">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row>
    <row r="39" spans="2:30" s="396" customFormat="1" x14ac:dyDescent="0.2"/>
    <row r="40" spans="2:30" s="396" customFormat="1" x14ac:dyDescent="0.2"/>
    <row r="41" spans="2:30" s="329" customFormat="1" x14ac:dyDescent="0.2">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row>
    <row r="42" spans="2:30" s="329" customFormat="1" x14ac:dyDescent="0.2">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row>
    <row r="43" spans="2:30" s="396" customFormat="1" x14ac:dyDescent="0.2"/>
    <row r="44" spans="2:30" s="396" customFormat="1" x14ac:dyDescent="0.2"/>
    <row r="45" spans="2:30" s="396" customFormat="1" x14ac:dyDescent="0.2"/>
    <row r="46" spans="2:30" s="396"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 ref="B36:D36"/>
    <mergeCell ref="E9:F9"/>
    <mergeCell ref="G9:H9"/>
    <mergeCell ref="L9:M9"/>
    <mergeCell ref="D9:D10"/>
    <mergeCell ref="J9:J10"/>
    <mergeCell ref="K9:K10"/>
    <mergeCell ref="B34:O34"/>
    <mergeCell ref="B35:M35"/>
    <mergeCell ref="U9:V9"/>
    <mergeCell ref="X9:X10"/>
    <mergeCell ref="Y9:Y10"/>
    <mergeCell ref="Z9:AA9"/>
    <mergeCell ref="AB9:AC9"/>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9"/>
      <c r="C2" s="1449"/>
    </row>
    <row r="3" spans="1:38" s="345" customFormat="1" ht="4.5" customHeight="1" x14ac:dyDescent="0.2">
      <c r="B3" s="1450"/>
      <c r="C3" s="1450"/>
    </row>
    <row r="4" spans="1:38" s="492" customFormat="1" ht="17.25" customHeight="1" x14ac:dyDescent="0.2">
      <c r="A4" s="1476" t="s">
        <v>394</v>
      </c>
      <c r="B4" s="1476"/>
      <c r="C4" s="1476"/>
      <c r="D4" s="1476"/>
      <c r="E4" s="1476"/>
      <c r="F4" s="1476"/>
      <c r="G4" s="1476"/>
      <c r="H4" s="1476"/>
      <c r="I4" s="1476"/>
      <c r="J4" s="1476"/>
      <c r="K4" s="1476"/>
      <c r="L4" s="1476"/>
      <c r="M4" s="1476"/>
      <c r="N4" s="1476"/>
    </row>
    <row r="5" spans="1:38" s="492" customFormat="1" ht="17.25" customHeight="1" x14ac:dyDescent="0.2">
      <c r="B5" s="1477" t="str">
        <f>porsaad!$B$6</f>
        <v>Situación a 30 de junio de 2025</v>
      </c>
      <c r="C5" s="1477"/>
      <c r="D5" s="1477"/>
      <c r="E5" s="1477"/>
      <c r="F5" s="1477"/>
      <c r="G5" s="1477"/>
      <c r="H5" s="1477"/>
      <c r="I5" s="1477"/>
      <c r="J5" s="1477"/>
      <c r="K5" s="1477"/>
      <c r="L5" s="1477"/>
      <c r="M5" s="1477"/>
      <c r="N5" s="1477"/>
    </row>
    <row r="6" spans="1:38" s="492" customFormat="1" ht="6" customHeight="1" x14ac:dyDescent="0.2"/>
    <row r="7" spans="1:38" s="437" customFormat="1" ht="12.75" customHeight="1" x14ac:dyDescent="0.2">
      <c r="A7" s="488"/>
      <c r="B7" s="1453" t="s">
        <v>12</v>
      </c>
      <c r="D7" s="1456" t="s">
        <v>29</v>
      </c>
      <c r="E7" s="1457"/>
      <c r="F7" s="489"/>
      <c r="G7" s="1487"/>
      <c r="H7" s="1487"/>
      <c r="I7" s="489"/>
      <c r="J7" s="1487"/>
      <c r="K7" s="1487"/>
      <c r="L7" s="489"/>
      <c r="M7" s="1487"/>
      <c r="N7" s="1488"/>
      <c r="O7" s="488"/>
      <c r="P7" s="488"/>
      <c r="W7" s="490"/>
    </row>
    <row r="8" spans="1:38" s="437" customFormat="1" ht="33.75" customHeight="1" x14ac:dyDescent="0.2">
      <c r="A8" s="488"/>
      <c r="B8" s="1454"/>
      <c r="D8" s="1485"/>
      <c r="E8" s="1486"/>
      <c r="F8" s="491"/>
      <c r="G8" s="1462" t="s">
        <v>218</v>
      </c>
      <c r="H8" s="1464"/>
      <c r="J8" s="1462" t="s">
        <v>172</v>
      </c>
      <c r="K8" s="1464"/>
      <c r="M8" s="1462" t="s">
        <v>173</v>
      </c>
      <c r="N8" s="1464"/>
      <c r="O8" s="488"/>
      <c r="P8" s="488"/>
      <c r="W8" s="490"/>
    </row>
    <row r="9" spans="1:38" s="437" customFormat="1" ht="6" customHeight="1" x14ac:dyDescent="0.2">
      <c r="A9" s="488"/>
      <c r="B9" s="1454"/>
      <c r="D9" s="1489" t="s">
        <v>9</v>
      </c>
      <c r="E9" s="1496" t="s">
        <v>217</v>
      </c>
      <c r="G9" s="1491" t="s">
        <v>9</v>
      </c>
      <c r="H9" s="1493" t="s">
        <v>217</v>
      </c>
      <c r="J9" s="1491" t="s">
        <v>9</v>
      </c>
      <c r="K9" s="1493" t="s">
        <v>217</v>
      </c>
      <c r="M9" s="1491" t="s">
        <v>9</v>
      </c>
      <c r="N9" s="1493" t="s">
        <v>217</v>
      </c>
      <c r="O9" s="488"/>
      <c r="P9" s="488"/>
      <c r="W9" s="490"/>
    </row>
    <row r="10" spans="1:38" s="437" customFormat="1" ht="27.75" customHeight="1" x14ac:dyDescent="0.2">
      <c r="A10" s="488"/>
      <c r="B10" s="1455"/>
      <c r="D10" s="1490"/>
      <c r="E10" s="1497"/>
      <c r="F10" s="493"/>
      <c r="G10" s="1492"/>
      <c r="H10" s="1494"/>
      <c r="I10" s="494"/>
      <c r="J10" s="1492"/>
      <c r="K10" s="1494"/>
      <c r="L10" s="494"/>
      <c r="M10" s="1492"/>
      <c r="N10" s="1494"/>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426018</v>
      </c>
      <c r="E12" s="498">
        <f>D12/'20pobl'!D12*100</f>
        <v>4.9354125448252066</v>
      </c>
      <c r="F12" s="350"/>
      <c r="G12" s="355">
        <v>121702</v>
      </c>
      <c r="H12" s="498">
        <v>1.73398042842718</v>
      </c>
      <c r="I12" s="350"/>
      <c r="J12" s="355">
        <v>102620</v>
      </c>
      <c r="K12" s="498">
        <v>8.7233197918712122</v>
      </c>
      <c r="L12" s="350"/>
      <c r="M12" s="355">
        <v>201696</v>
      </c>
      <c r="N12" s="498">
        <f>M12/'20pobl'!X12*100</f>
        <v>46.173075778456415</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59558</v>
      </c>
      <c r="E13" s="500">
        <f>D13/'20pobl'!D13*100</f>
        <v>4.4065105494191661</v>
      </c>
      <c r="F13" s="350"/>
      <c r="G13" s="368">
        <v>11349</v>
      </c>
      <c r="H13" s="501">
        <v>1.0819328932767438</v>
      </c>
      <c r="I13" s="350"/>
      <c r="J13" s="368">
        <v>11777</v>
      </c>
      <c r="K13" s="501">
        <v>5.7349747265697282</v>
      </c>
      <c r="L13" s="350"/>
      <c r="M13" s="368">
        <v>36432</v>
      </c>
      <c r="N13" s="501">
        <f>M13/'20pobl'!X13*100</f>
        <v>37.45027292071422</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52409</v>
      </c>
      <c r="E14" s="500">
        <f>D14/'20pobl'!D14*100</f>
        <v>5.1910709103317254</v>
      </c>
      <c r="F14" s="350"/>
      <c r="G14" s="368">
        <v>10953</v>
      </c>
      <c r="H14" s="501">
        <v>1.5064076996921993</v>
      </c>
      <c r="I14" s="350"/>
      <c r="J14" s="368">
        <v>12175</v>
      </c>
      <c r="K14" s="501">
        <v>6.167398649504328</v>
      </c>
      <c r="L14" s="350"/>
      <c r="M14" s="368">
        <v>29281</v>
      </c>
      <c r="N14" s="501">
        <f>M14/'20pobl'!X14*100</f>
        <v>34.409372943499108</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48429</v>
      </c>
      <c r="E15" s="500">
        <f>D15/'20pobl'!D15*100</f>
        <v>3.9316657032817872</v>
      </c>
      <c r="F15" s="350"/>
      <c r="G15" s="368">
        <v>14146</v>
      </c>
      <c r="H15" s="501">
        <v>1.3781130781430837</v>
      </c>
      <c r="I15" s="350"/>
      <c r="J15" s="368">
        <v>11409</v>
      </c>
      <c r="K15" s="501">
        <v>7.5648973908430852</v>
      </c>
      <c r="L15" s="350"/>
      <c r="M15" s="368">
        <v>22874</v>
      </c>
      <c r="N15" s="501">
        <f>M15/'20pobl'!X15*100</f>
        <v>41.988362061053287</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76437</v>
      </c>
      <c r="E16" s="500">
        <f>D16/'20pobl'!D16*100</f>
        <v>3.4142652564774867</v>
      </c>
      <c r="F16" s="350"/>
      <c r="G16" s="368">
        <v>25989</v>
      </c>
      <c r="H16" s="501">
        <v>1.4122015868996554</v>
      </c>
      <c r="I16" s="350"/>
      <c r="J16" s="368">
        <v>18309</v>
      </c>
      <c r="K16" s="501">
        <v>6.1670966916148506</v>
      </c>
      <c r="L16" s="350"/>
      <c r="M16" s="368">
        <v>32139</v>
      </c>
      <c r="N16" s="501">
        <f>M16/'20pobl'!X16*100</f>
        <v>31.647202473560863</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23596</v>
      </c>
      <c r="E17" s="502">
        <f>D17/'20pobl'!D17*100</f>
        <v>3.9935618286166901</v>
      </c>
      <c r="F17" s="350"/>
      <c r="G17" s="377">
        <v>6602</v>
      </c>
      <c r="H17" s="502">
        <v>1.4706078898714721</v>
      </c>
      <c r="I17" s="350"/>
      <c r="J17" s="377">
        <v>5056</v>
      </c>
      <c r="K17" s="502">
        <v>5.0253953423649973</v>
      </c>
      <c r="L17" s="350"/>
      <c r="M17" s="377">
        <v>11938</v>
      </c>
      <c r="N17" s="502">
        <f>M17/'20pobl'!X17*100</f>
        <v>28.897172734314484</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161329</v>
      </c>
      <c r="E18" s="500">
        <f>D18/'20pobl'!D18*100</f>
        <v>6.7454201687348077</v>
      </c>
      <c r="F18" s="350"/>
      <c r="G18" s="368">
        <v>32724</v>
      </c>
      <c r="H18" s="501">
        <v>1.8712045836621265</v>
      </c>
      <c r="I18" s="350"/>
      <c r="J18" s="368">
        <v>29244</v>
      </c>
      <c r="K18" s="501">
        <v>6.9308103957415952</v>
      </c>
      <c r="L18" s="350"/>
      <c r="M18" s="368">
        <v>99361</v>
      </c>
      <c r="N18" s="501">
        <f>M18/'20pobl'!X18*100</f>
        <v>44.976009415172911</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103096</v>
      </c>
      <c r="E19" s="500">
        <f>D19/'20pobl'!D19*100</f>
        <v>4.8989917949395396</v>
      </c>
      <c r="F19" s="350"/>
      <c r="G19" s="368">
        <v>24015</v>
      </c>
      <c r="H19" s="501">
        <v>1.4217352926027731</v>
      </c>
      <c r="I19" s="350"/>
      <c r="J19" s="368">
        <v>20853</v>
      </c>
      <c r="K19" s="501">
        <v>7.3885761055581742</v>
      </c>
      <c r="L19" s="350"/>
      <c r="M19" s="368">
        <v>58228</v>
      </c>
      <c r="N19" s="501">
        <f>M19/'20pobl'!X19*100</f>
        <v>43.75840741881909</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402234</v>
      </c>
      <c r="E20" s="500">
        <f>D20/'20pobl'!D20*100</f>
        <v>5.0202496657922122</v>
      </c>
      <c r="F20" s="350"/>
      <c r="G20" s="368">
        <v>101683</v>
      </c>
      <c r="H20" s="501">
        <v>1.5772795305777361</v>
      </c>
      <c r="I20" s="350"/>
      <c r="J20" s="368">
        <v>92951</v>
      </c>
      <c r="K20" s="501">
        <v>8.449361191533459</v>
      </c>
      <c r="L20" s="350"/>
      <c r="M20" s="368">
        <v>207600</v>
      </c>
      <c r="N20" s="501">
        <f>M20/'20pobl'!X20*100</f>
        <v>44.606502321643823</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228620</v>
      </c>
      <c r="E21" s="500">
        <f>D21/'20pobl'!D21*100</f>
        <v>4.2979460585398224</v>
      </c>
      <c r="F21" s="350"/>
      <c r="G21" s="368">
        <v>60392</v>
      </c>
      <c r="H21" s="501">
        <v>1.4225795160044907</v>
      </c>
      <c r="I21" s="350"/>
      <c r="J21" s="368">
        <v>50573</v>
      </c>
      <c r="K21" s="501">
        <v>6.5408412960366684</v>
      </c>
      <c r="L21" s="350"/>
      <c r="M21" s="368">
        <v>117655</v>
      </c>
      <c r="N21" s="501">
        <f>M21/'20pobl'!X21*100</f>
        <v>39.10739867908034</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60597</v>
      </c>
      <c r="E22" s="500">
        <f>D22/'20pobl'!D22*100</f>
        <v>5.7455287428141784</v>
      </c>
      <c r="F22" s="350"/>
      <c r="G22" s="368">
        <v>14194</v>
      </c>
      <c r="H22" s="501">
        <v>1.7336649045836958</v>
      </c>
      <c r="I22" s="350"/>
      <c r="J22" s="368">
        <v>13191</v>
      </c>
      <c r="K22" s="501">
        <v>8.1787406066317807</v>
      </c>
      <c r="L22" s="350"/>
      <c r="M22" s="368">
        <v>33212</v>
      </c>
      <c r="N22" s="501">
        <f>M22/'20pobl'!X22*100</f>
        <v>44.478967175132922</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91845</v>
      </c>
      <c r="E23" s="500">
        <f>D23/'20pobl'!D23*100</f>
        <v>3.394333648824595</v>
      </c>
      <c r="F23" s="350"/>
      <c r="G23" s="368">
        <v>26197</v>
      </c>
      <c r="H23" s="501">
        <v>1.3191221093063139</v>
      </c>
      <c r="I23" s="350"/>
      <c r="J23" s="368">
        <v>16047</v>
      </c>
      <c r="K23" s="501">
        <v>3.3524770140036479</v>
      </c>
      <c r="L23" s="350"/>
      <c r="M23" s="368">
        <v>49601</v>
      </c>
      <c r="N23" s="501">
        <f>M23/'20pobl'!X23*100</f>
        <v>20.56170459727231</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269409</v>
      </c>
      <c r="E24" s="500">
        <f>D24/'20pobl'!D24*100</f>
        <v>3.8436110589579395</v>
      </c>
      <c r="F24" s="350"/>
      <c r="G24" s="368">
        <v>63405</v>
      </c>
      <c r="H24" s="501">
        <v>1.1115359391361102</v>
      </c>
      <c r="I24" s="350"/>
      <c r="J24" s="368">
        <v>52879</v>
      </c>
      <c r="K24" s="501">
        <v>5.7932574323376809</v>
      </c>
      <c r="L24" s="350"/>
      <c r="M24" s="368">
        <v>153125</v>
      </c>
      <c r="N24" s="501">
        <f>M24/'20pobl'!X24*100</f>
        <v>39.039494583548979</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71161</v>
      </c>
      <c r="E25" s="500">
        <f>D25/'20pobl'!D25*100</f>
        <v>4.5369055117909429</v>
      </c>
      <c r="F25" s="350"/>
      <c r="G25" s="368">
        <v>24136</v>
      </c>
      <c r="H25" s="501">
        <v>1.8466661157884749</v>
      </c>
      <c r="I25" s="350"/>
      <c r="J25" s="368">
        <v>16884</v>
      </c>
      <c r="K25" s="501">
        <v>8.9298369950389791</v>
      </c>
      <c r="L25" s="350"/>
      <c r="M25" s="368">
        <v>30141</v>
      </c>
      <c r="N25" s="501">
        <f>M25/'20pobl'!X25*100</f>
        <v>41.623166790952027</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23712</v>
      </c>
      <c r="E26" s="504">
        <f>D26/'20pobl'!D26*100</f>
        <v>3.4956282533799774</v>
      </c>
      <c r="F26" s="350"/>
      <c r="G26" s="377">
        <v>5575</v>
      </c>
      <c r="H26" s="502">
        <v>1.0367309594828804</v>
      </c>
      <c r="I26" s="350"/>
      <c r="J26" s="377">
        <v>4544</v>
      </c>
      <c r="K26" s="502">
        <v>4.650639155843491</v>
      </c>
      <c r="L26" s="350"/>
      <c r="M26" s="377">
        <v>13593</v>
      </c>
      <c r="N26" s="502">
        <f>M26/'20pobl'!X26*100</f>
        <v>31.701571901674519</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120058</v>
      </c>
      <c r="E27" s="504">
        <f>D27/'20pobl'!D27*100</f>
        <v>5.3893640211089187</v>
      </c>
      <c r="F27" s="350"/>
      <c r="G27" s="377">
        <v>31421</v>
      </c>
      <c r="H27" s="502">
        <v>1.8514153861745744</v>
      </c>
      <c r="I27" s="350"/>
      <c r="J27" s="377">
        <v>24101</v>
      </c>
      <c r="K27" s="502">
        <v>6.5535656988095301</v>
      </c>
      <c r="L27" s="350"/>
      <c r="M27" s="377">
        <v>64536</v>
      </c>
      <c r="N27" s="502">
        <f>M27/'20pobl'!X27*100</f>
        <v>39.642251652374746</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14836</v>
      </c>
      <c r="E28" s="504">
        <f>D28/'20pobl'!D28*100</f>
        <v>4.5764133948621772</v>
      </c>
      <c r="F28" s="350"/>
      <c r="G28" s="377">
        <v>3436</v>
      </c>
      <c r="H28" s="502">
        <v>1.3608567535882894</v>
      </c>
      <c r="I28" s="350"/>
      <c r="J28" s="377">
        <v>2770</v>
      </c>
      <c r="K28" s="502">
        <v>5.6325999430639717</v>
      </c>
      <c r="L28" s="350"/>
      <c r="M28" s="377">
        <v>8630</v>
      </c>
      <c r="N28" s="502">
        <f>M28/'20pobl'!X28*100</f>
        <v>38.324895639044321</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5805</v>
      </c>
      <c r="E29" s="506">
        <f>D29/'20pobl'!D29*100</f>
        <v>3.4315811874866995</v>
      </c>
      <c r="F29" s="350"/>
      <c r="G29" s="389">
        <v>3110</v>
      </c>
      <c r="H29" s="507">
        <v>2.1062041595839061</v>
      </c>
      <c r="I29" s="350"/>
      <c r="J29" s="389">
        <v>1062</v>
      </c>
      <c r="K29" s="507">
        <v>6.3999035796070869</v>
      </c>
      <c r="L29" s="350"/>
      <c r="M29" s="389">
        <v>1633</v>
      </c>
      <c r="N29" s="507">
        <f>M29/'20pobl'!X29*100</f>
        <v>33.251883526776624</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2239149</v>
      </c>
      <c r="E31" s="1243">
        <f>D31/'20pobl'!D31*100</f>
        <v>4.6054361303582843</v>
      </c>
      <c r="F31" s="320"/>
      <c r="G31" s="1242">
        <f>SUM(G12:G29)</f>
        <v>581029</v>
      </c>
      <c r="H31" s="1243">
        <f>G31/'20pobl'!J31*100</f>
        <v>1.5017034696173641</v>
      </c>
      <c r="I31" s="320"/>
      <c r="J31" s="1242">
        <f>SUM(J12:J29)</f>
        <v>486445</v>
      </c>
      <c r="K31" s="1243">
        <f>J31/'20pobl'!Q31*100</f>
        <v>6.9711894666816852</v>
      </c>
      <c r="L31" s="320"/>
      <c r="M31" s="1242">
        <f>SUM(M12:M29)</f>
        <v>1171675</v>
      </c>
      <c r="N31" s="1243">
        <f>M31/'20pobl'!X31*100</f>
        <v>39.711954241308227</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hidden="1" customHeight="1" x14ac:dyDescent="0.2">
      <c r="B33" s="397" t="s">
        <v>47</v>
      </c>
      <c r="C33" s="509"/>
      <c r="F33" s="509"/>
    </row>
    <row r="34" spans="2:14" s="496" customFormat="1" ht="13.5" customHeight="1" x14ac:dyDescent="0.2">
      <c r="B34" s="1481" t="str">
        <f>'20pobl'!B34:H34</f>
        <v xml:space="preserve">(1) Cifras INE de población referidas al 01/01/2024. Publicado Censo de Población Anual el 19/12/2024 </v>
      </c>
      <c r="C34" s="1498"/>
      <c r="D34" s="1498"/>
      <c r="E34" s="1498"/>
      <c r="F34" s="1498"/>
      <c r="G34" s="1498"/>
      <c r="H34" s="1498"/>
      <c r="I34" s="1498"/>
      <c r="J34" s="1498"/>
      <c r="K34" s="1498"/>
      <c r="L34" s="1498"/>
      <c r="M34" s="1498"/>
      <c r="N34" s="1498"/>
    </row>
    <row r="35" spans="2:14" ht="29.25" customHeight="1" x14ac:dyDescent="0.2">
      <c r="B35" s="1495"/>
      <c r="C35" s="1495"/>
      <c r="D35" s="1495"/>
      <c r="E35" s="510"/>
    </row>
    <row r="36" spans="2:14" ht="4.5" customHeight="1" x14ac:dyDescent="0.2">
      <c r="B36" s="1475"/>
      <c r="C36" s="1475"/>
      <c r="D36" s="1475"/>
      <c r="E36" s="452"/>
    </row>
  </sheetData>
  <mergeCells count="23">
    <mergeCell ref="B35:D35"/>
    <mergeCell ref="B36:D36"/>
    <mergeCell ref="E9:E10"/>
    <mergeCell ref="B34:N34"/>
    <mergeCell ref="K9:K10"/>
    <mergeCell ref="M9:M10"/>
    <mergeCell ref="N9:N10"/>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4"/>
      <c r="C2" s="1504"/>
      <c r="D2" s="1504"/>
      <c r="E2" s="1504"/>
      <c r="F2" s="1504"/>
      <c r="G2" s="1504"/>
      <c r="H2" s="1504"/>
      <c r="I2" s="1504"/>
      <c r="O2" s="37"/>
    </row>
    <row r="3" spans="1:50" s="38" customFormat="1" ht="4.5" customHeight="1" x14ac:dyDescent="0.2">
      <c r="B3" s="1505"/>
      <c r="C3" s="1505"/>
      <c r="D3" s="1505"/>
      <c r="E3" s="1505"/>
      <c r="F3" s="1505"/>
      <c r="G3" s="1505"/>
      <c r="H3" s="1505"/>
      <c r="I3" s="1505"/>
      <c r="O3" s="37"/>
    </row>
    <row r="4" spans="1:50" s="38" customFormat="1" ht="17.25" customHeight="1" x14ac:dyDescent="0.2">
      <c r="A4" s="1505" t="s">
        <v>191</v>
      </c>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row>
    <row r="5" spans="1:50" s="38" customFormat="1" ht="17.25" customHeight="1" x14ac:dyDescent="0.2">
      <c r="B5" s="1513" t="e">
        <f>#REF!</f>
        <v>#REF!</v>
      </c>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row>
    <row r="6" spans="1:50" s="38" customFormat="1" ht="6" customHeight="1" x14ac:dyDescent="0.2">
      <c r="O6" s="37"/>
    </row>
    <row r="7" spans="1:50" s="41" customFormat="1" ht="12.75" customHeight="1" x14ac:dyDescent="0.2">
      <c r="A7" s="39"/>
      <c r="B7" s="1506" t="s">
        <v>12</v>
      </c>
      <c r="C7" s="40"/>
      <c r="D7" s="1501" t="s">
        <v>109</v>
      </c>
      <c r="E7" s="1499"/>
      <c r="F7" s="181"/>
      <c r="G7" s="1499"/>
      <c r="H7" s="1499"/>
      <c r="I7" s="181"/>
      <c r="J7" s="1499"/>
      <c r="K7" s="1499"/>
      <c r="L7" s="181"/>
      <c r="M7" s="1499"/>
      <c r="N7" s="1500"/>
      <c r="O7" s="40"/>
      <c r="P7" s="1501" t="s">
        <v>13</v>
      </c>
      <c r="Q7" s="1499"/>
      <c r="R7" s="181"/>
      <c r="S7" s="1499"/>
      <c r="T7" s="1499"/>
      <c r="U7" s="181"/>
      <c r="V7" s="1499"/>
      <c r="W7" s="1499"/>
      <c r="X7" s="181"/>
      <c r="Y7" s="1499"/>
      <c r="Z7" s="1500"/>
      <c r="AA7" s="116"/>
      <c r="AB7" s="116"/>
      <c r="AC7" s="117"/>
      <c r="AD7" s="117"/>
      <c r="AE7" s="117"/>
      <c r="AF7" s="117"/>
      <c r="AG7" s="117"/>
      <c r="AH7" s="117"/>
      <c r="AI7" s="118"/>
    </row>
    <row r="8" spans="1:50" s="41" customFormat="1" ht="33.75" customHeight="1" x14ac:dyDescent="0.2">
      <c r="A8" s="39"/>
      <c r="B8" s="1507"/>
      <c r="C8" s="40"/>
      <c r="D8" s="1510"/>
      <c r="E8" s="1511"/>
      <c r="F8" s="40"/>
      <c r="G8" s="1501" t="s">
        <v>168</v>
      </c>
      <c r="H8" s="1500"/>
      <c r="I8" s="40"/>
      <c r="J8" s="1501" t="s">
        <v>174</v>
      </c>
      <c r="K8" s="1500"/>
      <c r="L8" s="40"/>
      <c r="M8" s="1501" t="s">
        <v>169</v>
      </c>
      <c r="N8" s="1500"/>
      <c r="O8" s="40"/>
      <c r="P8" s="1510"/>
      <c r="Q8" s="1512"/>
      <c r="R8" s="130"/>
      <c r="S8" s="1501" t="s">
        <v>171</v>
      </c>
      <c r="T8" s="1500"/>
      <c r="U8" s="40"/>
      <c r="V8" s="1501" t="s">
        <v>172</v>
      </c>
      <c r="W8" s="1500"/>
      <c r="X8" s="40"/>
      <c r="Y8" s="1501" t="s">
        <v>173</v>
      </c>
      <c r="Z8" s="1500"/>
      <c r="AA8" s="116"/>
      <c r="AB8" s="116"/>
      <c r="AC8" s="117"/>
      <c r="AD8" s="117"/>
      <c r="AE8" s="117"/>
      <c r="AF8" s="117"/>
      <c r="AG8" s="117"/>
      <c r="AH8" s="117"/>
      <c r="AI8" s="118"/>
    </row>
    <row r="9" spans="1:50" s="46" customFormat="1" ht="36.75" customHeight="1" x14ac:dyDescent="0.2">
      <c r="A9" s="42"/>
      <c r="B9" s="1508"/>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9" t="s">
        <v>216</v>
      </c>
      <c r="C33" s="1509"/>
      <c r="D33" s="1509"/>
      <c r="E33" s="1509"/>
      <c r="F33" s="1509"/>
      <c r="G33" s="1509"/>
      <c r="H33" s="1509"/>
      <c r="I33" s="1509"/>
      <c r="J33" s="1509"/>
      <c r="K33" s="1509"/>
      <c r="L33" s="1509"/>
      <c r="M33" s="1509"/>
      <c r="O33" s="86"/>
    </row>
    <row r="34" spans="2:19" ht="29.25" customHeight="1" x14ac:dyDescent="0.2">
      <c r="B34" s="1503"/>
      <c r="C34" s="1503"/>
      <c r="D34" s="1503"/>
      <c r="E34" s="1503"/>
      <c r="F34" s="1503"/>
      <c r="G34" s="1503"/>
      <c r="H34" s="1503"/>
      <c r="I34" s="1503"/>
      <c r="J34" s="1503"/>
      <c r="K34" s="1503"/>
      <c r="L34" s="1503"/>
      <c r="M34" s="1503"/>
      <c r="N34" s="1503"/>
      <c r="O34" s="1503"/>
      <c r="P34" s="1503"/>
      <c r="Q34" s="89"/>
      <c r="R34" s="89"/>
      <c r="S34" s="89"/>
    </row>
    <row r="35" spans="2:19" ht="4.5" customHeight="1" x14ac:dyDescent="0.2">
      <c r="B35" s="1502"/>
      <c r="C35" s="1502"/>
      <c r="D35" s="1502"/>
      <c r="E35" s="1502"/>
      <c r="F35" s="1502"/>
      <c r="G35" s="1502"/>
      <c r="H35" s="1502"/>
      <c r="I35" s="1502"/>
      <c r="J35" s="1502"/>
      <c r="K35" s="1502"/>
      <c r="L35" s="1502"/>
      <c r="M35" s="1502"/>
      <c r="N35" s="1502"/>
      <c r="O35" s="1502"/>
      <c r="P35" s="1502"/>
      <c r="Q35" s="89"/>
      <c r="R35" s="89"/>
      <c r="S35" s="89"/>
    </row>
    <row r="38" spans="2:19" x14ac:dyDescent="0.2">
      <c r="L38" s="90"/>
      <c r="M38" s="90"/>
      <c r="N38" s="90"/>
    </row>
  </sheetData>
  <mergeCells count="22">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 ref="V7:W7"/>
    <mergeCell ref="Y7:Z7"/>
    <mergeCell ref="S8:T8"/>
    <mergeCell ref="V8:W8"/>
    <mergeCell ref="Y8:Z8"/>
    <mergeCell ref="S7:T7"/>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9" zoomScale="80" zoomScaleNormal="80" workbookViewId="0">
      <selection activeCell="AE21" sqref="AE21"/>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9"/>
      <c r="C2" s="1449"/>
      <c r="D2" s="1449"/>
      <c r="E2" s="1449"/>
      <c r="F2" s="1449"/>
      <c r="G2" s="1449"/>
      <c r="H2" s="1449"/>
      <c r="I2" s="1449"/>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50"/>
      <c r="C3" s="1450"/>
      <c r="D3" s="1450"/>
      <c r="E3" s="1450"/>
      <c r="F3" s="1450"/>
      <c r="G3" s="1450"/>
      <c r="H3" s="1450"/>
      <c r="I3" s="1450"/>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76" t="s">
        <v>395</v>
      </c>
      <c r="B4" s="1476"/>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row>
    <row r="5" spans="1:50" s="492" customFormat="1" ht="17.2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4" t="s">
        <v>12</v>
      </c>
      <c r="D7" s="1514" t="s">
        <v>473</v>
      </c>
      <c r="E7" s="1514"/>
      <c r="G7" s="1514"/>
      <c r="H7" s="1514"/>
      <c r="J7" s="1514"/>
      <c r="K7" s="1514"/>
      <c r="M7" s="1514"/>
      <c r="N7" s="1514"/>
      <c r="P7" s="1514" t="s">
        <v>13</v>
      </c>
      <c r="Q7" s="1514"/>
      <c r="S7" s="1514"/>
      <c r="T7" s="1514"/>
      <c r="V7" s="1514"/>
      <c r="W7" s="1514"/>
      <c r="Y7" s="1514"/>
      <c r="Z7" s="1514"/>
      <c r="AA7" s="512"/>
      <c r="AB7" s="512"/>
      <c r="AI7" s="514"/>
    </row>
    <row r="8" spans="1:50" s="513" customFormat="1" ht="33.75" customHeight="1" x14ac:dyDescent="0.2">
      <c r="A8" s="512"/>
      <c r="B8" s="1514"/>
      <c r="D8" s="1514"/>
      <c r="E8" s="1514"/>
      <c r="G8" s="1514" t="s">
        <v>168</v>
      </c>
      <c r="H8" s="1514"/>
      <c r="J8" s="1514" t="s">
        <v>174</v>
      </c>
      <c r="K8" s="1514"/>
      <c r="M8" s="1514" t="s">
        <v>169</v>
      </c>
      <c r="N8" s="1514"/>
      <c r="P8" s="1514"/>
      <c r="Q8" s="1514"/>
      <c r="S8" s="1514" t="s">
        <v>171</v>
      </c>
      <c r="T8" s="1514"/>
      <c r="V8" s="1514" t="s">
        <v>172</v>
      </c>
      <c r="W8" s="1514"/>
      <c r="Y8" s="1514" t="s">
        <v>173</v>
      </c>
      <c r="Z8" s="1514"/>
      <c r="AA8" s="512"/>
      <c r="AB8" s="512"/>
      <c r="AI8" s="514"/>
    </row>
    <row r="9" spans="1:50" s="513" customFormat="1" ht="36.75" customHeight="1" x14ac:dyDescent="0.2">
      <c r="A9" s="512"/>
      <c r="B9" s="1514"/>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S11+V11+Y11</f>
        <v>426018</v>
      </c>
      <c r="Q11" s="564">
        <f>P11*100/D11</f>
        <v>4.9354125448252066</v>
      </c>
      <c r="R11" s="558"/>
      <c r="S11" s="561">
        <f>'23solcasaad'!J12</f>
        <v>121702</v>
      </c>
      <c r="T11" s="565">
        <f>S11*100/G11</f>
        <v>1.7339804284271803</v>
      </c>
      <c r="U11" s="558"/>
      <c r="V11" s="561">
        <f>'23solcasaad'!Q12</f>
        <v>102620</v>
      </c>
      <c r="W11" s="565">
        <f>V11*100/J11</f>
        <v>8.7233197918712122</v>
      </c>
      <c r="X11" s="558"/>
      <c r="Y11" s="561">
        <f>'23solcasaad'!X12</f>
        <v>201696</v>
      </c>
      <c r="Z11" s="565">
        <f>Y11*100/M11</f>
        <v>46.173075778456408</v>
      </c>
      <c r="AA11" s="566"/>
      <c r="AB11" s="567">
        <f>_xlfn.RANK.EQ(Q11,Q$11:Q$30,0)</f>
        <v>6</v>
      </c>
      <c r="AC11" s="567">
        <v>1</v>
      </c>
      <c r="AD11" s="567">
        <f>MATCH(AC11,AB$11:AB$30,0)</f>
        <v>7</v>
      </c>
      <c r="AE11" s="568" t="str">
        <f t="shared" ref="AE11:AE29" si="2">INDEX(B$11:B$30,AD11,1)</f>
        <v>Castilla y León</v>
      </c>
      <c r="AF11" s="569">
        <f t="shared" ref="AF11:AF29" si="3">INDEX(Q$11:Q$30,AD11,1)</f>
        <v>6.7454201687348068</v>
      </c>
      <c r="AH11" s="567">
        <f>_xlfn.RANK.EQ(T11,T$11:T$30,0)</f>
        <v>5</v>
      </c>
      <c r="AI11" s="567">
        <v>1</v>
      </c>
      <c r="AJ11" s="567">
        <f>MATCH(AI11,AH$11:AH$30,0)</f>
        <v>18</v>
      </c>
      <c r="AK11" s="568" t="str">
        <f>INDEX(B$11:B$30,AJ11,1)</f>
        <v>Ceuta y Melilla</v>
      </c>
      <c r="AL11" s="569">
        <f>INDEX(T$11:T$30,AJ11,1)</f>
        <v>2.1062041595839061</v>
      </c>
      <c r="AN11" s="567">
        <f>_xlfn.RANK.EQ(W11,W$11:W$30,0)</f>
        <v>2</v>
      </c>
      <c r="AO11" s="567">
        <v>1</v>
      </c>
      <c r="AP11" s="567">
        <f>MATCH(AO11,AN$11:AN$30,0)</f>
        <v>14</v>
      </c>
      <c r="AQ11" s="568" t="str">
        <f>INDEX(B$11:B$30,AP11,1)</f>
        <v>Murcia, Región de</v>
      </c>
      <c r="AR11" s="569">
        <f>INDEX(W$11:W$30,AP11,1)</f>
        <v>8.9298369950389791</v>
      </c>
      <c r="AT11" s="567">
        <f>_xlfn.RANK.EQ(Z11,Z$11:Z$30,0)</f>
        <v>1</v>
      </c>
      <c r="AU11" s="567">
        <v>1</v>
      </c>
      <c r="AV11" s="567">
        <f>MATCH(AU11,AT$11:AT$30,0)</f>
        <v>1</v>
      </c>
      <c r="AW11" s="568" t="str">
        <f>INDEX(B$11:B$30,AV11,1)</f>
        <v>Andalucía</v>
      </c>
      <c r="AX11" s="569">
        <f>INDEX(Z$11:Z$30,AV11,1)</f>
        <v>46.173075778456408</v>
      </c>
    </row>
    <row r="12" spans="1:50" s="396" customFormat="1" ht="18" customHeight="1" x14ac:dyDescent="0.25">
      <c r="A12" s="519"/>
      <c r="B12" s="557" t="s">
        <v>7</v>
      </c>
      <c r="C12" s="558"/>
      <c r="D12" s="559">
        <f t="shared" ref="D12:D28" si="4">G12+J12+M12</f>
        <v>1351591</v>
      </c>
      <c r="E12" s="560">
        <f t="shared" si="0"/>
        <v>2.7799248843498505</v>
      </c>
      <c r="F12" s="558"/>
      <c r="G12" s="561">
        <f>'20pobl'!J13</f>
        <v>1048956</v>
      </c>
      <c r="H12" s="562">
        <f t="shared" ref="H12:H28" si="5">G12*100/$G$30</f>
        <v>2.7110881981380479</v>
      </c>
      <c r="I12" s="558"/>
      <c r="J12" s="561">
        <f>'20pobl'!Q13</f>
        <v>205354</v>
      </c>
      <c r="K12" s="562">
        <f t="shared" ref="K12:K28" si="6">J12*100/$J$30</f>
        <v>2.9429054502378498</v>
      </c>
      <c r="L12" s="558"/>
      <c r="M12" s="561">
        <f>'20pobl'!X13</f>
        <v>97281</v>
      </c>
      <c r="N12" s="562">
        <f t="shared" si="1"/>
        <v>3.2971759408954751</v>
      </c>
      <c r="O12" s="558"/>
      <c r="P12" s="563">
        <f t="shared" ref="P12:P28" si="7">S12+V12+Y12</f>
        <v>59558</v>
      </c>
      <c r="Q12" s="564">
        <f t="shared" ref="Q12:Q28" si="8">P12*100/D12</f>
        <v>4.4065105494191661</v>
      </c>
      <c r="R12" s="558"/>
      <c r="S12" s="561">
        <f>'23solcasaad'!J13</f>
        <v>11349</v>
      </c>
      <c r="T12" s="565">
        <f t="shared" ref="T12:T28" si="9">S12*100/G12</f>
        <v>1.0819328932767438</v>
      </c>
      <c r="U12" s="558"/>
      <c r="V12" s="561">
        <f>'23solcasaad'!Q13</f>
        <v>11777</v>
      </c>
      <c r="W12" s="565">
        <f t="shared" ref="W12:W28" si="10">V12*100/J12</f>
        <v>5.7349747265697282</v>
      </c>
      <c r="X12" s="558"/>
      <c r="Y12" s="561">
        <f>'23solcasaad'!X13</f>
        <v>36432</v>
      </c>
      <c r="Z12" s="565">
        <f t="shared" ref="Z12:Z28" si="11">Y12*100/M12</f>
        <v>37.45027292071422</v>
      </c>
      <c r="AA12" s="566"/>
      <c r="AB12" s="567">
        <f t="shared" ref="AB12:AB28" si="12">_xlfn.RANK.EQ(Q12,Q$11:Q$30,0)</f>
        <v>11</v>
      </c>
      <c r="AC12" s="567">
        <v>2</v>
      </c>
      <c r="AD12" s="567">
        <f t="shared" ref="AD12:AD28" si="13">MATCH(AC12,AB$11:AB$30,0)</f>
        <v>11</v>
      </c>
      <c r="AE12" s="568" t="str">
        <f t="shared" si="2"/>
        <v>Extremadura</v>
      </c>
      <c r="AF12" s="569">
        <f t="shared" si="3"/>
        <v>5.7455287428141784</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1.8712045836621265</v>
      </c>
      <c r="AN12" s="567">
        <f t="shared" ref="AN12:AN30" si="18">_xlfn.RANK.EQ(W12,W$11:W$30,0)</f>
        <v>15</v>
      </c>
      <c r="AO12" s="567">
        <v>2</v>
      </c>
      <c r="AP12" s="567">
        <f t="shared" ref="AP12:AP28" si="19">MATCH(AO12,AN$11:AN$30,0)</f>
        <v>1</v>
      </c>
      <c r="AQ12" s="568" t="str">
        <f t="shared" ref="AQ12:AQ29" si="20">INDEX(B$11:B$30,AP12,1)</f>
        <v>Andalucía</v>
      </c>
      <c r="AR12" s="569">
        <f t="shared" ref="AR12:AR28" si="21">INDEX(W$11:W$30,AP12,1)</f>
        <v>8.7233197918712122</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44.976009415172911</v>
      </c>
    </row>
    <row r="13" spans="1:50" s="396" customFormat="1" ht="18" customHeight="1" x14ac:dyDescent="0.25">
      <c r="A13" s="519"/>
      <c r="B13" s="557" t="s">
        <v>37</v>
      </c>
      <c r="C13" s="558"/>
      <c r="D13" s="559">
        <f t="shared" si="4"/>
        <v>1009599</v>
      </c>
      <c r="E13" s="560">
        <f t="shared" si="0"/>
        <v>2.0765226931184988</v>
      </c>
      <c r="F13" s="558"/>
      <c r="G13" s="561">
        <f>'20pobl'!J14</f>
        <v>727094</v>
      </c>
      <c r="H13" s="562">
        <f t="shared" si="5"/>
        <v>1.8792170141902862</v>
      </c>
      <c r="I13" s="558"/>
      <c r="J13" s="561">
        <f>'20pobl'!Q14</f>
        <v>197409</v>
      </c>
      <c r="K13" s="562">
        <f t="shared" si="6"/>
        <v>2.8290465344040228</v>
      </c>
      <c r="L13" s="558"/>
      <c r="M13" s="561">
        <f>'20pobl'!X14</f>
        <v>85096</v>
      </c>
      <c r="N13" s="562">
        <f t="shared" si="1"/>
        <v>2.8841858519797428</v>
      </c>
      <c r="O13" s="558"/>
      <c r="P13" s="563">
        <f t="shared" si="7"/>
        <v>52409</v>
      </c>
      <c r="Q13" s="564">
        <f t="shared" si="8"/>
        <v>5.1910709103317254</v>
      </c>
      <c r="R13" s="558"/>
      <c r="S13" s="561">
        <f>'23solcasaad'!J14</f>
        <v>10953</v>
      </c>
      <c r="T13" s="565">
        <f t="shared" si="9"/>
        <v>1.5064076996921993</v>
      </c>
      <c r="U13" s="558"/>
      <c r="V13" s="561">
        <f>'23solcasaad'!Q14</f>
        <v>12175</v>
      </c>
      <c r="W13" s="565">
        <f t="shared" si="10"/>
        <v>6.1673986495043289</v>
      </c>
      <c r="X13" s="558"/>
      <c r="Y13" s="561">
        <f>'23solcasaad'!X14</f>
        <v>29281</v>
      </c>
      <c r="Z13" s="565">
        <f t="shared" si="11"/>
        <v>34.409372943499108</v>
      </c>
      <c r="AA13" s="566"/>
      <c r="AB13" s="567">
        <f t="shared" si="12"/>
        <v>4</v>
      </c>
      <c r="AC13" s="567">
        <v>3</v>
      </c>
      <c r="AD13" s="567">
        <f t="shared" si="13"/>
        <v>16</v>
      </c>
      <c r="AE13" s="568" t="str">
        <f t="shared" si="2"/>
        <v>País Vasco</v>
      </c>
      <c r="AF13" s="570">
        <f t="shared" si="3"/>
        <v>5.3893640211089187</v>
      </c>
      <c r="AH13" s="567">
        <f t="shared" si="14"/>
        <v>8</v>
      </c>
      <c r="AI13" s="567">
        <v>3</v>
      </c>
      <c r="AJ13" s="567">
        <f t="shared" si="15"/>
        <v>16</v>
      </c>
      <c r="AK13" s="568" t="str">
        <f t="shared" si="16"/>
        <v>País Vasco</v>
      </c>
      <c r="AL13" s="569">
        <f t="shared" si="17"/>
        <v>1.8514153861745744</v>
      </c>
      <c r="AN13" s="567">
        <f t="shared" si="18"/>
        <v>12</v>
      </c>
      <c r="AO13" s="567">
        <v>3</v>
      </c>
      <c r="AP13" s="567">
        <f t="shared" si="19"/>
        <v>9</v>
      </c>
      <c r="AQ13" s="568" t="str">
        <f t="shared" si="20"/>
        <v>Cataluña</v>
      </c>
      <c r="AR13" s="569">
        <f t="shared" si="21"/>
        <v>8.449361191533459</v>
      </c>
      <c r="AT13" s="567">
        <f t="shared" si="22"/>
        <v>14</v>
      </c>
      <c r="AU13" s="567">
        <v>3</v>
      </c>
      <c r="AV13" s="567">
        <f t="shared" si="23"/>
        <v>9</v>
      </c>
      <c r="AW13" s="568" t="str">
        <f t="shared" si="24"/>
        <v>Cataluña</v>
      </c>
      <c r="AX13" s="569">
        <f t="shared" si="25"/>
        <v>44.606502321643823</v>
      </c>
    </row>
    <row r="14" spans="1:50" s="396" customFormat="1" ht="18" customHeight="1" x14ac:dyDescent="0.25">
      <c r="A14" s="519"/>
      <c r="B14" s="557" t="s">
        <v>38</v>
      </c>
      <c r="C14" s="558"/>
      <c r="D14" s="559">
        <f t="shared" si="4"/>
        <v>1231768</v>
      </c>
      <c r="E14" s="560">
        <f t="shared" si="0"/>
        <v>2.533475374537006</v>
      </c>
      <c r="F14" s="558"/>
      <c r="G14" s="561">
        <f>'20pobl'!J15</f>
        <v>1026476</v>
      </c>
      <c r="H14" s="562">
        <f t="shared" si="5"/>
        <v>2.6529873219391003</v>
      </c>
      <c r="I14" s="558"/>
      <c r="J14" s="561">
        <f>'20pobl'!Q15</f>
        <v>150815</v>
      </c>
      <c r="K14" s="562">
        <f t="shared" si="6"/>
        <v>2.1613130763346287</v>
      </c>
      <c r="L14" s="558"/>
      <c r="M14" s="561">
        <f>'20pobl'!X15</f>
        <v>54477</v>
      </c>
      <c r="N14" s="562">
        <f t="shared" si="1"/>
        <v>1.8464063253067176</v>
      </c>
      <c r="O14" s="558"/>
      <c r="P14" s="563">
        <f t="shared" si="7"/>
        <v>48429</v>
      </c>
      <c r="Q14" s="564">
        <f t="shared" si="8"/>
        <v>3.9316657032817868</v>
      </c>
      <c r="R14" s="558"/>
      <c r="S14" s="561">
        <f>'23solcasaad'!J15</f>
        <v>14146</v>
      </c>
      <c r="T14" s="565">
        <f t="shared" si="9"/>
        <v>1.3781130781430837</v>
      </c>
      <c r="U14" s="558"/>
      <c r="V14" s="561">
        <f>'23solcasaad'!Q15</f>
        <v>11409</v>
      </c>
      <c r="W14" s="565">
        <f t="shared" si="10"/>
        <v>7.5648973908430861</v>
      </c>
      <c r="X14" s="558"/>
      <c r="Y14" s="561">
        <f>'23solcasaad'!X15</f>
        <v>22874</v>
      </c>
      <c r="Z14" s="565">
        <f t="shared" si="11"/>
        <v>41.988362061053287</v>
      </c>
      <c r="AA14" s="566"/>
      <c r="AB14" s="567">
        <f t="shared" si="12"/>
        <v>14</v>
      </c>
      <c r="AC14" s="567">
        <v>4</v>
      </c>
      <c r="AD14" s="567">
        <f t="shared" si="13"/>
        <v>3</v>
      </c>
      <c r="AE14" s="568" t="str">
        <f t="shared" si="2"/>
        <v>Asturias, Principado de</v>
      </c>
      <c r="AF14" s="569">
        <f t="shared" si="3"/>
        <v>5.1910709103317254</v>
      </c>
      <c r="AH14" s="567">
        <f t="shared" si="14"/>
        <v>14</v>
      </c>
      <c r="AI14" s="567">
        <v>4</v>
      </c>
      <c r="AJ14" s="567">
        <f t="shared" si="15"/>
        <v>14</v>
      </c>
      <c r="AK14" s="568" t="str">
        <f t="shared" si="16"/>
        <v>Murcia, Región de</v>
      </c>
      <c r="AL14" s="569">
        <f t="shared" si="17"/>
        <v>1.8466661157884749</v>
      </c>
      <c r="AN14" s="567">
        <f t="shared" si="18"/>
        <v>5</v>
      </c>
      <c r="AO14" s="567">
        <v>4</v>
      </c>
      <c r="AP14" s="567">
        <f t="shared" si="19"/>
        <v>11</v>
      </c>
      <c r="AQ14" s="568" t="str">
        <f t="shared" si="20"/>
        <v>Extremadura</v>
      </c>
      <c r="AR14" s="569">
        <f t="shared" si="21"/>
        <v>8.1787406066317807</v>
      </c>
      <c r="AT14" s="567">
        <f t="shared" si="22"/>
        <v>6</v>
      </c>
      <c r="AU14" s="567">
        <v>4</v>
      </c>
      <c r="AV14" s="567">
        <f t="shared" si="23"/>
        <v>11</v>
      </c>
      <c r="AW14" s="568" t="str">
        <f t="shared" si="24"/>
        <v>Extremadura</v>
      </c>
      <c r="AX14" s="569">
        <f t="shared" si="25"/>
        <v>44.478967175132922</v>
      </c>
    </row>
    <row r="15" spans="1:50" s="396" customFormat="1" ht="18" customHeight="1" x14ac:dyDescent="0.25">
      <c r="A15" s="519"/>
      <c r="B15" s="557" t="s">
        <v>6</v>
      </c>
      <c r="C15" s="558"/>
      <c r="D15" s="559">
        <f t="shared" si="4"/>
        <v>2238754</v>
      </c>
      <c r="E15" s="560">
        <f t="shared" si="0"/>
        <v>4.6046237023905645</v>
      </c>
      <c r="F15" s="558"/>
      <c r="G15" s="561">
        <f>'20pobl'!J16</f>
        <v>1840318</v>
      </c>
      <c r="H15" s="562">
        <f t="shared" si="5"/>
        <v>4.7564096212052895</v>
      </c>
      <c r="I15" s="558"/>
      <c r="J15" s="561">
        <f>'20pobl'!Q16</f>
        <v>296882</v>
      </c>
      <c r="K15" s="562">
        <f t="shared" si="6"/>
        <v>4.2545830900664869</v>
      </c>
      <c r="L15" s="558"/>
      <c r="M15" s="561">
        <f>'20pobl'!X16</f>
        <v>101554</v>
      </c>
      <c r="N15" s="562">
        <f t="shared" si="1"/>
        <v>3.4420020918956329</v>
      </c>
      <c r="O15" s="558"/>
      <c r="P15" s="563">
        <f t="shared" si="7"/>
        <v>76437</v>
      </c>
      <c r="Q15" s="564">
        <f t="shared" si="8"/>
        <v>3.4142652564774871</v>
      </c>
      <c r="R15" s="558"/>
      <c r="S15" s="561">
        <f>'23solcasaad'!J16</f>
        <v>25989</v>
      </c>
      <c r="T15" s="565">
        <f t="shared" si="9"/>
        <v>1.4122015868996554</v>
      </c>
      <c r="U15" s="558"/>
      <c r="V15" s="561">
        <f>'23solcasaad'!Q16</f>
        <v>18309</v>
      </c>
      <c r="W15" s="565">
        <f t="shared" si="10"/>
        <v>6.1670966916148506</v>
      </c>
      <c r="X15" s="558"/>
      <c r="Y15" s="561">
        <f>'23solcasaad'!X16</f>
        <v>32139</v>
      </c>
      <c r="Z15" s="565">
        <f t="shared" si="11"/>
        <v>31.647202473560863</v>
      </c>
      <c r="AA15" s="566"/>
      <c r="AB15" s="567">
        <f t="shared" si="12"/>
        <v>18</v>
      </c>
      <c r="AC15" s="567">
        <v>5</v>
      </c>
      <c r="AD15" s="567">
        <f t="shared" si="13"/>
        <v>9</v>
      </c>
      <c r="AE15" s="568" t="str">
        <f t="shared" si="2"/>
        <v>Cataluña</v>
      </c>
      <c r="AF15" s="569">
        <f t="shared" si="3"/>
        <v>5.0202496657922122</v>
      </c>
      <c r="AH15" s="567">
        <f t="shared" si="14"/>
        <v>13</v>
      </c>
      <c r="AI15" s="567">
        <v>5</v>
      </c>
      <c r="AJ15" s="567">
        <f t="shared" si="15"/>
        <v>1</v>
      </c>
      <c r="AK15" s="568" t="str">
        <f t="shared" si="16"/>
        <v>Andalucía</v>
      </c>
      <c r="AL15" s="569">
        <f t="shared" si="17"/>
        <v>1.7339804284271803</v>
      </c>
      <c r="AN15" s="567">
        <f t="shared" si="18"/>
        <v>13</v>
      </c>
      <c r="AO15" s="567">
        <v>5</v>
      </c>
      <c r="AP15" s="567">
        <f t="shared" si="19"/>
        <v>4</v>
      </c>
      <c r="AQ15" s="568" t="str">
        <f t="shared" si="20"/>
        <v>Balears, Illes</v>
      </c>
      <c r="AR15" s="569">
        <f t="shared" si="21"/>
        <v>7.5648973908430861</v>
      </c>
      <c r="AT15" s="567">
        <f t="shared" si="22"/>
        <v>17</v>
      </c>
      <c r="AU15" s="567">
        <v>5</v>
      </c>
      <c r="AV15" s="567">
        <f t="shared" si="23"/>
        <v>8</v>
      </c>
      <c r="AW15" s="568" t="str">
        <f t="shared" si="24"/>
        <v>Castilla - La Mancha</v>
      </c>
      <c r="AX15" s="569">
        <f t="shared" si="25"/>
        <v>43.75840741881909</v>
      </c>
    </row>
    <row r="16" spans="1:50" s="396" customFormat="1" ht="18" customHeight="1" x14ac:dyDescent="0.25">
      <c r="A16" s="519"/>
      <c r="B16" s="557" t="s">
        <v>5</v>
      </c>
      <c r="C16" s="558"/>
      <c r="D16" s="571">
        <f t="shared" si="4"/>
        <v>590851</v>
      </c>
      <c r="E16" s="560">
        <f t="shared" si="0"/>
        <v>1.2152503219117274</v>
      </c>
      <c r="F16" s="558"/>
      <c r="G16" s="572">
        <f>'20pobl'!J17</f>
        <v>448930</v>
      </c>
      <c r="H16" s="562">
        <f t="shared" si="5"/>
        <v>1.1602858697506033</v>
      </c>
      <c r="I16" s="558"/>
      <c r="J16" s="572">
        <f>'20pobl'!Q17</f>
        <v>100609</v>
      </c>
      <c r="K16" s="562">
        <f t="shared" si="6"/>
        <v>1.4418164459566398</v>
      </c>
      <c r="L16" s="558"/>
      <c r="M16" s="572">
        <f>'20pobl'!X17</f>
        <v>41312</v>
      </c>
      <c r="N16" s="562">
        <f t="shared" si="1"/>
        <v>1.4002007840202493</v>
      </c>
      <c r="O16" s="558"/>
      <c r="P16" s="572">
        <f t="shared" si="7"/>
        <v>23596</v>
      </c>
      <c r="Q16" s="564">
        <f t="shared" si="8"/>
        <v>3.9935618286166901</v>
      </c>
      <c r="R16" s="558"/>
      <c r="S16" s="572">
        <f>'23solcasaad'!J17</f>
        <v>6602</v>
      </c>
      <c r="T16" s="565">
        <f t="shared" si="9"/>
        <v>1.4706078898714721</v>
      </c>
      <c r="U16" s="558"/>
      <c r="V16" s="572">
        <f>'23solcasaad'!Q17</f>
        <v>5056</v>
      </c>
      <c r="W16" s="565">
        <f t="shared" si="10"/>
        <v>5.0253953423649973</v>
      </c>
      <c r="X16" s="558"/>
      <c r="Y16" s="572">
        <f>'23solcasaad'!X17</f>
        <v>11938</v>
      </c>
      <c r="Z16" s="565">
        <f t="shared" si="11"/>
        <v>28.897172734314484</v>
      </c>
      <c r="AA16" s="566"/>
      <c r="AB16" s="567">
        <f t="shared" si="12"/>
        <v>13</v>
      </c>
      <c r="AC16" s="567">
        <v>6</v>
      </c>
      <c r="AD16" s="567">
        <f t="shared" si="13"/>
        <v>1</v>
      </c>
      <c r="AE16" s="568" t="str">
        <f t="shared" si="2"/>
        <v>Andalucía</v>
      </c>
      <c r="AF16" s="569">
        <f t="shared" si="3"/>
        <v>4.9354125448252066</v>
      </c>
      <c r="AH16" s="567">
        <f t="shared" si="14"/>
        <v>10</v>
      </c>
      <c r="AI16" s="567">
        <v>6</v>
      </c>
      <c r="AJ16" s="567">
        <f t="shared" si="15"/>
        <v>11</v>
      </c>
      <c r="AK16" s="568" t="str">
        <f t="shared" si="16"/>
        <v>Extremadura</v>
      </c>
      <c r="AL16" s="569">
        <f t="shared" si="17"/>
        <v>1.7336649045836956</v>
      </c>
      <c r="AN16" s="567">
        <f t="shared" si="18"/>
        <v>17</v>
      </c>
      <c r="AO16" s="567">
        <v>6</v>
      </c>
      <c r="AP16" s="567">
        <f t="shared" si="19"/>
        <v>8</v>
      </c>
      <c r="AQ16" s="568" t="str">
        <f t="shared" si="20"/>
        <v>Castilla - La Mancha</v>
      </c>
      <c r="AR16" s="569">
        <f t="shared" si="21"/>
        <v>7.3885761055581733</v>
      </c>
      <c r="AT16" s="567">
        <f t="shared" si="22"/>
        <v>18</v>
      </c>
      <c r="AU16" s="567">
        <v>6</v>
      </c>
      <c r="AV16" s="567">
        <f t="shared" si="23"/>
        <v>4</v>
      </c>
      <c r="AW16" s="568" t="str">
        <f t="shared" si="24"/>
        <v>Balears, Illes</v>
      </c>
      <c r="AX16" s="569">
        <f t="shared" si="25"/>
        <v>41.988362061053287</v>
      </c>
    </row>
    <row r="17" spans="1:50" s="396" customFormat="1" ht="18" customHeight="1" x14ac:dyDescent="0.25">
      <c r="A17" s="519"/>
      <c r="B17" s="557" t="s">
        <v>4</v>
      </c>
      <c r="C17" s="558"/>
      <c r="D17" s="559">
        <f t="shared" si="4"/>
        <v>2391682</v>
      </c>
      <c r="E17" s="560">
        <f t="shared" si="0"/>
        <v>4.9191629030169768</v>
      </c>
      <c r="F17" s="558"/>
      <c r="G17" s="561">
        <f>'20pobl'!J18</f>
        <v>1748820</v>
      </c>
      <c r="H17" s="562">
        <f t="shared" si="5"/>
        <v>4.5199276830179542</v>
      </c>
      <c r="I17" s="558"/>
      <c r="J17" s="561">
        <f>'20pobl'!Q18</f>
        <v>421942</v>
      </c>
      <c r="K17" s="562">
        <f t="shared" si="6"/>
        <v>6.0468041113601823</v>
      </c>
      <c r="L17" s="558"/>
      <c r="M17" s="561">
        <f>'20pobl'!X18</f>
        <v>220920</v>
      </c>
      <c r="N17" s="562">
        <f t="shared" si="1"/>
        <v>7.4877119772887646</v>
      </c>
      <c r="O17" s="558"/>
      <c r="P17" s="563">
        <f t="shared" si="7"/>
        <v>161329</v>
      </c>
      <c r="Q17" s="564">
        <f>P17*100/D17</f>
        <v>6.7454201687348068</v>
      </c>
      <c r="R17" s="558"/>
      <c r="S17" s="561">
        <f>'23solcasaad'!J18</f>
        <v>32724</v>
      </c>
      <c r="T17" s="565">
        <f>S17*100/G17</f>
        <v>1.8712045836621265</v>
      </c>
      <c r="U17" s="558"/>
      <c r="V17" s="561">
        <f>'23solcasaad'!Q18</f>
        <v>29244</v>
      </c>
      <c r="W17" s="565">
        <f>V17*100/J17</f>
        <v>6.9308103957415952</v>
      </c>
      <c r="X17" s="558"/>
      <c r="Y17" s="561">
        <f>'23solcasaad'!X18</f>
        <v>99361</v>
      </c>
      <c r="Z17" s="565">
        <f>Y17*100/M17</f>
        <v>44.976009415172911</v>
      </c>
      <c r="AA17" s="566"/>
      <c r="AB17" s="567">
        <f t="shared" si="12"/>
        <v>1</v>
      </c>
      <c r="AC17" s="567">
        <v>7</v>
      </c>
      <c r="AD17" s="567">
        <f t="shared" si="13"/>
        <v>8</v>
      </c>
      <c r="AE17" s="568" t="str">
        <f t="shared" si="2"/>
        <v>Castilla - La Mancha</v>
      </c>
      <c r="AF17" s="569">
        <f t="shared" si="3"/>
        <v>4.8989917949395396</v>
      </c>
      <c r="AH17" s="567">
        <f t="shared" si="14"/>
        <v>2</v>
      </c>
      <c r="AI17" s="567">
        <v>7</v>
      </c>
      <c r="AJ17" s="567">
        <f t="shared" si="15"/>
        <v>9</v>
      </c>
      <c r="AK17" s="568" t="str">
        <f t="shared" si="16"/>
        <v>Cataluña</v>
      </c>
      <c r="AL17" s="569">
        <f t="shared" si="17"/>
        <v>1.5772795305777361</v>
      </c>
      <c r="AN17" s="567">
        <f t="shared" si="18"/>
        <v>8</v>
      </c>
      <c r="AO17" s="567">
        <v>7</v>
      </c>
      <c r="AP17" s="567">
        <f t="shared" si="19"/>
        <v>20</v>
      </c>
      <c r="AQ17" s="568" t="str">
        <f t="shared" si="20"/>
        <v>TOTAL</v>
      </c>
      <c r="AR17" s="569">
        <f t="shared" si="21"/>
        <v>6.9711894666816852</v>
      </c>
      <c r="AT17" s="567">
        <f t="shared" si="22"/>
        <v>2</v>
      </c>
      <c r="AU17" s="567">
        <v>7</v>
      </c>
      <c r="AV17" s="567">
        <f t="shared" si="23"/>
        <v>14</v>
      </c>
      <c r="AW17" s="568" t="str">
        <f t="shared" si="24"/>
        <v>Murcia, Región de</v>
      </c>
      <c r="AX17" s="569">
        <f t="shared" si="25"/>
        <v>41.623166790952027</v>
      </c>
    </row>
    <row r="18" spans="1:50" s="396" customFormat="1" ht="18" customHeight="1" x14ac:dyDescent="0.25">
      <c r="A18" s="519"/>
      <c r="B18" s="557" t="s">
        <v>40</v>
      </c>
      <c r="C18" s="558"/>
      <c r="D18" s="559">
        <f t="shared" si="4"/>
        <v>2104433</v>
      </c>
      <c r="E18" s="560">
        <f t="shared" si="0"/>
        <v>4.3283550009929108</v>
      </c>
      <c r="F18" s="558"/>
      <c r="G18" s="561">
        <f>'20pobl'!J19</f>
        <v>1689133</v>
      </c>
      <c r="H18" s="562">
        <f t="shared" si="5"/>
        <v>4.3656631368575187</v>
      </c>
      <c r="I18" s="558"/>
      <c r="J18" s="561">
        <f>'20pobl'!Q19</f>
        <v>282233</v>
      </c>
      <c r="K18" s="562">
        <f t="shared" si="6"/>
        <v>4.0446498920740721</v>
      </c>
      <c r="L18" s="558"/>
      <c r="M18" s="561">
        <f>'20pobl'!X19</f>
        <v>133067</v>
      </c>
      <c r="N18" s="562">
        <f t="shared" si="1"/>
        <v>4.5100822455272684</v>
      </c>
      <c r="O18" s="558"/>
      <c r="P18" s="563">
        <f t="shared" si="7"/>
        <v>103096</v>
      </c>
      <c r="Q18" s="564">
        <f t="shared" si="8"/>
        <v>4.8989917949395396</v>
      </c>
      <c r="R18" s="558"/>
      <c r="S18" s="561">
        <f>'23solcasaad'!J19</f>
        <v>24015</v>
      </c>
      <c r="T18" s="565">
        <f t="shared" si="9"/>
        <v>1.4217352926027731</v>
      </c>
      <c r="U18" s="558"/>
      <c r="V18" s="561">
        <f>'23solcasaad'!Q19</f>
        <v>20853</v>
      </c>
      <c r="W18" s="565">
        <f t="shared" si="10"/>
        <v>7.3885761055581733</v>
      </c>
      <c r="X18" s="558"/>
      <c r="Y18" s="561">
        <f>'23solcasaad'!X19</f>
        <v>58228</v>
      </c>
      <c r="Z18" s="565">
        <f t="shared" si="11"/>
        <v>43.75840741881909</v>
      </c>
      <c r="AA18" s="566"/>
      <c r="AB18" s="567">
        <f t="shared" si="12"/>
        <v>7</v>
      </c>
      <c r="AC18" s="567">
        <v>8</v>
      </c>
      <c r="AD18" s="567">
        <f t="shared" si="13"/>
        <v>20</v>
      </c>
      <c r="AE18" s="568" t="str">
        <f t="shared" si="2"/>
        <v>TOTAL</v>
      </c>
      <c r="AF18" s="569">
        <f t="shared" si="3"/>
        <v>4.6054361303582843</v>
      </c>
      <c r="AH18" s="567">
        <f t="shared" si="14"/>
        <v>12</v>
      </c>
      <c r="AI18" s="567">
        <v>8</v>
      </c>
      <c r="AJ18" s="567">
        <f t="shared" si="15"/>
        <v>3</v>
      </c>
      <c r="AK18" s="568" t="str">
        <f t="shared" si="16"/>
        <v>Asturias, Principado de</v>
      </c>
      <c r="AL18" s="569">
        <f t="shared" si="17"/>
        <v>1.5064076996921993</v>
      </c>
      <c r="AN18" s="567">
        <f t="shared" si="18"/>
        <v>6</v>
      </c>
      <c r="AO18" s="567">
        <v>8</v>
      </c>
      <c r="AP18" s="567">
        <f t="shared" si="19"/>
        <v>7</v>
      </c>
      <c r="AQ18" s="568" t="str">
        <f t="shared" si="20"/>
        <v>Castilla y León</v>
      </c>
      <c r="AR18" s="569">
        <f t="shared" si="21"/>
        <v>6.9308103957415952</v>
      </c>
      <c r="AT18" s="567">
        <f t="shared" si="22"/>
        <v>5</v>
      </c>
      <c r="AU18" s="567">
        <v>8</v>
      </c>
      <c r="AV18" s="567">
        <f t="shared" si="23"/>
        <v>20</v>
      </c>
      <c r="AW18" s="568" t="str">
        <f t="shared" si="24"/>
        <v>TOTAL</v>
      </c>
      <c r="AX18" s="569">
        <f t="shared" si="25"/>
        <v>39.711954241308227</v>
      </c>
    </row>
    <row r="19" spans="1:50" s="396" customFormat="1" ht="18" customHeight="1" x14ac:dyDescent="0.25">
      <c r="A19" s="519"/>
      <c r="B19" s="557" t="s">
        <v>41</v>
      </c>
      <c r="C19" s="558"/>
      <c r="D19" s="559">
        <f t="shared" si="4"/>
        <v>8012231</v>
      </c>
      <c r="E19" s="560">
        <f t="shared" si="0"/>
        <v>16.479393792988624</v>
      </c>
      <c r="F19" s="558"/>
      <c r="G19" s="561">
        <f>'20pobl'!J20</f>
        <v>6446733</v>
      </c>
      <c r="H19" s="562">
        <f t="shared" si="5"/>
        <v>16.661958893268253</v>
      </c>
      <c r="I19" s="558"/>
      <c r="J19" s="561">
        <f>'20pobl'!Q20</f>
        <v>1100095</v>
      </c>
      <c r="K19" s="562">
        <f t="shared" si="6"/>
        <v>15.765339712298799</v>
      </c>
      <c r="L19" s="558"/>
      <c r="M19" s="561">
        <f>'20pobl'!X20</f>
        <v>465403</v>
      </c>
      <c r="N19" s="562">
        <f t="shared" si="1"/>
        <v>15.774052224181256</v>
      </c>
      <c r="O19" s="558"/>
      <c r="P19" s="563">
        <f t="shared" si="7"/>
        <v>402234</v>
      </c>
      <c r="Q19" s="564">
        <f t="shared" si="8"/>
        <v>5.0202496657922122</v>
      </c>
      <c r="R19" s="558"/>
      <c r="S19" s="561">
        <f>'23solcasaad'!J20</f>
        <v>101683</v>
      </c>
      <c r="T19" s="565">
        <f t="shared" si="9"/>
        <v>1.5772795305777361</v>
      </c>
      <c r="U19" s="558"/>
      <c r="V19" s="561">
        <f>'23solcasaad'!Q20</f>
        <v>92951</v>
      </c>
      <c r="W19" s="565">
        <f t="shared" si="10"/>
        <v>8.449361191533459</v>
      </c>
      <c r="X19" s="558"/>
      <c r="Y19" s="561">
        <f>'23solcasaad'!X20</f>
        <v>207600</v>
      </c>
      <c r="Z19" s="565">
        <f t="shared" si="11"/>
        <v>44.606502321643823</v>
      </c>
      <c r="AA19" s="566"/>
      <c r="AB19" s="567">
        <f t="shared" si="12"/>
        <v>5</v>
      </c>
      <c r="AC19" s="567">
        <v>9</v>
      </c>
      <c r="AD19" s="567">
        <f t="shared" si="13"/>
        <v>17</v>
      </c>
      <c r="AE19" s="568" t="str">
        <f t="shared" si="2"/>
        <v>Rioja, La</v>
      </c>
      <c r="AF19" s="569">
        <f t="shared" si="3"/>
        <v>4.5764133948621772</v>
      </c>
      <c r="AH19" s="567">
        <f t="shared" si="14"/>
        <v>7</v>
      </c>
      <c r="AI19" s="567">
        <v>9</v>
      </c>
      <c r="AJ19" s="567">
        <f t="shared" si="15"/>
        <v>20</v>
      </c>
      <c r="AK19" s="568" t="str">
        <f t="shared" si="16"/>
        <v>TOTAL</v>
      </c>
      <c r="AL19" s="569">
        <f t="shared" si="17"/>
        <v>1.5017034696173641</v>
      </c>
      <c r="AN19" s="567">
        <f t="shared" si="18"/>
        <v>3</v>
      </c>
      <c r="AO19" s="567">
        <v>9</v>
      </c>
      <c r="AP19" s="567">
        <f t="shared" si="19"/>
        <v>16</v>
      </c>
      <c r="AQ19" s="568" t="str">
        <f t="shared" si="20"/>
        <v>País Vasco</v>
      </c>
      <c r="AR19" s="569">
        <f t="shared" si="21"/>
        <v>6.5535656988095301</v>
      </c>
      <c r="AT19" s="567">
        <f t="shared" si="22"/>
        <v>3</v>
      </c>
      <c r="AU19" s="567">
        <v>9</v>
      </c>
      <c r="AV19" s="567">
        <f t="shared" si="23"/>
        <v>16</v>
      </c>
      <c r="AW19" s="568" t="str">
        <f t="shared" si="24"/>
        <v>País Vasco</v>
      </c>
      <c r="AX19" s="569">
        <f t="shared" si="25"/>
        <v>39.642251652374753</v>
      </c>
    </row>
    <row r="20" spans="1:50" s="396" customFormat="1" ht="18" customHeight="1" x14ac:dyDescent="0.25">
      <c r="A20" s="519"/>
      <c r="B20" s="557" t="s">
        <v>3</v>
      </c>
      <c r="C20" s="558"/>
      <c r="D20" s="559">
        <f t="shared" si="4"/>
        <v>5319285</v>
      </c>
      <c r="E20" s="560">
        <f t="shared" si="0"/>
        <v>10.94059722094102</v>
      </c>
      <c r="F20" s="558"/>
      <c r="G20" s="561">
        <f>'20pobl'!J21</f>
        <v>4245246</v>
      </c>
      <c r="H20" s="562">
        <f t="shared" si="5"/>
        <v>10.972086845199184</v>
      </c>
      <c r="I20" s="558"/>
      <c r="J20" s="561">
        <f>'20pobl'!Q21</f>
        <v>773188</v>
      </c>
      <c r="K20" s="562">
        <f t="shared" si="6"/>
        <v>11.080471669694784</v>
      </c>
      <c r="L20" s="558"/>
      <c r="M20" s="561">
        <f>'20pobl'!X21</f>
        <v>300851</v>
      </c>
      <c r="N20" s="562">
        <f t="shared" si="1"/>
        <v>10.196838837947231</v>
      </c>
      <c r="O20" s="558"/>
      <c r="P20" s="563">
        <f t="shared" si="7"/>
        <v>228620</v>
      </c>
      <c r="Q20" s="564">
        <f t="shared" si="8"/>
        <v>4.2979460585398224</v>
      </c>
      <c r="R20" s="558"/>
      <c r="S20" s="561">
        <f>'23solcasaad'!J21</f>
        <v>60392</v>
      </c>
      <c r="T20" s="565">
        <f t="shared" si="9"/>
        <v>1.4225795160044907</v>
      </c>
      <c r="U20" s="558"/>
      <c r="V20" s="561">
        <f>'23solcasaad'!Q21</f>
        <v>50573</v>
      </c>
      <c r="W20" s="565">
        <f t="shared" si="10"/>
        <v>6.5408412960366693</v>
      </c>
      <c r="X20" s="558"/>
      <c r="Y20" s="561">
        <f>'23solcasaad'!X21</f>
        <v>117655</v>
      </c>
      <c r="Z20" s="565">
        <f t="shared" si="11"/>
        <v>39.10739867908034</v>
      </c>
      <c r="AA20" s="566"/>
      <c r="AB20" s="567">
        <f t="shared" si="12"/>
        <v>12</v>
      </c>
      <c r="AC20" s="567">
        <v>10</v>
      </c>
      <c r="AD20" s="567">
        <f t="shared" si="13"/>
        <v>14</v>
      </c>
      <c r="AE20" s="568" t="str">
        <f t="shared" si="2"/>
        <v>Murcia, Región de</v>
      </c>
      <c r="AF20" s="570">
        <f t="shared" si="3"/>
        <v>4.5369055117909429</v>
      </c>
      <c r="AH20" s="567">
        <f t="shared" si="14"/>
        <v>11</v>
      </c>
      <c r="AI20" s="567">
        <v>10</v>
      </c>
      <c r="AJ20" s="567">
        <f t="shared" si="15"/>
        <v>6</v>
      </c>
      <c r="AK20" s="568" t="str">
        <f t="shared" si="16"/>
        <v>Cantabria</v>
      </c>
      <c r="AL20" s="569">
        <f t="shared" si="17"/>
        <v>1.4706078898714721</v>
      </c>
      <c r="AN20" s="567">
        <f t="shared" si="18"/>
        <v>10</v>
      </c>
      <c r="AO20" s="567">
        <v>10</v>
      </c>
      <c r="AP20" s="567">
        <f t="shared" si="19"/>
        <v>10</v>
      </c>
      <c r="AQ20" s="568" t="str">
        <f t="shared" si="20"/>
        <v>Comunitat Valenciana</v>
      </c>
      <c r="AR20" s="569">
        <f t="shared" si="21"/>
        <v>6.5408412960366693</v>
      </c>
      <c r="AT20" s="567">
        <f t="shared" si="22"/>
        <v>10</v>
      </c>
      <c r="AU20" s="567">
        <v>10</v>
      </c>
      <c r="AV20" s="567">
        <f t="shared" si="23"/>
        <v>10</v>
      </c>
      <c r="AW20" s="568" t="str">
        <f t="shared" si="24"/>
        <v>Comunitat Valenciana</v>
      </c>
      <c r="AX20" s="569">
        <f t="shared" si="25"/>
        <v>39.10739867908034</v>
      </c>
    </row>
    <row r="21" spans="1:50" s="329" customFormat="1" ht="18" customHeight="1" x14ac:dyDescent="0.25">
      <c r="A21" s="348"/>
      <c r="B21" s="548" t="s">
        <v>2</v>
      </c>
      <c r="C21" s="573"/>
      <c r="D21" s="574">
        <f t="shared" si="4"/>
        <v>1054681</v>
      </c>
      <c r="E21" s="575">
        <f t="shared" si="0"/>
        <v>2.1692464339811264</v>
      </c>
      <c r="F21" s="573"/>
      <c r="G21" s="576">
        <f>'20pobl'!J22</f>
        <v>818728</v>
      </c>
      <c r="H21" s="577">
        <f t="shared" si="5"/>
        <v>2.1160504523403914</v>
      </c>
      <c r="I21" s="573"/>
      <c r="J21" s="576">
        <f>'20pobl'!Q22</f>
        <v>161284</v>
      </c>
      <c r="K21" s="577">
        <f t="shared" si="6"/>
        <v>2.3113431568713603</v>
      </c>
      <c r="L21" s="573"/>
      <c r="M21" s="576">
        <f>'20pobl'!X22</f>
        <v>74669</v>
      </c>
      <c r="N21" s="577">
        <f t="shared" si="1"/>
        <v>2.5307802174188612</v>
      </c>
      <c r="O21" s="573"/>
      <c r="P21" s="578">
        <f t="shared" si="7"/>
        <v>60597</v>
      </c>
      <c r="Q21" s="579">
        <f t="shared" si="8"/>
        <v>5.7455287428141784</v>
      </c>
      <c r="R21" s="573"/>
      <c r="S21" s="576">
        <f>'23solcasaad'!J22</f>
        <v>14194</v>
      </c>
      <c r="T21" s="580">
        <f t="shared" si="9"/>
        <v>1.7336649045836956</v>
      </c>
      <c r="U21" s="573"/>
      <c r="V21" s="576">
        <f>'23solcasaad'!Q22</f>
        <v>13191</v>
      </c>
      <c r="W21" s="580">
        <f t="shared" si="10"/>
        <v>8.1787406066317807</v>
      </c>
      <c r="X21" s="573"/>
      <c r="Y21" s="576">
        <f>'23solcasaad'!X22</f>
        <v>33212</v>
      </c>
      <c r="Z21" s="565">
        <f t="shared" si="11"/>
        <v>44.478967175132922</v>
      </c>
      <c r="AA21" s="566"/>
      <c r="AB21" s="567">
        <f t="shared" si="12"/>
        <v>2</v>
      </c>
      <c r="AC21" s="567">
        <v>11</v>
      </c>
      <c r="AD21" s="567">
        <f t="shared" si="13"/>
        <v>2</v>
      </c>
      <c r="AE21" s="568" t="str">
        <f t="shared" si="2"/>
        <v>Aragón</v>
      </c>
      <c r="AF21" s="569">
        <f t="shared" si="3"/>
        <v>4.4065105494191661</v>
      </c>
      <c r="AG21" s="396"/>
      <c r="AH21" s="567">
        <f t="shared" si="14"/>
        <v>6</v>
      </c>
      <c r="AI21" s="567">
        <v>11</v>
      </c>
      <c r="AJ21" s="567">
        <f t="shared" si="15"/>
        <v>10</v>
      </c>
      <c r="AK21" s="568" t="str">
        <f t="shared" si="16"/>
        <v>Comunitat Valenciana</v>
      </c>
      <c r="AL21" s="569">
        <f t="shared" si="17"/>
        <v>1.4225795160044907</v>
      </c>
      <c r="AM21" s="396"/>
      <c r="AN21" s="567">
        <f t="shared" si="18"/>
        <v>4</v>
      </c>
      <c r="AO21" s="567">
        <v>11</v>
      </c>
      <c r="AP21" s="567">
        <f t="shared" si="19"/>
        <v>18</v>
      </c>
      <c r="AQ21" s="568" t="str">
        <f t="shared" si="20"/>
        <v>Ceuta y Melilla</v>
      </c>
      <c r="AR21" s="569">
        <f t="shared" si="21"/>
        <v>6.3999035796070869</v>
      </c>
      <c r="AS21" s="396"/>
      <c r="AT21" s="567">
        <f t="shared" si="22"/>
        <v>4</v>
      </c>
      <c r="AU21" s="567">
        <v>11</v>
      </c>
      <c r="AV21" s="567">
        <f t="shared" si="23"/>
        <v>13</v>
      </c>
      <c r="AW21" s="568" t="str">
        <f t="shared" si="24"/>
        <v>Madrid, Comunidad de</v>
      </c>
      <c r="AX21" s="569">
        <f t="shared" si="25"/>
        <v>39.039494583548979</v>
      </c>
    </row>
    <row r="22" spans="1:50" s="329" customFormat="1" ht="18" customHeight="1" x14ac:dyDescent="0.25">
      <c r="A22" s="348"/>
      <c r="B22" s="548" t="s">
        <v>35</v>
      </c>
      <c r="C22" s="573"/>
      <c r="D22" s="574">
        <f t="shared" si="4"/>
        <v>2705833</v>
      </c>
      <c r="E22" s="575">
        <f t="shared" si="0"/>
        <v>5.5653022915919159</v>
      </c>
      <c r="F22" s="573"/>
      <c r="G22" s="576">
        <f>'20pobl'!J23</f>
        <v>1985942</v>
      </c>
      <c r="H22" s="577">
        <f t="shared" si="5"/>
        <v>5.1327833754577608</v>
      </c>
      <c r="I22" s="573"/>
      <c r="J22" s="576">
        <f>'20pobl'!Q23</f>
        <v>478661</v>
      </c>
      <c r="K22" s="577">
        <f t="shared" si="6"/>
        <v>6.8596378240321565</v>
      </c>
      <c r="L22" s="573"/>
      <c r="M22" s="576">
        <f>'20pobl'!X23</f>
        <v>241230</v>
      </c>
      <c r="N22" s="577">
        <f t="shared" si="1"/>
        <v>8.1760852810128952</v>
      </c>
      <c r="O22" s="573"/>
      <c r="P22" s="578">
        <f t="shared" si="7"/>
        <v>91845</v>
      </c>
      <c r="Q22" s="579">
        <f t="shared" si="8"/>
        <v>3.394333648824595</v>
      </c>
      <c r="R22" s="573"/>
      <c r="S22" s="576">
        <f>'23solcasaad'!J23</f>
        <v>26197</v>
      </c>
      <c r="T22" s="580">
        <f t="shared" si="9"/>
        <v>1.3191221093063141</v>
      </c>
      <c r="U22" s="573"/>
      <c r="V22" s="576">
        <f>'23solcasaad'!Q23</f>
        <v>16047</v>
      </c>
      <c r="W22" s="580">
        <f t="shared" si="10"/>
        <v>3.3524770140036475</v>
      </c>
      <c r="X22" s="573"/>
      <c r="Y22" s="576">
        <f>'23solcasaad'!X23</f>
        <v>49601</v>
      </c>
      <c r="Z22" s="565">
        <f t="shared" si="11"/>
        <v>20.561704597272314</v>
      </c>
      <c r="AA22" s="566"/>
      <c r="AB22" s="567">
        <f t="shared" si="12"/>
        <v>19</v>
      </c>
      <c r="AC22" s="567">
        <v>12</v>
      </c>
      <c r="AD22" s="567">
        <f t="shared" si="13"/>
        <v>10</v>
      </c>
      <c r="AE22" s="568" t="str">
        <f t="shared" si="2"/>
        <v>Comunitat Valenciana</v>
      </c>
      <c r="AF22" s="569">
        <f t="shared" si="3"/>
        <v>4.2979460585398224</v>
      </c>
      <c r="AG22" s="396"/>
      <c r="AH22" s="567">
        <f t="shared" si="14"/>
        <v>16</v>
      </c>
      <c r="AI22" s="567">
        <v>12</v>
      </c>
      <c r="AJ22" s="567">
        <f t="shared" si="15"/>
        <v>8</v>
      </c>
      <c r="AK22" s="568" t="str">
        <f t="shared" si="16"/>
        <v>Castilla - La Mancha</v>
      </c>
      <c r="AL22" s="569">
        <f t="shared" si="17"/>
        <v>1.4217352926027731</v>
      </c>
      <c r="AM22" s="396"/>
      <c r="AN22" s="567">
        <f t="shared" si="18"/>
        <v>19</v>
      </c>
      <c r="AO22" s="567">
        <v>12</v>
      </c>
      <c r="AP22" s="567">
        <f t="shared" si="19"/>
        <v>3</v>
      </c>
      <c r="AQ22" s="568" t="str">
        <f t="shared" si="20"/>
        <v>Asturias, Principado de</v>
      </c>
      <c r="AR22" s="569">
        <f t="shared" si="21"/>
        <v>6.1673986495043289</v>
      </c>
      <c r="AS22" s="396"/>
      <c r="AT22" s="567">
        <f t="shared" si="22"/>
        <v>19</v>
      </c>
      <c r="AU22" s="567">
        <v>12</v>
      </c>
      <c r="AV22" s="567">
        <f t="shared" si="23"/>
        <v>17</v>
      </c>
      <c r="AW22" s="568" t="str">
        <f t="shared" si="24"/>
        <v>Rioja, La</v>
      </c>
      <c r="AX22" s="569">
        <f t="shared" si="25"/>
        <v>38.324895639044321</v>
      </c>
    </row>
    <row r="23" spans="1:50" s="329" customFormat="1" ht="18" customHeight="1" x14ac:dyDescent="0.25">
      <c r="A23" s="348"/>
      <c r="B23" s="548" t="s">
        <v>42</v>
      </c>
      <c r="C23" s="573"/>
      <c r="D23" s="574">
        <f t="shared" si="4"/>
        <v>7009268</v>
      </c>
      <c r="E23" s="575">
        <f t="shared" si="0"/>
        <v>14.416519889727814</v>
      </c>
      <c r="F23" s="573"/>
      <c r="G23" s="576">
        <f>'20pobl'!J24</f>
        <v>5704269</v>
      </c>
      <c r="H23" s="577">
        <f t="shared" si="5"/>
        <v>14.743017214167919</v>
      </c>
      <c r="I23" s="573"/>
      <c r="J23" s="576">
        <f>'20pobl'!Q24</f>
        <v>912768</v>
      </c>
      <c r="K23" s="577">
        <f t="shared" si="6"/>
        <v>13.080777204255586</v>
      </c>
      <c r="L23" s="573"/>
      <c r="M23" s="576">
        <f>'20pobl'!X24</f>
        <v>392231</v>
      </c>
      <c r="N23" s="577">
        <f t="shared" si="1"/>
        <v>13.294010304924631</v>
      </c>
      <c r="O23" s="573"/>
      <c r="P23" s="578">
        <f t="shared" si="7"/>
        <v>269409</v>
      </c>
      <c r="Q23" s="579">
        <f t="shared" si="8"/>
        <v>3.8436110589579395</v>
      </c>
      <c r="R23" s="573"/>
      <c r="S23" s="576">
        <f>'23solcasaad'!J24</f>
        <v>63405</v>
      </c>
      <c r="T23" s="580">
        <f t="shared" si="9"/>
        <v>1.1115359391361102</v>
      </c>
      <c r="U23" s="573"/>
      <c r="V23" s="576">
        <f>'23solcasaad'!Q24</f>
        <v>52879</v>
      </c>
      <c r="W23" s="580">
        <f t="shared" si="10"/>
        <v>5.7932574323376809</v>
      </c>
      <c r="X23" s="573"/>
      <c r="Y23" s="576">
        <f>'23solcasaad'!X24</f>
        <v>153125</v>
      </c>
      <c r="Z23" s="565">
        <f t="shared" si="11"/>
        <v>39.039494583548979</v>
      </c>
      <c r="AA23" s="566"/>
      <c r="AB23" s="567">
        <f t="shared" si="12"/>
        <v>15</v>
      </c>
      <c r="AC23" s="567">
        <v>13</v>
      </c>
      <c r="AD23" s="567">
        <f t="shared" si="13"/>
        <v>6</v>
      </c>
      <c r="AE23" s="568" t="str">
        <f t="shared" si="2"/>
        <v>Cantabria</v>
      </c>
      <c r="AF23" s="569">
        <f t="shared" si="3"/>
        <v>3.9935618286166901</v>
      </c>
      <c r="AG23" s="396"/>
      <c r="AH23" s="567">
        <f t="shared" si="14"/>
        <v>17</v>
      </c>
      <c r="AI23" s="567">
        <v>13</v>
      </c>
      <c r="AJ23" s="567">
        <f t="shared" si="15"/>
        <v>5</v>
      </c>
      <c r="AK23" s="568" t="str">
        <f t="shared" si="16"/>
        <v>Canarias</v>
      </c>
      <c r="AL23" s="569">
        <f t="shared" si="17"/>
        <v>1.4122015868996554</v>
      </c>
      <c r="AM23" s="396"/>
      <c r="AN23" s="567">
        <f t="shared" si="18"/>
        <v>14</v>
      </c>
      <c r="AO23" s="567">
        <v>13</v>
      </c>
      <c r="AP23" s="567">
        <f t="shared" si="19"/>
        <v>5</v>
      </c>
      <c r="AQ23" s="568" t="str">
        <f t="shared" si="20"/>
        <v>Canarias</v>
      </c>
      <c r="AR23" s="569">
        <f t="shared" si="21"/>
        <v>6.1670966916148506</v>
      </c>
      <c r="AS23" s="396"/>
      <c r="AT23" s="567">
        <f t="shared" si="22"/>
        <v>11</v>
      </c>
      <c r="AU23" s="567">
        <v>13</v>
      </c>
      <c r="AV23" s="567">
        <f t="shared" si="23"/>
        <v>2</v>
      </c>
      <c r="AW23" s="568" t="str">
        <f t="shared" si="24"/>
        <v>Aragón</v>
      </c>
      <c r="AX23" s="569">
        <f t="shared" si="25"/>
        <v>37.45027292071422</v>
      </c>
    </row>
    <row r="24" spans="1:50" s="329" customFormat="1" ht="18" customHeight="1" x14ac:dyDescent="0.25">
      <c r="A24" s="348"/>
      <c r="B24" s="548" t="s">
        <v>43</v>
      </c>
      <c r="C24" s="573"/>
      <c r="D24" s="574">
        <f t="shared" si="4"/>
        <v>1568492</v>
      </c>
      <c r="E24" s="575">
        <f t="shared" si="0"/>
        <v>3.226042450492542</v>
      </c>
      <c r="F24" s="573"/>
      <c r="G24" s="576">
        <f>'20pobl'!J25</f>
        <v>1307004</v>
      </c>
      <c r="H24" s="577">
        <f t="shared" si="5"/>
        <v>3.3780283627904519</v>
      </c>
      <c r="I24" s="573"/>
      <c r="J24" s="576">
        <f>'20pobl'!Q25</f>
        <v>189074</v>
      </c>
      <c r="K24" s="577">
        <f t="shared" si="6"/>
        <v>2.7095985717262443</v>
      </c>
      <c r="L24" s="573"/>
      <c r="M24" s="576">
        <f>'20pobl'!X25</f>
        <v>72414</v>
      </c>
      <c r="N24" s="577">
        <f t="shared" si="1"/>
        <v>2.4543507836474228</v>
      </c>
      <c r="O24" s="573"/>
      <c r="P24" s="578">
        <f t="shared" si="7"/>
        <v>71161</v>
      </c>
      <c r="Q24" s="579">
        <f t="shared" si="8"/>
        <v>4.5369055117909429</v>
      </c>
      <c r="R24" s="573"/>
      <c r="S24" s="576">
        <f>'23solcasaad'!J25</f>
        <v>24136</v>
      </c>
      <c r="T24" s="580">
        <f t="shared" si="9"/>
        <v>1.8466661157884749</v>
      </c>
      <c r="U24" s="573"/>
      <c r="V24" s="576">
        <f>'23solcasaad'!Q25</f>
        <v>16884</v>
      </c>
      <c r="W24" s="580">
        <f t="shared" si="10"/>
        <v>8.9298369950389791</v>
      </c>
      <c r="X24" s="573"/>
      <c r="Y24" s="576">
        <f>'23solcasaad'!X25</f>
        <v>30141</v>
      </c>
      <c r="Z24" s="565">
        <f t="shared" si="11"/>
        <v>41.623166790952027</v>
      </c>
      <c r="AA24" s="566"/>
      <c r="AB24" s="567">
        <f t="shared" si="12"/>
        <v>10</v>
      </c>
      <c r="AC24" s="567">
        <v>14</v>
      </c>
      <c r="AD24" s="567">
        <f t="shared" si="13"/>
        <v>4</v>
      </c>
      <c r="AE24" s="568" t="str">
        <f t="shared" si="2"/>
        <v>Balears, Illes</v>
      </c>
      <c r="AF24" s="569">
        <f t="shared" si="3"/>
        <v>3.9316657032817868</v>
      </c>
      <c r="AG24" s="396"/>
      <c r="AH24" s="567">
        <f t="shared" si="14"/>
        <v>4</v>
      </c>
      <c r="AI24" s="567">
        <v>14</v>
      </c>
      <c r="AJ24" s="567">
        <f t="shared" si="15"/>
        <v>4</v>
      </c>
      <c r="AK24" s="568" t="str">
        <f t="shared" si="16"/>
        <v>Balears, Illes</v>
      </c>
      <c r="AL24" s="569">
        <f t="shared" si="17"/>
        <v>1.3781130781430837</v>
      </c>
      <c r="AM24" s="396"/>
      <c r="AN24" s="567">
        <f t="shared" si="18"/>
        <v>1</v>
      </c>
      <c r="AO24" s="567">
        <v>14</v>
      </c>
      <c r="AP24" s="567">
        <f t="shared" si="19"/>
        <v>13</v>
      </c>
      <c r="AQ24" s="568" t="str">
        <f t="shared" si="20"/>
        <v>Madrid, Comunidad de</v>
      </c>
      <c r="AR24" s="569">
        <f t="shared" si="21"/>
        <v>5.7932574323376809</v>
      </c>
      <c r="AS24" s="396"/>
      <c r="AT24" s="567">
        <f t="shared" si="22"/>
        <v>7</v>
      </c>
      <c r="AU24" s="567">
        <v>14</v>
      </c>
      <c r="AV24" s="567">
        <f t="shared" si="23"/>
        <v>3</v>
      </c>
      <c r="AW24" s="568" t="str">
        <f t="shared" si="24"/>
        <v>Asturias, Principado de</v>
      </c>
      <c r="AX24" s="569">
        <f t="shared" si="25"/>
        <v>34.409372943499108</v>
      </c>
    </row>
    <row r="25" spans="1:50" s="329" customFormat="1" ht="18" customHeight="1" x14ac:dyDescent="0.25">
      <c r="B25" s="548" t="s">
        <v>44</v>
      </c>
      <c r="C25" s="573"/>
      <c r="D25" s="581">
        <f t="shared" si="4"/>
        <v>678333</v>
      </c>
      <c r="E25" s="575">
        <f t="shared" si="0"/>
        <v>1.3951815205751497</v>
      </c>
      <c r="F25" s="573"/>
      <c r="G25" s="582">
        <f>'20pobl'!J26</f>
        <v>537748</v>
      </c>
      <c r="H25" s="577">
        <f t="shared" si="5"/>
        <v>1.3898411910245414</v>
      </c>
      <c r="I25" s="573"/>
      <c r="J25" s="582">
        <f>'20pobl'!Q26</f>
        <v>97707</v>
      </c>
      <c r="K25" s="577">
        <f t="shared" si="6"/>
        <v>1.4002282050819053</v>
      </c>
      <c r="L25" s="573"/>
      <c r="M25" s="582">
        <f>'20pobl'!X26</f>
        <v>42878</v>
      </c>
      <c r="N25" s="577">
        <f t="shared" si="1"/>
        <v>1.4532777211759356</v>
      </c>
      <c r="O25" s="573"/>
      <c r="P25" s="583">
        <f t="shared" si="7"/>
        <v>23712</v>
      </c>
      <c r="Q25" s="579">
        <f t="shared" si="8"/>
        <v>3.495628253379977</v>
      </c>
      <c r="R25" s="573"/>
      <c r="S25" s="582">
        <f>'23solcasaad'!J26</f>
        <v>5575</v>
      </c>
      <c r="T25" s="580">
        <f t="shared" si="9"/>
        <v>1.0367309594828804</v>
      </c>
      <c r="U25" s="573"/>
      <c r="V25" s="582">
        <f>'23solcasaad'!Q26</f>
        <v>4544</v>
      </c>
      <c r="W25" s="580">
        <f t="shared" si="10"/>
        <v>4.650639155843491</v>
      </c>
      <c r="X25" s="573"/>
      <c r="Y25" s="582">
        <f>'23solcasaad'!X26</f>
        <v>13593</v>
      </c>
      <c r="Z25" s="565">
        <f t="shared" si="11"/>
        <v>31.701571901674519</v>
      </c>
      <c r="AA25" s="566"/>
      <c r="AB25" s="567">
        <f t="shared" si="12"/>
        <v>16</v>
      </c>
      <c r="AC25" s="567">
        <v>15</v>
      </c>
      <c r="AD25" s="567">
        <f t="shared" si="13"/>
        <v>13</v>
      </c>
      <c r="AE25" s="568" t="str">
        <f t="shared" si="2"/>
        <v>Madrid, Comunidad de</v>
      </c>
      <c r="AF25" s="569">
        <f t="shared" si="3"/>
        <v>3.8436110589579395</v>
      </c>
      <c r="AG25" s="396"/>
      <c r="AH25" s="567">
        <f t="shared" si="14"/>
        <v>19</v>
      </c>
      <c r="AI25" s="567">
        <v>15</v>
      </c>
      <c r="AJ25" s="567">
        <f t="shared" si="15"/>
        <v>17</v>
      </c>
      <c r="AK25" s="568" t="str">
        <f t="shared" si="16"/>
        <v>Rioja, La</v>
      </c>
      <c r="AL25" s="569">
        <f t="shared" si="17"/>
        <v>1.3608567535882894</v>
      </c>
      <c r="AM25" s="396"/>
      <c r="AN25" s="567">
        <f t="shared" si="18"/>
        <v>18</v>
      </c>
      <c r="AO25" s="567">
        <v>15</v>
      </c>
      <c r="AP25" s="567">
        <f t="shared" si="19"/>
        <v>2</v>
      </c>
      <c r="AQ25" s="568" t="str">
        <f t="shared" si="20"/>
        <v>Aragón</v>
      </c>
      <c r="AR25" s="569">
        <f t="shared" si="21"/>
        <v>5.7349747265697282</v>
      </c>
      <c r="AS25" s="396"/>
      <c r="AT25" s="567">
        <f t="shared" si="22"/>
        <v>16</v>
      </c>
      <c r="AU25" s="567">
        <v>15</v>
      </c>
      <c r="AV25" s="567">
        <f t="shared" si="23"/>
        <v>18</v>
      </c>
      <c r="AW25" s="568" t="str">
        <f t="shared" si="24"/>
        <v>Ceuta y Melilla</v>
      </c>
      <c r="AX25" s="569">
        <f t="shared" si="25"/>
        <v>33.251883526776624</v>
      </c>
    </row>
    <row r="26" spans="1:50" s="329" customFormat="1" ht="18" customHeight="1" x14ac:dyDescent="0.25">
      <c r="B26" s="548" t="s">
        <v>45</v>
      </c>
      <c r="C26" s="573"/>
      <c r="D26" s="581">
        <f t="shared" si="4"/>
        <v>2227684</v>
      </c>
      <c r="E26" s="575">
        <f t="shared" si="0"/>
        <v>4.5818551514977628</v>
      </c>
      <c r="F26" s="573"/>
      <c r="G26" s="582">
        <f>'20pobl'!J27</f>
        <v>1697134</v>
      </c>
      <c r="H26" s="577">
        <f t="shared" si="5"/>
        <v>4.38634218981427</v>
      </c>
      <c r="I26" s="573"/>
      <c r="J26" s="582">
        <f>'20pobl'!Q27</f>
        <v>367754</v>
      </c>
      <c r="K26" s="577">
        <f t="shared" si="6"/>
        <v>5.2702418796165169</v>
      </c>
      <c r="L26" s="573"/>
      <c r="M26" s="582">
        <f>'20pobl'!X27</f>
        <v>162796</v>
      </c>
      <c r="N26" s="577">
        <f t="shared" si="1"/>
        <v>5.5176967185166657</v>
      </c>
      <c r="O26" s="573"/>
      <c r="P26" s="583">
        <f t="shared" si="7"/>
        <v>120058</v>
      </c>
      <c r="Q26" s="579">
        <f t="shared" si="8"/>
        <v>5.3893640211089187</v>
      </c>
      <c r="R26" s="573"/>
      <c r="S26" s="582">
        <f>'23solcasaad'!J27</f>
        <v>31421</v>
      </c>
      <c r="T26" s="580">
        <f t="shared" si="9"/>
        <v>1.8514153861745744</v>
      </c>
      <c r="U26" s="573"/>
      <c r="V26" s="582">
        <f>'23solcasaad'!Q27</f>
        <v>24101</v>
      </c>
      <c r="W26" s="580">
        <f t="shared" si="10"/>
        <v>6.5535656988095301</v>
      </c>
      <c r="X26" s="573"/>
      <c r="Y26" s="582">
        <f>'23solcasaad'!X27</f>
        <v>64536</v>
      </c>
      <c r="Z26" s="565">
        <f t="shared" si="11"/>
        <v>39.642251652374753</v>
      </c>
      <c r="AA26" s="566"/>
      <c r="AB26" s="567">
        <f t="shared" si="12"/>
        <v>3</v>
      </c>
      <c r="AC26" s="567">
        <v>16</v>
      </c>
      <c r="AD26" s="567">
        <f t="shared" si="13"/>
        <v>15</v>
      </c>
      <c r="AE26" s="568" t="str">
        <f t="shared" si="2"/>
        <v>Navarra, Comunidad Foral de</v>
      </c>
      <c r="AF26" s="570">
        <f t="shared" si="3"/>
        <v>3.495628253379977</v>
      </c>
      <c r="AG26" s="396"/>
      <c r="AH26" s="567">
        <f t="shared" si="14"/>
        <v>3</v>
      </c>
      <c r="AI26" s="567">
        <v>16</v>
      </c>
      <c r="AJ26" s="567">
        <f t="shared" si="15"/>
        <v>12</v>
      </c>
      <c r="AK26" s="568" t="str">
        <f t="shared" si="16"/>
        <v>Galicia</v>
      </c>
      <c r="AL26" s="569">
        <f t="shared" si="17"/>
        <v>1.3191221093063141</v>
      </c>
      <c r="AM26" s="396"/>
      <c r="AN26" s="567">
        <f t="shared" si="18"/>
        <v>9</v>
      </c>
      <c r="AO26" s="567">
        <v>16</v>
      </c>
      <c r="AP26" s="567">
        <f t="shared" si="19"/>
        <v>17</v>
      </c>
      <c r="AQ26" s="568" t="str">
        <f t="shared" si="20"/>
        <v>Rioja, La</v>
      </c>
      <c r="AR26" s="569">
        <f t="shared" si="21"/>
        <v>5.6325999430639717</v>
      </c>
      <c r="AS26" s="396"/>
      <c r="AT26" s="567">
        <f t="shared" si="22"/>
        <v>9</v>
      </c>
      <c r="AU26" s="567">
        <v>16</v>
      </c>
      <c r="AV26" s="567">
        <f t="shared" si="23"/>
        <v>15</v>
      </c>
      <c r="AW26" s="568" t="str">
        <f t="shared" si="24"/>
        <v>Navarra, Comunidad Foral de</v>
      </c>
      <c r="AX26" s="569">
        <f t="shared" si="25"/>
        <v>31.701571901674519</v>
      </c>
    </row>
    <row r="27" spans="1:50" s="329" customFormat="1" ht="18" customHeight="1" x14ac:dyDescent="0.25">
      <c r="B27" s="548" t="s">
        <v>46</v>
      </c>
      <c r="C27" s="573"/>
      <c r="D27" s="581">
        <f t="shared" si="4"/>
        <v>324184</v>
      </c>
      <c r="E27" s="584">
        <f t="shared" si="0"/>
        <v>0.6667750589550181</v>
      </c>
      <c r="F27" s="573"/>
      <c r="G27" s="582">
        <f>'20pobl'!J28</f>
        <v>252488</v>
      </c>
      <c r="H27" s="585">
        <f t="shared" si="5"/>
        <v>0.65257001911565349</v>
      </c>
      <c r="I27" s="573"/>
      <c r="J27" s="582">
        <f>'20pobl'!Q28</f>
        <v>49178</v>
      </c>
      <c r="K27" s="585">
        <f t="shared" si="6"/>
        <v>0.70476447613290694</v>
      </c>
      <c r="L27" s="573"/>
      <c r="M27" s="582">
        <f>'20pobl'!X28</f>
        <v>22518</v>
      </c>
      <c r="N27" s="585">
        <f t="shared" si="1"/>
        <v>0.76320975151452297</v>
      </c>
      <c r="O27" s="573"/>
      <c r="P27" s="583">
        <f t="shared" si="7"/>
        <v>14836</v>
      </c>
      <c r="Q27" s="586">
        <f t="shared" si="8"/>
        <v>4.5764133948621772</v>
      </c>
      <c r="R27" s="573"/>
      <c r="S27" s="582">
        <f>'23solcasaad'!J28</f>
        <v>3436</v>
      </c>
      <c r="T27" s="587">
        <f t="shared" si="9"/>
        <v>1.3608567535882894</v>
      </c>
      <c r="U27" s="573"/>
      <c r="V27" s="582">
        <f>'23solcasaad'!Q28</f>
        <v>2770</v>
      </c>
      <c r="W27" s="587">
        <f t="shared" si="10"/>
        <v>5.6325999430639717</v>
      </c>
      <c r="X27" s="573"/>
      <c r="Y27" s="582">
        <f>'23solcasaad'!X28</f>
        <v>8630</v>
      </c>
      <c r="Z27" s="588">
        <f t="shared" si="11"/>
        <v>38.324895639044321</v>
      </c>
      <c r="AA27" s="566"/>
      <c r="AB27" s="567">
        <f t="shared" si="12"/>
        <v>9</v>
      </c>
      <c r="AC27" s="567">
        <v>17</v>
      </c>
      <c r="AD27" s="567">
        <f t="shared" si="13"/>
        <v>18</v>
      </c>
      <c r="AE27" s="568" t="str">
        <f t="shared" si="2"/>
        <v>Ceuta y Melilla</v>
      </c>
      <c r="AF27" s="569">
        <f t="shared" si="3"/>
        <v>3.4315811874866995</v>
      </c>
      <c r="AG27" s="396"/>
      <c r="AH27" s="567">
        <f t="shared" si="14"/>
        <v>15</v>
      </c>
      <c r="AI27" s="567">
        <v>17</v>
      </c>
      <c r="AJ27" s="567">
        <f t="shared" si="15"/>
        <v>13</v>
      </c>
      <c r="AK27" s="568" t="str">
        <f t="shared" si="16"/>
        <v>Madrid, Comunidad de</v>
      </c>
      <c r="AL27" s="569">
        <f t="shared" si="17"/>
        <v>1.1115359391361102</v>
      </c>
      <c r="AM27" s="396"/>
      <c r="AN27" s="567">
        <f t="shared" si="18"/>
        <v>16</v>
      </c>
      <c r="AO27" s="567">
        <v>17</v>
      </c>
      <c r="AP27" s="567">
        <f t="shared" si="19"/>
        <v>6</v>
      </c>
      <c r="AQ27" s="568" t="str">
        <f t="shared" si="20"/>
        <v>Cantabria</v>
      </c>
      <c r="AR27" s="569">
        <f t="shared" si="21"/>
        <v>5.0253953423649973</v>
      </c>
      <c r="AS27" s="396"/>
      <c r="AT27" s="567">
        <f t="shared" si="22"/>
        <v>12</v>
      </c>
      <c r="AU27" s="567">
        <v>17</v>
      </c>
      <c r="AV27" s="567">
        <f t="shared" si="23"/>
        <v>5</v>
      </c>
      <c r="AW27" s="568" t="str">
        <f t="shared" si="24"/>
        <v>Canarias</v>
      </c>
      <c r="AX27" s="569">
        <f t="shared" si="25"/>
        <v>31.647202473560863</v>
      </c>
    </row>
    <row r="28" spans="1:50" s="329" customFormat="1" ht="18" customHeight="1" x14ac:dyDescent="0.25">
      <c r="B28" s="548" t="s">
        <v>1</v>
      </c>
      <c r="C28" s="573"/>
      <c r="D28" s="581">
        <f t="shared" si="4"/>
        <v>169164</v>
      </c>
      <c r="E28" s="584">
        <f t="shared" si="0"/>
        <v>0.34793307526918876</v>
      </c>
      <c r="F28" s="573"/>
      <c r="G28" s="582">
        <f>'20pobl'!J29</f>
        <v>147659</v>
      </c>
      <c r="H28" s="585">
        <f t="shared" si="5"/>
        <v>0.38163333090126372</v>
      </c>
      <c r="I28" s="573"/>
      <c r="J28" s="582">
        <f>'20pobl'!Q29</f>
        <v>16594</v>
      </c>
      <c r="K28" s="585">
        <f t="shared" si="6"/>
        <v>0.23780677776545323</v>
      </c>
      <c r="L28" s="573"/>
      <c r="M28" s="582">
        <f>'20pobl'!X29</f>
        <v>4911</v>
      </c>
      <c r="N28" s="585">
        <f t="shared" si="1"/>
        <v>0.16645008835988198</v>
      </c>
      <c r="O28" s="573"/>
      <c r="P28" s="583">
        <f t="shared" si="7"/>
        <v>5805</v>
      </c>
      <c r="Q28" s="586">
        <f t="shared" si="8"/>
        <v>3.4315811874866995</v>
      </c>
      <c r="R28" s="573"/>
      <c r="S28" s="582">
        <f>'23solcasaad'!J29</f>
        <v>3110</v>
      </c>
      <c r="T28" s="587">
        <f t="shared" si="9"/>
        <v>2.1062041595839061</v>
      </c>
      <c r="U28" s="573"/>
      <c r="V28" s="582">
        <f>'23solcasaad'!Q29</f>
        <v>1062</v>
      </c>
      <c r="W28" s="587">
        <f t="shared" si="10"/>
        <v>6.3999035796070869</v>
      </c>
      <c r="X28" s="573"/>
      <c r="Y28" s="582">
        <f>'23solcasaad'!X29</f>
        <v>1633</v>
      </c>
      <c r="Z28" s="588">
        <f t="shared" si="11"/>
        <v>33.251883526776624</v>
      </c>
      <c r="AA28" s="566"/>
      <c r="AB28" s="567">
        <f t="shared" si="12"/>
        <v>17</v>
      </c>
      <c r="AC28" s="567">
        <v>18</v>
      </c>
      <c r="AD28" s="567">
        <f t="shared" si="13"/>
        <v>5</v>
      </c>
      <c r="AE28" s="568" t="str">
        <f t="shared" si="2"/>
        <v>Canarias</v>
      </c>
      <c r="AF28" s="569">
        <f t="shared" si="3"/>
        <v>3.4142652564774871</v>
      </c>
      <c r="AG28" s="396"/>
      <c r="AH28" s="567">
        <f t="shared" si="14"/>
        <v>1</v>
      </c>
      <c r="AI28" s="567">
        <v>18</v>
      </c>
      <c r="AJ28" s="567">
        <f t="shared" si="15"/>
        <v>2</v>
      </c>
      <c r="AK28" s="568" t="str">
        <f t="shared" si="16"/>
        <v>Aragón</v>
      </c>
      <c r="AL28" s="569">
        <f t="shared" si="17"/>
        <v>1.0819328932767438</v>
      </c>
      <c r="AM28" s="396"/>
      <c r="AN28" s="567">
        <f t="shared" si="18"/>
        <v>11</v>
      </c>
      <c r="AO28" s="567">
        <v>18</v>
      </c>
      <c r="AP28" s="567">
        <f t="shared" si="19"/>
        <v>15</v>
      </c>
      <c r="AQ28" s="568" t="str">
        <f t="shared" si="20"/>
        <v>Navarra, Comunidad Foral de</v>
      </c>
      <c r="AR28" s="569">
        <f t="shared" si="21"/>
        <v>4.650639155843491</v>
      </c>
      <c r="AS28" s="396"/>
      <c r="AT28" s="567">
        <f t="shared" si="22"/>
        <v>15</v>
      </c>
      <c r="AU28" s="567">
        <v>18</v>
      </c>
      <c r="AV28" s="567">
        <f t="shared" si="23"/>
        <v>6</v>
      </c>
      <c r="AW28" s="568" t="str">
        <f t="shared" si="24"/>
        <v>Cantabria</v>
      </c>
      <c r="AX28" s="569">
        <f t="shared" si="25"/>
        <v>28.897172734314484</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12</v>
      </c>
      <c r="AE29" s="568" t="str">
        <f t="shared" si="2"/>
        <v>Galicia</v>
      </c>
      <c r="AF29" s="569">
        <f t="shared" si="3"/>
        <v>3.394333648824595</v>
      </c>
      <c r="AG29" s="396"/>
      <c r="AH29" s="396"/>
      <c r="AI29" s="396"/>
      <c r="AJ29" s="567">
        <f>MATCH(AI30,AH$11:AH$30,0)</f>
        <v>15</v>
      </c>
      <c r="AK29" s="568" t="str">
        <f t="shared" si="16"/>
        <v>Navarra, Comunidad Foral de</v>
      </c>
      <c r="AL29" s="569">
        <f t="shared" si="17"/>
        <v>1.0367309594828804</v>
      </c>
      <c r="AM29" s="396"/>
      <c r="AN29" s="396"/>
      <c r="AO29" s="396"/>
      <c r="AP29" s="567">
        <f>MATCH(AO30,AN$11:AN$30,0)</f>
        <v>12</v>
      </c>
      <c r="AQ29" s="568" t="str">
        <f t="shared" si="20"/>
        <v>Galicia</v>
      </c>
      <c r="AR29" s="569">
        <f>INDEX(W$11:W$30,AP29,1)</f>
        <v>3.3524770140036475</v>
      </c>
      <c r="AS29" s="396"/>
      <c r="AT29" s="396"/>
      <c r="AU29" s="396"/>
      <c r="AV29" s="567">
        <f>MATCH(AU30,AT$11:AT$30,0)</f>
        <v>12</v>
      </c>
      <c r="AW29" s="568" t="str">
        <f t="shared" si="24"/>
        <v>Galicia</v>
      </c>
      <c r="AX29" s="569">
        <f t="shared" si="25"/>
        <v>20.561704597272314</v>
      </c>
    </row>
    <row r="30" spans="1:50" s="329"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2239149</v>
      </c>
      <c r="Q30" s="545">
        <f>P30*100/D30</f>
        <v>4.6054361303582843</v>
      </c>
      <c r="R30" s="320"/>
      <c r="S30" s="549">
        <f>SUM(S11:S28)</f>
        <v>581029</v>
      </c>
      <c r="T30" s="546">
        <f>S30*100/G30</f>
        <v>1.5017034696173641</v>
      </c>
      <c r="U30" s="320"/>
      <c r="V30" s="549">
        <f>SUM(V11:V28)</f>
        <v>486445</v>
      </c>
      <c r="W30" s="546">
        <f>V30*100/J30</f>
        <v>6.9711894666816852</v>
      </c>
      <c r="X30" s="320"/>
      <c r="Y30" s="549">
        <f>SUM(Y11:Y28)</f>
        <v>1171675</v>
      </c>
      <c r="Z30" s="551">
        <f>Y30*100/M30</f>
        <v>39.711954241308227</v>
      </c>
      <c r="AA30" s="566"/>
      <c r="AB30" s="567">
        <f>_xlfn.RANK.EQ(Q30,Q$11:Q$30,0)</f>
        <v>8</v>
      </c>
      <c r="AC30" s="567">
        <v>19</v>
      </c>
      <c r="AD30" s="396"/>
      <c r="AE30" s="396"/>
      <c r="AF30" s="589"/>
      <c r="AG30" s="396"/>
      <c r="AH30" s="567">
        <f t="shared" si="14"/>
        <v>9</v>
      </c>
      <c r="AI30" s="567">
        <v>19</v>
      </c>
      <c r="AJ30" s="396"/>
      <c r="AK30" s="396"/>
      <c r="AL30" s="589"/>
      <c r="AM30" s="396"/>
      <c r="AN30" s="567">
        <f t="shared" si="18"/>
        <v>7</v>
      </c>
      <c r="AO30" s="567">
        <v>19</v>
      </c>
      <c r="AP30" s="396"/>
      <c r="AQ30" s="396"/>
      <c r="AR30" s="589"/>
      <c r="AS30" s="396"/>
      <c r="AT30" s="567">
        <f t="shared" si="22"/>
        <v>8</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15" t="s">
        <v>170</v>
      </c>
      <c r="C33" s="1515"/>
      <c r="D33" s="1515"/>
      <c r="E33" s="1515"/>
      <c r="F33" s="1515"/>
      <c r="G33" s="1515"/>
      <c r="H33" s="1515"/>
      <c r="I33" s="1515"/>
      <c r="J33" s="1515"/>
      <c r="K33" s="1515"/>
      <c r="L33" s="1515"/>
      <c r="M33" s="1515"/>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16"/>
      <c r="C34" s="1516"/>
      <c r="D34" s="1516"/>
      <c r="E34" s="1516"/>
      <c r="F34" s="1516"/>
      <c r="G34" s="1516"/>
      <c r="H34" s="1516"/>
      <c r="I34" s="1516"/>
      <c r="J34" s="1516"/>
      <c r="K34" s="1516"/>
      <c r="L34" s="1516"/>
      <c r="M34" s="1516"/>
      <c r="N34" s="1516"/>
      <c r="O34" s="1516"/>
      <c r="P34" s="1516"/>
    </row>
    <row r="35" spans="2:50" s="329" customFormat="1" ht="4.5" customHeight="1" x14ac:dyDescent="0.2">
      <c r="B35" s="1438"/>
      <c r="C35" s="1438"/>
      <c r="D35" s="1438"/>
      <c r="E35" s="1438"/>
      <c r="F35" s="1438"/>
      <c r="G35" s="1438"/>
      <c r="H35" s="1438"/>
      <c r="I35" s="1438"/>
      <c r="J35" s="1438"/>
      <c r="K35" s="1438"/>
      <c r="L35" s="1438"/>
      <c r="M35" s="1438"/>
      <c r="N35" s="1438"/>
      <c r="O35" s="1438"/>
      <c r="P35" s="1438"/>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62"/>
  <sheetViews>
    <sheetView zoomScaleNormal="10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0.7109375" style="1328" bestFit="1" customWidth="1"/>
    <col min="28" max="28" width="8.140625" style="396" bestFit="1" customWidth="1"/>
    <col min="29" max="29" width="8.42578125" style="396" bestFit="1" customWidth="1"/>
    <col min="30" max="30" width="4.28515625" style="329"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1105"/>
      <c r="AB1" s="342"/>
      <c r="AC1" s="342"/>
      <c r="AD1" s="311"/>
    </row>
    <row r="2" spans="1:34" s="343" customFormat="1" x14ac:dyDescent="0.25">
      <c r="B2" s="1449"/>
      <c r="C2" s="1449"/>
      <c r="X2" s="599"/>
      <c r="Y2" s="599"/>
      <c r="Z2" s="599"/>
      <c r="AA2" s="1396"/>
      <c r="AB2" s="556"/>
      <c r="AC2" s="556"/>
      <c r="AD2" s="891"/>
    </row>
    <row r="3" spans="1:34" s="345" customFormat="1" ht="32.25" customHeight="1" x14ac:dyDescent="0.2">
      <c r="B3" s="1450"/>
      <c r="C3" s="1450"/>
      <c r="X3" s="599"/>
      <c r="Y3" s="599"/>
      <c r="Z3" s="599"/>
      <c r="AA3" s="1396"/>
      <c r="AB3" s="556"/>
      <c r="AC3" s="556"/>
      <c r="AD3" s="891"/>
    </row>
    <row r="4" spans="1:34" s="492" customFormat="1" ht="19.5" customHeight="1" x14ac:dyDescent="0.2">
      <c r="A4" s="1521" t="s">
        <v>396</v>
      </c>
      <c r="B4" s="1521"/>
      <c r="C4" s="1521"/>
      <c r="D4" s="1521"/>
      <c r="E4" s="1521"/>
      <c r="F4" s="1521"/>
      <c r="G4" s="1521"/>
      <c r="H4" s="1521"/>
      <c r="I4" s="1521"/>
      <c r="J4" s="1521"/>
      <c r="K4" s="1521"/>
      <c r="L4" s="1521"/>
      <c r="M4" s="1521"/>
      <c r="N4" s="1521"/>
      <c r="O4" s="1521"/>
      <c r="P4" s="1521"/>
      <c r="Q4" s="1521"/>
      <c r="R4" s="1521"/>
      <c r="S4" s="1521"/>
      <c r="T4" s="1521"/>
      <c r="U4" s="1521"/>
      <c r="V4" s="1521"/>
      <c r="AA4" s="1396"/>
      <c r="AB4" s="556"/>
      <c r="AC4" s="556"/>
      <c r="AD4" s="891"/>
    </row>
    <row r="5" spans="1:34" s="492" customFormat="1" ht="15.75"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AA5" s="1396"/>
      <c r="AB5" s="556"/>
      <c r="AC5" s="556"/>
      <c r="AD5" s="891"/>
    </row>
    <row r="6" spans="1:34" s="492" customFormat="1" ht="6" customHeight="1" x14ac:dyDescent="0.2">
      <c r="AA6" s="1396"/>
      <c r="AB6" s="556"/>
      <c r="AC6" s="556"/>
      <c r="AD6" s="891"/>
    </row>
    <row r="7" spans="1:34" s="437" customFormat="1" ht="7.5" customHeight="1" x14ac:dyDescent="0.2">
      <c r="A7" s="488"/>
      <c r="B7" s="1453" t="s">
        <v>12</v>
      </c>
      <c r="D7" s="1478" t="s">
        <v>13</v>
      </c>
      <c r="E7" s="593"/>
      <c r="F7" s="1518"/>
      <c r="G7" s="1518"/>
      <c r="H7" s="489"/>
      <c r="I7" s="445"/>
      <c r="J7" s="445"/>
      <c r="K7" s="445"/>
      <c r="L7" s="445"/>
      <c r="M7" s="489"/>
      <c r="N7" s="489"/>
      <c r="O7" s="489"/>
      <c r="P7" s="489"/>
      <c r="Q7" s="489"/>
      <c r="R7" s="489"/>
      <c r="S7" s="594"/>
      <c r="T7" s="489"/>
      <c r="U7" s="489"/>
      <c r="V7" s="595"/>
      <c r="AA7" s="1397"/>
      <c r="AB7" s="513"/>
      <c r="AC7" s="513"/>
      <c r="AD7" s="320"/>
    </row>
    <row r="8" spans="1:34" s="437" customFormat="1" ht="15" customHeight="1" x14ac:dyDescent="0.2">
      <c r="A8" s="488"/>
      <c r="B8" s="1454"/>
      <c r="D8" s="1517"/>
      <c r="F8" s="1478" t="s">
        <v>241</v>
      </c>
      <c r="G8" s="1479"/>
      <c r="I8" s="1478" t="s">
        <v>242</v>
      </c>
      <c r="J8" s="1480"/>
      <c r="K8" s="1526" t="s">
        <v>371</v>
      </c>
      <c r="L8" s="1527"/>
      <c r="M8" s="1527"/>
      <c r="N8" s="1527"/>
      <c r="O8" s="1527"/>
      <c r="P8" s="1527"/>
      <c r="Q8" s="1527"/>
      <c r="R8" s="1527"/>
      <c r="S8" s="1527"/>
      <c r="T8" s="1527"/>
      <c r="U8" s="1527"/>
      <c r="V8" s="1528"/>
      <c r="AA8" s="1397"/>
      <c r="AB8" s="513"/>
      <c r="AC8" s="513"/>
      <c r="AD8" s="320"/>
    </row>
    <row r="9" spans="1:34" s="437" customFormat="1" ht="25.5" customHeight="1" x14ac:dyDescent="0.2">
      <c r="A9" s="488"/>
      <c r="B9" s="1454"/>
      <c r="D9" s="1489"/>
      <c r="E9" s="491"/>
      <c r="F9" s="1519"/>
      <c r="G9" s="1520"/>
      <c r="I9" s="1519"/>
      <c r="J9" s="1525"/>
      <c r="K9" s="1522" t="s">
        <v>372</v>
      </c>
      <c r="L9" s="1523"/>
      <c r="M9" s="1522" t="s">
        <v>373</v>
      </c>
      <c r="N9" s="1524"/>
      <c r="O9" s="1522" t="s">
        <v>374</v>
      </c>
      <c r="P9" s="1523"/>
      <c r="Q9" s="1530" t="s">
        <v>375</v>
      </c>
      <c r="R9" s="1530"/>
      <c r="S9" s="1531" t="s">
        <v>376</v>
      </c>
      <c r="T9" s="1532"/>
      <c r="U9" s="1533" t="s">
        <v>377</v>
      </c>
      <c r="V9" s="1534"/>
      <c r="AA9" s="1397"/>
      <c r="AB9" s="513"/>
      <c r="AC9" s="513"/>
      <c r="AD9" s="320"/>
    </row>
    <row r="10" spans="1:34" s="437" customFormat="1" ht="38.25" x14ac:dyDescent="0.2">
      <c r="A10" s="488"/>
      <c r="B10" s="1455"/>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AA10" s="1398" t="s">
        <v>207</v>
      </c>
      <c r="AB10" s="1399" t="s">
        <v>379</v>
      </c>
      <c r="AC10" s="1400" t="s">
        <v>380</v>
      </c>
      <c r="AD10" s="320"/>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1398">
        <v>44286</v>
      </c>
      <c r="AB11" s="1399">
        <v>27728</v>
      </c>
      <c r="AC11" s="1399">
        <v>26286</v>
      </c>
      <c r="AD11" s="329"/>
    </row>
    <row r="12" spans="1:34" s="331" customFormat="1" x14ac:dyDescent="0.25">
      <c r="A12" s="330"/>
      <c r="B12" s="349" t="s">
        <v>8</v>
      </c>
      <c r="C12" s="350"/>
      <c r="D12" s="605">
        <v>426018</v>
      </c>
      <c r="E12" s="350"/>
      <c r="F12" s="355">
        <v>4327</v>
      </c>
      <c r="G12" s="358">
        <v>1.0156847832720683</v>
      </c>
      <c r="H12" s="350"/>
      <c r="I12" s="355">
        <v>3567</v>
      </c>
      <c r="J12" s="358">
        <v>0.83728856527189</v>
      </c>
      <c r="K12" s="355">
        <v>3176</v>
      </c>
      <c r="L12" s="358">
        <v>89.038407625455562</v>
      </c>
      <c r="M12" s="355">
        <v>50</v>
      </c>
      <c r="N12" s="358">
        <v>1.4017381553125876</v>
      </c>
      <c r="O12" s="355">
        <v>1</v>
      </c>
      <c r="P12" s="358">
        <v>2.8034763106251751E-2</v>
      </c>
      <c r="Q12" s="355">
        <v>237</v>
      </c>
      <c r="R12" s="358">
        <v>6.6442388561816657</v>
      </c>
      <c r="S12" s="355">
        <v>89</v>
      </c>
      <c r="T12" s="358">
        <v>2.4950939164564057</v>
      </c>
      <c r="U12" s="355">
        <v>14</v>
      </c>
      <c r="V12" s="358">
        <v>0.39248668348752452</v>
      </c>
      <c r="X12" s="606"/>
      <c r="Y12" s="606"/>
      <c r="Z12" s="606"/>
      <c r="AA12" s="1398">
        <v>44316</v>
      </c>
      <c r="AB12" s="1399">
        <v>26001</v>
      </c>
      <c r="AC12" s="1399">
        <v>20329</v>
      </c>
      <c r="AD12" s="360"/>
      <c r="AE12" s="360"/>
      <c r="AF12" s="360"/>
      <c r="AG12" s="361"/>
      <c r="AH12" s="607"/>
    </row>
    <row r="13" spans="1:34" s="331" customFormat="1" x14ac:dyDescent="0.25">
      <c r="A13" s="330"/>
      <c r="B13" s="363" t="s">
        <v>7</v>
      </c>
      <c r="C13" s="350"/>
      <c r="D13" s="608">
        <v>59558</v>
      </c>
      <c r="E13" s="350"/>
      <c r="F13" s="368">
        <v>1022</v>
      </c>
      <c r="G13" s="372">
        <v>1.7159743443366131</v>
      </c>
      <c r="H13" s="350"/>
      <c r="I13" s="368">
        <v>655</v>
      </c>
      <c r="J13" s="372">
        <v>1.0997682930924477</v>
      </c>
      <c r="K13" s="368">
        <v>625</v>
      </c>
      <c r="L13" s="372">
        <v>95.419847328244273</v>
      </c>
      <c r="M13" s="368">
        <v>10</v>
      </c>
      <c r="N13" s="372">
        <v>1.5267175572519083</v>
      </c>
      <c r="O13" s="368">
        <v>0</v>
      </c>
      <c r="P13" s="372">
        <v>0</v>
      </c>
      <c r="Q13" s="368">
        <v>15</v>
      </c>
      <c r="R13" s="372">
        <v>2.2900763358778624</v>
      </c>
      <c r="S13" s="368">
        <v>0</v>
      </c>
      <c r="T13" s="372">
        <v>0</v>
      </c>
      <c r="U13" s="368">
        <v>5</v>
      </c>
      <c r="V13" s="372">
        <v>0.76335877862595414</v>
      </c>
      <c r="X13" s="606"/>
      <c r="Y13" s="606"/>
      <c r="Z13" s="606"/>
      <c r="AA13" s="1398">
        <v>44347</v>
      </c>
      <c r="AB13" s="1399">
        <v>27218</v>
      </c>
      <c r="AC13" s="1399">
        <v>17469</v>
      </c>
      <c r="AD13" s="360"/>
      <c r="AE13" s="360"/>
      <c r="AF13" s="360"/>
      <c r="AG13" s="361"/>
      <c r="AH13" s="607"/>
    </row>
    <row r="14" spans="1:34" s="331" customFormat="1" x14ac:dyDescent="0.25">
      <c r="A14" s="330"/>
      <c r="B14" s="363" t="s">
        <v>37</v>
      </c>
      <c r="C14" s="350"/>
      <c r="D14" s="608">
        <v>52409</v>
      </c>
      <c r="E14" s="350"/>
      <c r="F14" s="368">
        <v>822</v>
      </c>
      <c r="G14" s="372">
        <v>1.5684329027457116</v>
      </c>
      <c r="H14" s="350"/>
      <c r="I14" s="368">
        <v>709</v>
      </c>
      <c r="J14" s="372">
        <v>1.352821080348795</v>
      </c>
      <c r="K14" s="368">
        <v>536</v>
      </c>
      <c r="L14" s="372">
        <v>75.599435825105786</v>
      </c>
      <c r="M14" s="368">
        <v>7</v>
      </c>
      <c r="N14" s="372">
        <v>0.98730606488011285</v>
      </c>
      <c r="O14" s="368">
        <v>14</v>
      </c>
      <c r="P14" s="372">
        <v>1.9746121297602257</v>
      </c>
      <c r="Q14" s="368">
        <v>4</v>
      </c>
      <c r="R14" s="372">
        <v>0.56417489421720735</v>
      </c>
      <c r="S14" s="368">
        <v>4</v>
      </c>
      <c r="T14" s="372">
        <v>0.56417489421720735</v>
      </c>
      <c r="U14" s="368">
        <v>144</v>
      </c>
      <c r="V14" s="372">
        <v>20.310296191819464</v>
      </c>
      <c r="X14" s="606"/>
      <c r="Y14" s="606"/>
      <c r="Z14" s="606"/>
      <c r="AA14" s="1398">
        <v>44377</v>
      </c>
      <c r="AB14" s="1399">
        <v>28579</v>
      </c>
      <c r="AC14" s="1399">
        <v>20931</v>
      </c>
      <c r="AD14" s="360"/>
      <c r="AE14" s="360"/>
      <c r="AF14" s="360"/>
      <c r="AG14" s="361"/>
      <c r="AH14" s="607"/>
    </row>
    <row r="15" spans="1:34" s="331" customFormat="1" x14ac:dyDescent="0.25">
      <c r="A15" s="330"/>
      <c r="B15" s="363" t="s">
        <v>38</v>
      </c>
      <c r="C15" s="350"/>
      <c r="D15" s="608">
        <v>48429</v>
      </c>
      <c r="E15" s="350"/>
      <c r="F15" s="368">
        <v>1022</v>
      </c>
      <c r="G15" s="372">
        <v>2.1103058085031696</v>
      </c>
      <c r="H15" s="350"/>
      <c r="I15" s="368">
        <v>421</v>
      </c>
      <c r="J15" s="372">
        <v>0.86931384088046426</v>
      </c>
      <c r="K15" s="368">
        <v>366</v>
      </c>
      <c r="L15" s="372">
        <v>86.935866983372918</v>
      </c>
      <c r="M15" s="368">
        <v>16</v>
      </c>
      <c r="N15" s="372">
        <v>3.800475059382423</v>
      </c>
      <c r="O15" s="368">
        <v>0</v>
      </c>
      <c r="P15" s="372">
        <v>0</v>
      </c>
      <c r="Q15" s="368">
        <v>0</v>
      </c>
      <c r="R15" s="372">
        <v>0</v>
      </c>
      <c r="S15" s="368">
        <v>36</v>
      </c>
      <c r="T15" s="372">
        <v>8.5510688836104514</v>
      </c>
      <c r="U15" s="368">
        <v>3</v>
      </c>
      <c r="V15" s="372">
        <v>0.71258907363420432</v>
      </c>
      <c r="X15" s="606"/>
      <c r="Y15" s="606"/>
      <c r="Z15" s="606"/>
      <c r="AA15" s="1398">
        <v>44408</v>
      </c>
      <c r="AB15" s="1399">
        <v>30723</v>
      </c>
      <c r="AC15" s="1399">
        <v>25882</v>
      </c>
      <c r="AD15" s="360"/>
      <c r="AE15" s="360"/>
      <c r="AF15" s="360"/>
      <c r="AG15" s="361"/>
      <c r="AH15" s="607"/>
    </row>
    <row r="16" spans="1:34" s="331" customFormat="1" x14ac:dyDescent="0.25">
      <c r="A16" s="330"/>
      <c r="B16" s="363" t="s">
        <v>6</v>
      </c>
      <c r="C16" s="350"/>
      <c r="D16" s="608">
        <v>76437</v>
      </c>
      <c r="E16" s="350"/>
      <c r="F16" s="368">
        <v>487</v>
      </c>
      <c r="G16" s="372">
        <v>0.63712599918887458</v>
      </c>
      <c r="H16" s="350"/>
      <c r="I16" s="368">
        <v>638</v>
      </c>
      <c r="J16" s="372">
        <v>0.83467430694558931</v>
      </c>
      <c r="K16" s="368">
        <v>617</v>
      </c>
      <c r="L16" s="372">
        <v>96.708463949843264</v>
      </c>
      <c r="M16" s="368">
        <v>7</v>
      </c>
      <c r="N16" s="372">
        <v>1.0971786833855799</v>
      </c>
      <c r="O16" s="368">
        <v>0</v>
      </c>
      <c r="P16" s="372">
        <v>0</v>
      </c>
      <c r="Q16" s="368">
        <v>3</v>
      </c>
      <c r="R16" s="372">
        <v>0.47021943573667713</v>
      </c>
      <c r="S16" s="368">
        <v>9</v>
      </c>
      <c r="T16" s="372">
        <v>1.4106583072100314</v>
      </c>
      <c r="U16" s="368">
        <v>2</v>
      </c>
      <c r="V16" s="372">
        <v>0.31347962382445138</v>
      </c>
      <c r="X16" s="606"/>
      <c r="Y16" s="606"/>
      <c r="Z16" s="606"/>
      <c r="AA16" s="1398">
        <v>44439</v>
      </c>
      <c r="AB16" s="1399">
        <v>23332</v>
      </c>
      <c r="AC16" s="1399">
        <v>22391</v>
      </c>
      <c r="AD16" s="360"/>
      <c r="AE16" s="360"/>
      <c r="AF16" s="360"/>
      <c r="AG16" s="361"/>
      <c r="AH16" s="607"/>
    </row>
    <row r="17" spans="1:34" s="331" customFormat="1" x14ac:dyDescent="0.25">
      <c r="A17" s="330"/>
      <c r="B17" s="363" t="s">
        <v>5</v>
      </c>
      <c r="C17" s="350"/>
      <c r="D17" s="609">
        <v>23596</v>
      </c>
      <c r="E17" s="350"/>
      <c r="F17" s="377">
        <v>323</v>
      </c>
      <c r="G17" s="372">
        <v>1.3688760806916427</v>
      </c>
      <c r="H17" s="350"/>
      <c r="I17" s="377">
        <v>221</v>
      </c>
      <c r="J17" s="372">
        <v>0.93659942363112392</v>
      </c>
      <c r="K17" s="377">
        <v>202</v>
      </c>
      <c r="L17" s="372">
        <v>91.402714932126699</v>
      </c>
      <c r="M17" s="377">
        <v>4</v>
      </c>
      <c r="N17" s="372">
        <v>1.809954751131222</v>
      </c>
      <c r="O17" s="377">
        <v>0</v>
      </c>
      <c r="P17" s="372">
        <v>0</v>
      </c>
      <c r="Q17" s="377">
        <v>11</v>
      </c>
      <c r="R17" s="372">
        <v>4.9773755656108598</v>
      </c>
      <c r="S17" s="377">
        <v>0</v>
      </c>
      <c r="T17" s="372">
        <v>0</v>
      </c>
      <c r="U17" s="377">
        <v>4</v>
      </c>
      <c r="V17" s="372">
        <v>1.809954751131222</v>
      </c>
      <c r="X17" s="606"/>
      <c r="Y17" s="606"/>
      <c r="Z17" s="606"/>
      <c r="AA17" s="1398">
        <v>44469</v>
      </c>
      <c r="AB17" s="1399">
        <v>26490</v>
      </c>
      <c r="AC17" s="1399">
        <v>22335</v>
      </c>
      <c r="AD17" s="360"/>
      <c r="AE17" s="360"/>
      <c r="AF17" s="360"/>
      <c r="AG17" s="361"/>
      <c r="AH17" s="607"/>
    </row>
    <row r="18" spans="1:34" s="331" customFormat="1" x14ac:dyDescent="0.25">
      <c r="A18" s="330"/>
      <c r="B18" s="363" t="s">
        <v>4</v>
      </c>
      <c r="C18" s="350"/>
      <c r="D18" s="608">
        <v>161329</v>
      </c>
      <c r="E18" s="350"/>
      <c r="F18" s="368">
        <v>1653</v>
      </c>
      <c r="G18" s="372">
        <v>1.0246142974914616</v>
      </c>
      <c r="H18" s="350"/>
      <c r="I18" s="368">
        <v>1648</v>
      </c>
      <c r="J18" s="372">
        <v>1.0215150406932418</v>
      </c>
      <c r="K18" s="368">
        <v>1542</v>
      </c>
      <c r="L18" s="372">
        <v>93.567961165048544</v>
      </c>
      <c r="M18" s="368">
        <v>46</v>
      </c>
      <c r="N18" s="372">
        <v>2.7912621359223304</v>
      </c>
      <c r="O18" s="368">
        <v>1</v>
      </c>
      <c r="P18" s="372">
        <v>6.0679611650485431E-2</v>
      </c>
      <c r="Q18" s="368">
        <v>5</v>
      </c>
      <c r="R18" s="372">
        <v>0.30339805825242716</v>
      </c>
      <c r="S18" s="368">
        <v>3</v>
      </c>
      <c r="T18" s="372">
        <v>0.18203883495145631</v>
      </c>
      <c r="U18" s="368">
        <v>51</v>
      </c>
      <c r="V18" s="372">
        <v>3.0946601941747574</v>
      </c>
      <c r="X18" s="606"/>
      <c r="Y18" s="606"/>
      <c r="Z18" s="606"/>
      <c r="AA18" s="1398">
        <v>44500</v>
      </c>
      <c r="AB18" s="1399">
        <v>29231</v>
      </c>
      <c r="AC18" s="1399">
        <v>19576</v>
      </c>
      <c r="AD18" s="360"/>
      <c r="AE18" s="360"/>
      <c r="AF18" s="360"/>
      <c r="AG18" s="361"/>
      <c r="AH18" s="607"/>
    </row>
    <row r="19" spans="1:34" s="331" customFormat="1" x14ac:dyDescent="0.25">
      <c r="A19" s="330"/>
      <c r="B19" s="363" t="s">
        <v>40</v>
      </c>
      <c r="C19" s="350"/>
      <c r="D19" s="608">
        <v>103096</v>
      </c>
      <c r="E19" s="350"/>
      <c r="F19" s="368">
        <v>1702</v>
      </c>
      <c r="G19" s="372">
        <v>1.6508884922790408</v>
      </c>
      <c r="H19" s="350"/>
      <c r="I19" s="368">
        <v>1097</v>
      </c>
      <c r="J19" s="372">
        <v>1.0640568014277956</v>
      </c>
      <c r="K19" s="368">
        <v>887</v>
      </c>
      <c r="L19" s="372">
        <v>80.856882406563358</v>
      </c>
      <c r="M19" s="368">
        <v>45</v>
      </c>
      <c r="N19" s="372">
        <v>4.102096627164995</v>
      </c>
      <c r="O19" s="368">
        <v>1</v>
      </c>
      <c r="P19" s="372">
        <v>9.1157702825888781E-2</v>
      </c>
      <c r="Q19" s="368">
        <v>42</v>
      </c>
      <c r="R19" s="372">
        <v>3.828623518687329</v>
      </c>
      <c r="S19" s="368">
        <v>0</v>
      </c>
      <c r="T19" s="372">
        <v>0</v>
      </c>
      <c r="U19" s="368">
        <v>122</v>
      </c>
      <c r="V19" s="372">
        <v>11.121239744758432</v>
      </c>
      <c r="X19" s="606"/>
      <c r="Y19" s="606"/>
      <c r="Z19" s="606"/>
      <c r="AA19" s="1398">
        <v>44530</v>
      </c>
      <c r="AB19" s="1399">
        <v>29856</v>
      </c>
      <c r="AC19" s="1399">
        <v>21916</v>
      </c>
      <c r="AD19" s="360"/>
      <c r="AE19" s="360"/>
      <c r="AF19" s="360"/>
      <c r="AG19" s="361"/>
      <c r="AH19" s="607"/>
    </row>
    <row r="20" spans="1:34" s="331" customFormat="1" x14ac:dyDescent="0.25">
      <c r="A20" s="330"/>
      <c r="B20" s="363" t="s">
        <v>41</v>
      </c>
      <c r="C20" s="350"/>
      <c r="D20" s="608">
        <v>402234</v>
      </c>
      <c r="E20" s="350"/>
      <c r="F20" s="368">
        <v>8081</v>
      </c>
      <c r="G20" s="372">
        <v>2.0090295698523741</v>
      </c>
      <c r="H20" s="350"/>
      <c r="I20" s="368">
        <v>4457</v>
      </c>
      <c r="J20" s="372">
        <v>1.1080614766528936</v>
      </c>
      <c r="K20" s="368">
        <v>3217</v>
      </c>
      <c r="L20" s="372">
        <v>72.178595467803447</v>
      </c>
      <c r="M20" s="368">
        <v>37</v>
      </c>
      <c r="N20" s="372">
        <v>0.83015481265425162</v>
      </c>
      <c r="O20" s="368">
        <v>529</v>
      </c>
      <c r="P20" s="372">
        <v>11.868970159299977</v>
      </c>
      <c r="Q20" s="368">
        <v>0</v>
      </c>
      <c r="R20" s="372">
        <v>0</v>
      </c>
      <c r="S20" s="368">
        <v>437</v>
      </c>
      <c r="T20" s="372">
        <v>9.8048014359434603</v>
      </c>
      <c r="U20" s="368">
        <v>237</v>
      </c>
      <c r="V20" s="372">
        <v>5.317478124298856</v>
      </c>
      <c r="X20" s="606"/>
      <c r="Y20" s="606"/>
      <c r="Z20" s="606"/>
      <c r="AA20" s="1398">
        <v>44561</v>
      </c>
      <c r="AB20" s="1399">
        <v>24104</v>
      </c>
      <c r="AC20" s="1399">
        <v>29010</v>
      </c>
      <c r="AD20" s="360"/>
      <c r="AE20" s="360"/>
      <c r="AF20" s="360"/>
      <c r="AG20" s="361"/>
      <c r="AH20" s="607"/>
    </row>
    <row r="21" spans="1:34" s="331" customFormat="1" x14ac:dyDescent="0.25">
      <c r="A21" s="330"/>
      <c r="B21" s="363" t="s">
        <v>3</v>
      </c>
      <c r="C21" s="350"/>
      <c r="D21" s="608">
        <v>228620</v>
      </c>
      <c r="E21" s="350"/>
      <c r="F21" s="368">
        <v>2931</v>
      </c>
      <c r="G21" s="372">
        <v>1.2820400664858718</v>
      </c>
      <c r="H21" s="350"/>
      <c r="I21" s="368">
        <v>1673</v>
      </c>
      <c r="J21" s="372">
        <v>0.73178199632578078</v>
      </c>
      <c r="K21" s="368">
        <v>1528</v>
      </c>
      <c r="L21" s="372">
        <v>91.332934847579196</v>
      </c>
      <c r="M21" s="368">
        <v>38</v>
      </c>
      <c r="N21" s="372">
        <v>2.2713687985654514</v>
      </c>
      <c r="O21" s="368">
        <v>0</v>
      </c>
      <c r="P21" s="372">
        <v>0</v>
      </c>
      <c r="Q21" s="368">
        <v>21</v>
      </c>
      <c r="R21" s="372">
        <v>1.2552301255230125</v>
      </c>
      <c r="S21" s="368">
        <v>39</v>
      </c>
      <c r="T21" s="372">
        <v>2.3311416616855944</v>
      </c>
      <c r="U21" s="368">
        <v>47</v>
      </c>
      <c r="V21" s="372">
        <v>2.8093245666467421</v>
      </c>
      <c r="X21" s="606"/>
      <c r="Y21" s="606"/>
      <c r="Z21" s="606"/>
      <c r="AA21" s="1398">
        <v>44592</v>
      </c>
      <c r="AB21" s="1399">
        <v>22642</v>
      </c>
      <c r="AC21" s="1399">
        <v>24609</v>
      </c>
      <c r="AD21" s="360"/>
      <c r="AE21" s="360"/>
      <c r="AF21" s="360"/>
      <c r="AG21" s="361"/>
      <c r="AH21" s="607"/>
    </row>
    <row r="22" spans="1:34" s="331" customFormat="1" x14ac:dyDescent="0.25">
      <c r="A22" s="330"/>
      <c r="B22" s="363" t="s">
        <v>2</v>
      </c>
      <c r="C22" s="350"/>
      <c r="D22" s="608">
        <v>60597</v>
      </c>
      <c r="E22" s="350"/>
      <c r="F22" s="368">
        <v>565</v>
      </c>
      <c r="G22" s="372">
        <v>0.93238939221413597</v>
      </c>
      <c r="H22" s="350"/>
      <c r="I22" s="368">
        <v>742</v>
      </c>
      <c r="J22" s="372">
        <v>1.2244830602175025</v>
      </c>
      <c r="K22" s="368">
        <v>621</v>
      </c>
      <c r="L22" s="372">
        <v>83.692722371967648</v>
      </c>
      <c r="M22" s="368">
        <v>26</v>
      </c>
      <c r="N22" s="372">
        <v>3.5040431266846364</v>
      </c>
      <c r="O22" s="368">
        <v>0</v>
      </c>
      <c r="P22" s="372">
        <v>0</v>
      </c>
      <c r="Q22" s="368">
        <v>9</v>
      </c>
      <c r="R22" s="372">
        <v>1.2129380053908356</v>
      </c>
      <c r="S22" s="368">
        <v>1</v>
      </c>
      <c r="T22" s="372">
        <v>0.13477088948787064</v>
      </c>
      <c r="U22" s="368">
        <v>85</v>
      </c>
      <c r="V22" s="372">
        <v>11.455525606469003</v>
      </c>
      <c r="X22" s="606"/>
      <c r="Y22" s="606"/>
      <c r="Z22" s="606"/>
      <c r="AA22" s="1398">
        <v>44620</v>
      </c>
      <c r="AB22" s="1399">
        <v>24889</v>
      </c>
      <c r="AC22" s="1399">
        <v>26478</v>
      </c>
      <c r="AD22" s="360"/>
      <c r="AE22" s="360"/>
      <c r="AF22" s="360"/>
      <c r="AG22" s="361"/>
      <c r="AH22" s="607"/>
    </row>
    <row r="23" spans="1:34" s="331" customFormat="1" x14ac:dyDescent="0.25">
      <c r="A23" s="330"/>
      <c r="B23" s="363" t="s">
        <v>35</v>
      </c>
      <c r="C23" s="350"/>
      <c r="D23" s="608">
        <v>91845</v>
      </c>
      <c r="E23" s="350"/>
      <c r="F23" s="368">
        <v>3200</v>
      </c>
      <c r="G23" s="372">
        <v>3.4841308726659048</v>
      </c>
      <c r="H23" s="350"/>
      <c r="I23" s="368">
        <v>930</v>
      </c>
      <c r="J23" s="372">
        <v>1.0125755348685286</v>
      </c>
      <c r="K23" s="368">
        <v>905</v>
      </c>
      <c r="L23" s="372">
        <v>97.311827956989248</v>
      </c>
      <c r="M23" s="368">
        <v>12</v>
      </c>
      <c r="N23" s="372">
        <v>1.2903225806451613</v>
      </c>
      <c r="O23" s="368">
        <v>0</v>
      </c>
      <c r="P23" s="372">
        <v>0</v>
      </c>
      <c r="Q23" s="368">
        <v>13</v>
      </c>
      <c r="R23" s="372">
        <v>1.3978494623655915</v>
      </c>
      <c r="S23" s="368">
        <v>0</v>
      </c>
      <c r="T23" s="372">
        <v>0</v>
      </c>
      <c r="U23" s="368">
        <v>0</v>
      </c>
      <c r="V23" s="372">
        <v>0</v>
      </c>
      <c r="X23" s="606"/>
      <c r="Y23" s="606"/>
      <c r="Z23" s="606"/>
      <c r="AA23" s="1398">
        <v>44651</v>
      </c>
      <c r="AB23" s="1399">
        <v>30256</v>
      </c>
      <c r="AC23" s="1399">
        <v>24903</v>
      </c>
      <c r="AD23" s="360"/>
      <c r="AE23" s="360"/>
      <c r="AF23" s="360"/>
      <c r="AG23" s="361"/>
      <c r="AH23" s="607"/>
    </row>
    <row r="24" spans="1:34" s="331" customFormat="1" x14ac:dyDescent="0.25">
      <c r="A24" s="330"/>
      <c r="B24" s="363" t="s">
        <v>42</v>
      </c>
      <c r="C24" s="350"/>
      <c r="D24" s="608">
        <v>269409</v>
      </c>
      <c r="E24" s="350"/>
      <c r="F24" s="368">
        <v>4354</v>
      </c>
      <c r="G24" s="372">
        <v>1.6161301218593291</v>
      </c>
      <c r="H24" s="350"/>
      <c r="I24" s="368">
        <v>2477</v>
      </c>
      <c r="J24" s="372">
        <v>0.91941991544454726</v>
      </c>
      <c r="K24" s="368">
        <v>1908</v>
      </c>
      <c r="L24" s="372">
        <v>77.028663706096083</v>
      </c>
      <c r="M24" s="368">
        <v>116</v>
      </c>
      <c r="N24" s="372">
        <v>4.6830843762616068</v>
      </c>
      <c r="O24" s="368">
        <v>0</v>
      </c>
      <c r="P24" s="372">
        <v>0</v>
      </c>
      <c r="Q24" s="368">
        <v>15</v>
      </c>
      <c r="R24" s="372">
        <v>0.60557125555106983</v>
      </c>
      <c r="S24" s="368">
        <v>1</v>
      </c>
      <c r="T24" s="372">
        <v>4.0371417036737987E-2</v>
      </c>
      <c r="U24" s="368">
        <v>437</v>
      </c>
      <c r="V24" s="372">
        <v>17.642309245054502</v>
      </c>
      <c r="X24" s="606"/>
      <c r="Y24" s="606"/>
      <c r="Z24" s="606"/>
      <c r="AA24" s="1398">
        <v>44681</v>
      </c>
      <c r="AB24" s="1399">
        <v>32696</v>
      </c>
      <c r="AC24" s="1399">
        <v>22635</v>
      </c>
      <c r="AD24" s="360"/>
      <c r="AE24" s="360"/>
      <c r="AF24" s="360"/>
      <c r="AG24" s="361"/>
      <c r="AH24" s="607"/>
    </row>
    <row r="25" spans="1:34" x14ac:dyDescent="0.25">
      <c r="A25" s="332"/>
      <c r="B25" s="363" t="s">
        <v>43</v>
      </c>
      <c r="C25" s="350"/>
      <c r="D25" s="608">
        <v>71161</v>
      </c>
      <c r="E25" s="350"/>
      <c r="F25" s="368">
        <v>1811</v>
      </c>
      <c r="G25" s="372">
        <v>2.544933320217535</v>
      </c>
      <c r="H25" s="350"/>
      <c r="I25" s="368">
        <v>823</v>
      </c>
      <c r="J25" s="372">
        <v>1.1565323702589902</v>
      </c>
      <c r="K25" s="368">
        <v>503</v>
      </c>
      <c r="L25" s="372">
        <v>61.117861482381528</v>
      </c>
      <c r="M25" s="368">
        <v>14</v>
      </c>
      <c r="N25" s="372">
        <v>1.7010935601458079</v>
      </c>
      <c r="O25" s="368">
        <v>3</v>
      </c>
      <c r="P25" s="372">
        <v>0.36452004860267312</v>
      </c>
      <c r="Q25" s="368">
        <v>218</v>
      </c>
      <c r="R25" s="372">
        <v>26.488456865127581</v>
      </c>
      <c r="S25" s="368">
        <v>56</v>
      </c>
      <c r="T25" s="372">
        <v>6.8043742405832317</v>
      </c>
      <c r="U25" s="368">
        <v>29</v>
      </c>
      <c r="V25" s="372">
        <v>3.523693803159174</v>
      </c>
      <c r="X25" s="606"/>
      <c r="Y25" s="606"/>
      <c r="Z25" s="606"/>
      <c r="AA25" s="1398">
        <v>44712</v>
      </c>
      <c r="AB25" s="1399">
        <v>38586</v>
      </c>
      <c r="AC25" s="1399">
        <v>22335</v>
      </c>
      <c r="AD25" s="360"/>
      <c r="AE25" s="360"/>
      <c r="AF25" s="360"/>
      <c r="AG25" s="361"/>
      <c r="AH25" s="607"/>
    </row>
    <row r="26" spans="1:34" s="331" customFormat="1" x14ac:dyDescent="0.25">
      <c r="B26" s="363" t="s">
        <v>44</v>
      </c>
      <c r="C26" s="350"/>
      <c r="D26" s="610">
        <v>23712</v>
      </c>
      <c r="E26" s="350"/>
      <c r="F26" s="377">
        <v>370</v>
      </c>
      <c r="G26" s="372">
        <v>1.560391363022942</v>
      </c>
      <c r="H26" s="350"/>
      <c r="I26" s="377">
        <v>240</v>
      </c>
      <c r="J26" s="372">
        <v>1.0121457489878543</v>
      </c>
      <c r="K26" s="377">
        <v>229</v>
      </c>
      <c r="L26" s="372">
        <v>95.416666666666671</v>
      </c>
      <c r="M26" s="377">
        <v>11</v>
      </c>
      <c r="N26" s="372">
        <v>4.583333333333333</v>
      </c>
      <c r="O26" s="377">
        <v>0</v>
      </c>
      <c r="P26" s="372">
        <v>0</v>
      </c>
      <c r="Q26" s="377">
        <v>0</v>
      </c>
      <c r="R26" s="372">
        <v>0</v>
      </c>
      <c r="S26" s="377">
        <v>0</v>
      </c>
      <c r="T26" s="372">
        <v>0</v>
      </c>
      <c r="U26" s="377">
        <v>0</v>
      </c>
      <c r="V26" s="372">
        <v>0</v>
      </c>
      <c r="X26" s="606"/>
      <c r="Y26" s="606"/>
      <c r="Z26" s="606"/>
      <c r="AA26" s="1398">
        <v>44742</v>
      </c>
      <c r="AB26" s="1399">
        <v>41750</v>
      </c>
      <c r="AC26" s="1399">
        <v>23105</v>
      </c>
      <c r="AD26" s="360"/>
      <c r="AE26" s="360"/>
      <c r="AF26" s="360"/>
      <c r="AG26" s="361"/>
      <c r="AH26" s="607"/>
    </row>
    <row r="27" spans="1:34" s="331" customFormat="1" x14ac:dyDescent="0.25">
      <c r="B27" s="363" t="s">
        <v>45</v>
      </c>
      <c r="C27" s="350"/>
      <c r="D27" s="610">
        <v>120058</v>
      </c>
      <c r="E27" s="350"/>
      <c r="F27" s="377">
        <v>2198</v>
      </c>
      <c r="G27" s="372">
        <v>1.830781788802079</v>
      </c>
      <c r="H27" s="350"/>
      <c r="I27" s="377">
        <v>1225</v>
      </c>
      <c r="J27" s="372">
        <v>1.0203401689183562</v>
      </c>
      <c r="K27" s="377">
        <v>1148</v>
      </c>
      <c r="L27" s="372">
        <v>93.714285714285722</v>
      </c>
      <c r="M27" s="377">
        <v>53</v>
      </c>
      <c r="N27" s="372">
        <v>4.3265306122448974</v>
      </c>
      <c r="O27" s="377">
        <v>0</v>
      </c>
      <c r="P27" s="372">
        <v>0</v>
      </c>
      <c r="Q27" s="377">
        <v>7</v>
      </c>
      <c r="R27" s="372">
        <v>0.5714285714285714</v>
      </c>
      <c r="S27" s="377">
        <v>14</v>
      </c>
      <c r="T27" s="372">
        <v>1.1428571428571428</v>
      </c>
      <c r="U27" s="377">
        <v>3</v>
      </c>
      <c r="V27" s="372">
        <v>0.24489795918367346</v>
      </c>
      <c r="X27" s="606"/>
      <c r="Y27" s="606"/>
      <c r="Z27" s="606"/>
      <c r="AA27" s="1398">
        <v>44773</v>
      </c>
      <c r="AB27" s="1399">
        <v>30827</v>
      </c>
      <c r="AC27" s="1399">
        <v>22962</v>
      </c>
      <c r="AD27" s="360"/>
      <c r="AE27" s="360"/>
      <c r="AF27" s="360"/>
      <c r="AG27" s="361"/>
      <c r="AH27" s="607"/>
    </row>
    <row r="28" spans="1:34" s="331" customFormat="1" x14ac:dyDescent="0.25">
      <c r="B28" s="363" t="s">
        <v>46</v>
      </c>
      <c r="C28" s="350"/>
      <c r="D28" s="610">
        <v>14836</v>
      </c>
      <c r="E28" s="350"/>
      <c r="F28" s="377">
        <v>247</v>
      </c>
      <c r="G28" s="383">
        <v>1.6648692369911029</v>
      </c>
      <c r="H28" s="350"/>
      <c r="I28" s="377">
        <v>191</v>
      </c>
      <c r="J28" s="383">
        <v>1.2874090051226745</v>
      </c>
      <c r="K28" s="377">
        <v>68</v>
      </c>
      <c r="L28" s="383">
        <v>35.602094240837694</v>
      </c>
      <c r="M28" s="377">
        <v>1</v>
      </c>
      <c r="N28" s="383">
        <v>0.52356020942408377</v>
      </c>
      <c r="O28" s="377">
        <v>77</v>
      </c>
      <c r="P28" s="383">
        <v>40.31413612565445</v>
      </c>
      <c r="Q28" s="377">
        <v>0</v>
      </c>
      <c r="R28" s="383">
        <v>0</v>
      </c>
      <c r="S28" s="377">
        <v>0</v>
      </c>
      <c r="T28" s="383">
        <v>0</v>
      </c>
      <c r="U28" s="377">
        <v>45</v>
      </c>
      <c r="V28" s="383">
        <v>23.560209424083769</v>
      </c>
      <c r="X28" s="606"/>
      <c r="Y28" s="606"/>
      <c r="Z28" s="606"/>
      <c r="AA28" s="1398">
        <v>44804</v>
      </c>
      <c r="AB28" s="1399">
        <v>26047</v>
      </c>
      <c r="AC28" s="1399">
        <v>23877</v>
      </c>
      <c r="AD28" s="360"/>
      <c r="AE28" s="360"/>
      <c r="AF28" s="360"/>
      <c r="AG28" s="361"/>
      <c r="AH28" s="607"/>
    </row>
    <row r="29" spans="1:34" s="331" customFormat="1" x14ac:dyDescent="0.25">
      <c r="B29" s="384" t="s">
        <v>1</v>
      </c>
      <c r="C29" s="350"/>
      <c r="D29" s="611">
        <v>5805</v>
      </c>
      <c r="E29" s="350"/>
      <c r="F29" s="389">
        <v>82</v>
      </c>
      <c r="G29" s="393">
        <v>1.4125753660637381</v>
      </c>
      <c r="H29" s="350"/>
      <c r="I29" s="389">
        <v>51</v>
      </c>
      <c r="J29" s="393">
        <v>0.87855297157622747</v>
      </c>
      <c r="K29" s="389">
        <v>31</v>
      </c>
      <c r="L29" s="393">
        <v>60.784313725490193</v>
      </c>
      <c r="M29" s="389">
        <v>2</v>
      </c>
      <c r="N29" s="393">
        <v>3.9215686274509802</v>
      </c>
      <c r="O29" s="389">
        <v>1</v>
      </c>
      <c r="P29" s="393">
        <v>1.9607843137254901</v>
      </c>
      <c r="Q29" s="389">
        <v>3</v>
      </c>
      <c r="R29" s="393">
        <v>5.8823529411764701</v>
      </c>
      <c r="S29" s="389">
        <v>4</v>
      </c>
      <c r="T29" s="393">
        <v>7.8431372549019605</v>
      </c>
      <c r="U29" s="389">
        <v>10</v>
      </c>
      <c r="V29" s="393">
        <v>19.607843137254903</v>
      </c>
      <c r="X29" s="606"/>
      <c r="Y29" s="606"/>
      <c r="Z29" s="606"/>
      <c r="AA29" s="1398">
        <v>44834</v>
      </c>
      <c r="AB29" s="1399">
        <v>32379</v>
      </c>
      <c r="AC29" s="1399">
        <v>24010</v>
      </c>
      <c r="AD29" s="360"/>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1398">
        <v>44865</v>
      </c>
      <c r="AB30" s="1399">
        <v>29932</v>
      </c>
      <c r="AC30" s="1399">
        <v>19815</v>
      </c>
      <c r="AD30" s="329"/>
      <c r="AE30" s="329"/>
      <c r="AF30" s="360"/>
      <c r="AG30" s="361"/>
      <c r="AH30" s="607"/>
    </row>
    <row r="31" spans="1:34" s="329" customFormat="1" x14ac:dyDescent="0.25">
      <c r="B31" s="1236" t="s">
        <v>0</v>
      </c>
      <c r="C31" s="320"/>
      <c r="D31" s="1244">
        <v>2239149</v>
      </c>
      <c r="E31" s="320"/>
      <c r="F31" s="1242">
        <v>35197</v>
      </c>
      <c r="G31" s="1243">
        <v>1.5718918214017916</v>
      </c>
      <c r="H31" s="320"/>
      <c r="I31" s="1242">
        <v>21765</v>
      </c>
      <c r="J31" s="1243">
        <v>0.97202106693212464</v>
      </c>
      <c r="K31" s="1242">
        <v>18109</v>
      </c>
      <c r="L31" s="1243">
        <v>83.202389156903294</v>
      </c>
      <c r="M31" s="1242">
        <v>495</v>
      </c>
      <c r="N31" s="1243">
        <v>2.2742935906271535</v>
      </c>
      <c r="O31" s="1242">
        <v>627</v>
      </c>
      <c r="P31" s="1243">
        <v>2.8807718814610617</v>
      </c>
      <c r="Q31" s="1242">
        <v>603</v>
      </c>
      <c r="R31" s="1243">
        <v>2.7705031013094414</v>
      </c>
      <c r="S31" s="1242">
        <v>693</v>
      </c>
      <c r="T31" s="1243">
        <v>3.1840110268780148</v>
      </c>
      <c r="U31" s="1242">
        <v>1238</v>
      </c>
      <c r="V31" s="1243">
        <v>5.6880312428210429</v>
      </c>
      <c r="X31" s="360"/>
      <c r="Y31" s="360"/>
      <c r="AA31" s="1398">
        <v>44895</v>
      </c>
      <c r="AB31" s="1399">
        <v>32038</v>
      </c>
      <c r="AC31" s="1399">
        <v>20330</v>
      </c>
      <c r="AD31" s="360"/>
      <c r="AE31" s="360"/>
      <c r="AH31" s="395"/>
    </row>
    <row r="32" spans="1:34" s="328" customFormat="1" ht="5.25" customHeight="1" x14ac:dyDescent="0.2">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8">
        <v>44926</v>
      </c>
      <c r="AB32" s="1399">
        <v>25446</v>
      </c>
      <c r="AC32" s="1399">
        <v>23015</v>
      </c>
      <c r="AD32" s="329"/>
    </row>
    <row r="33" spans="2:30" s="394" customFormat="1" x14ac:dyDescent="0.2">
      <c r="B33" s="1529" t="s">
        <v>381</v>
      </c>
      <c r="C33" s="1529"/>
      <c r="D33" s="1529"/>
      <c r="E33" s="1529"/>
      <c r="F33" s="1529"/>
      <c r="G33" s="1529"/>
      <c r="H33" s="1529"/>
      <c r="I33" s="1529"/>
      <c r="J33" s="1529"/>
      <c r="K33" s="1529"/>
      <c r="L33" s="1529"/>
      <c r="M33" s="1529"/>
      <c r="N33" s="1529"/>
      <c r="O33" s="1529"/>
      <c r="P33" s="1529"/>
      <c r="Q33" s="1529"/>
      <c r="R33" s="1529"/>
      <c r="S33" s="1529"/>
      <c r="T33" s="1529"/>
      <c r="U33" s="1529"/>
      <c r="V33" s="1529"/>
      <c r="X33" s="596"/>
      <c r="Y33" s="596"/>
      <c r="Z33" s="596"/>
      <c r="AA33" s="1398">
        <v>44957</v>
      </c>
      <c r="AB33" s="1399">
        <v>28819</v>
      </c>
      <c r="AC33" s="1399">
        <v>24165</v>
      </c>
      <c r="AD33" s="329"/>
    </row>
    <row r="34" spans="2:30" s="394" customFormat="1" ht="12" customHeight="1" x14ac:dyDescent="0.2">
      <c r="B34" s="1529"/>
      <c r="C34" s="1529"/>
      <c r="D34" s="1529"/>
      <c r="E34" s="1529"/>
      <c r="F34" s="1529"/>
      <c r="G34" s="1529"/>
      <c r="H34" s="1529"/>
      <c r="I34" s="1529"/>
      <c r="J34" s="1529"/>
      <c r="K34" s="1529"/>
      <c r="L34" s="1529"/>
      <c r="M34" s="1529"/>
      <c r="N34" s="1529"/>
      <c r="O34" s="1529"/>
      <c r="P34" s="1529"/>
      <c r="Q34" s="1529"/>
      <c r="R34" s="1529"/>
      <c r="S34" s="1529"/>
      <c r="T34" s="1529"/>
      <c r="U34" s="1529"/>
      <c r="V34" s="1529"/>
      <c r="X34" s="596"/>
      <c r="Y34" s="596"/>
      <c r="Z34" s="596"/>
      <c r="AA34" s="1398">
        <v>44985</v>
      </c>
      <c r="AB34" s="1399">
        <v>34747</v>
      </c>
      <c r="AC34" s="1399">
        <v>23214</v>
      </c>
      <c r="AD34" s="329"/>
    </row>
    <row r="35" spans="2:30" x14ac:dyDescent="0.2">
      <c r="B35" s="1495"/>
      <c r="C35" s="1495"/>
      <c r="D35" s="1495"/>
      <c r="AA35" s="1398">
        <v>45016</v>
      </c>
      <c r="AB35" s="1399">
        <v>39866</v>
      </c>
      <c r="AC35" s="1399">
        <v>28170</v>
      </c>
    </row>
    <row r="36" spans="2:30" x14ac:dyDescent="0.2">
      <c r="B36" s="1475"/>
      <c r="C36" s="1475"/>
      <c r="D36" s="1475"/>
      <c r="AA36" s="1398">
        <v>45046</v>
      </c>
      <c r="AB36" s="1399">
        <v>35704</v>
      </c>
      <c r="AC36" s="1399">
        <v>24597</v>
      </c>
    </row>
    <row r="37" spans="2:30" x14ac:dyDescent="0.2">
      <c r="AA37" s="1398">
        <v>45077</v>
      </c>
      <c r="AB37" s="1399">
        <v>38659</v>
      </c>
      <c r="AC37" s="1399">
        <v>21489</v>
      </c>
    </row>
    <row r="38" spans="2:30" x14ac:dyDescent="0.2">
      <c r="AA38" s="1398">
        <v>45107</v>
      </c>
      <c r="AB38" s="1399">
        <v>38600</v>
      </c>
      <c r="AC38" s="1399">
        <v>21018</v>
      </c>
    </row>
    <row r="39" spans="2:30" x14ac:dyDescent="0.2">
      <c r="AA39" s="1398">
        <v>45138</v>
      </c>
      <c r="AB39" s="1399">
        <v>27853</v>
      </c>
      <c r="AC39" s="1399">
        <v>19454</v>
      </c>
    </row>
    <row r="40" spans="2:30" x14ac:dyDescent="0.2">
      <c r="AA40" s="1398">
        <v>45169</v>
      </c>
      <c r="AB40" s="1399">
        <v>23854</v>
      </c>
      <c r="AC40" s="1399">
        <v>17588</v>
      </c>
    </row>
    <row r="41" spans="2:30" x14ac:dyDescent="0.2">
      <c r="AA41" s="1398">
        <v>45199</v>
      </c>
      <c r="AB41" s="1399">
        <v>30663</v>
      </c>
      <c r="AC41" s="1399">
        <v>23194</v>
      </c>
    </row>
    <row r="42" spans="2:30" x14ac:dyDescent="0.2">
      <c r="AA42" s="1398">
        <v>45230</v>
      </c>
      <c r="AB42" s="1399">
        <v>29848</v>
      </c>
      <c r="AC42" s="1399">
        <v>22671</v>
      </c>
    </row>
    <row r="43" spans="2:30" x14ac:dyDescent="0.2">
      <c r="AA43" s="1398">
        <v>45260</v>
      </c>
      <c r="AB43" s="1399">
        <v>25851</v>
      </c>
      <c r="AC43" s="1399">
        <v>49513</v>
      </c>
    </row>
    <row r="44" spans="2:30" x14ac:dyDescent="0.2">
      <c r="AA44" s="1398">
        <v>45291</v>
      </c>
      <c r="AB44" s="1399">
        <v>20461</v>
      </c>
      <c r="AC44" s="1399">
        <v>20498</v>
      </c>
    </row>
    <row r="45" spans="2:30" x14ac:dyDescent="0.2">
      <c r="AA45" s="1398">
        <v>45322</v>
      </c>
      <c r="AB45" s="1399">
        <v>31387</v>
      </c>
      <c r="AC45" s="1399">
        <v>25158</v>
      </c>
    </row>
    <row r="46" spans="2:30" x14ac:dyDescent="0.2">
      <c r="AA46" s="1398">
        <v>45351</v>
      </c>
      <c r="AB46" s="1399">
        <v>32616</v>
      </c>
      <c r="AC46" s="1399">
        <v>29865</v>
      </c>
    </row>
    <row r="47" spans="2:30" x14ac:dyDescent="0.2">
      <c r="AA47" s="1398">
        <v>45382</v>
      </c>
      <c r="AB47" s="1399">
        <v>37480</v>
      </c>
      <c r="AC47" s="1399">
        <v>24763</v>
      </c>
    </row>
    <row r="48" spans="2:30" x14ac:dyDescent="0.2">
      <c r="AA48" s="1398">
        <v>45412</v>
      </c>
      <c r="AB48" s="1399">
        <v>30764</v>
      </c>
      <c r="AC48" s="1399">
        <v>22655</v>
      </c>
    </row>
    <row r="49" spans="27:29" x14ac:dyDescent="0.2">
      <c r="AA49" s="1398">
        <v>45443</v>
      </c>
      <c r="AB49" s="1399">
        <v>29722</v>
      </c>
      <c r="AC49" s="1399">
        <v>24266</v>
      </c>
    </row>
    <row r="50" spans="27:29" x14ac:dyDescent="0.2">
      <c r="AA50" s="1398">
        <v>45473</v>
      </c>
      <c r="AB50" s="1399">
        <v>31629</v>
      </c>
      <c r="AC50" s="1399">
        <v>22269</v>
      </c>
    </row>
    <row r="51" spans="27:29" x14ac:dyDescent="0.2">
      <c r="AA51" s="1398">
        <v>45504</v>
      </c>
      <c r="AB51" s="1399">
        <v>35840</v>
      </c>
      <c r="AC51" s="1399">
        <v>19983</v>
      </c>
    </row>
    <row r="52" spans="27:29" x14ac:dyDescent="0.2">
      <c r="AA52" s="1398">
        <v>45535</v>
      </c>
      <c r="AB52" s="1399">
        <v>29604</v>
      </c>
      <c r="AC52" s="1399">
        <v>21249</v>
      </c>
    </row>
    <row r="53" spans="27:29" x14ac:dyDescent="0.2">
      <c r="AA53" s="1398">
        <v>45565</v>
      </c>
      <c r="AB53" s="1399">
        <v>23701</v>
      </c>
      <c r="AC53" s="1399">
        <v>20835</v>
      </c>
    </row>
    <row r="54" spans="27:29" x14ac:dyDescent="0.2">
      <c r="AA54" s="1398">
        <v>45596</v>
      </c>
      <c r="AB54" s="1399">
        <v>33448</v>
      </c>
      <c r="AC54" s="1399">
        <v>20199</v>
      </c>
    </row>
    <row r="55" spans="27:29" x14ac:dyDescent="0.2">
      <c r="AA55" s="1398">
        <v>45626</v>
      </c>
      <c r="AB55" s="1399">
        <v>38672</v>
      </c>
      <c r="AC55" s="1399">
        <v>23837</v>
      </c>
    </row>
    <row r="56" spans="27:29" x14ac:dyDescent="0.2">
      <c r="AA56" s="1398">
        <v>45657</v>
      </c>
      <c r="AB56" s="1399">
        <v>24521</v>
      </c>
      <c r="AC56" s="1399">
        <v>20029</v>
      </c>
    </row>
    <row r="57" spans="27:29" x14ac:dyDescent="0.2">
      <c r="AA57" s="1398">
        <v>45688</v>
      </c>
      <c r="AB57" s="1399">
        <v>34073</v>
      </c>
      <c r="AC57" s="1399">
        <v>22714</v>
      </c>
    </row>
    <row r="58" spans="27:29" x14ac:dyDescent="0.2">
      <c r="AA58" s="1398">
        <v>45716</v>
      </c>
      <c r="AB58" s="1399">
        <v>32194</v>
      </c>
      <c r="AC58" s="1399">
        <v>29041</v>
      </c>
    </row>
    <row r="59" spans="27:29" x14ac:dyDescent="0.2">
      <c r="AA59" s="1398">
        <v>45747</v>
      </c>
      <c r="AB59" s="1399">
        <v>38750</v>
      </c>
      <c r="AC59" s="1399">
        <v>23815</v>
      </c>
    </row>
    <row r="60" spans="27:29" x14ac:dyDescent="0.2">
      <c r="AA60" s="1398">
        <v>45777</v>
      </c>
      <c r="AB60" s="1399">
        <v>40829</v>
      </c>
      <c r="AC60" s="1399">
        <v>25297</v>
      </c>
    </row>
    <row r="61" spans="27:29" x14ac:dyDescent="0.2">
      <c r="AA61" s="1398">
        <v>45808</v>
      </c>
      <c r="AB61" s="1399">
        <v>37634</v>
      </c>
      <c r="AC61" s="1399">
        <v>22544</v>
      </c>
    </row>
    <row r="62" spans="27:29" x14ac:dyDescent="0.2">
      <c r="AA62" s="1398">
        <v>45838</v>
      </c>
      <c r="AB62" s="1399">
        <v>35197</v>
      </c>
      <c r="AC62" s="1399">
        <v>21765</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2578125" defaultRowHeight="15" x14ac:dyDescent="0.2"/>
  <cols>
    <col min="1" max="1" width="1.140625" style="615" customWidth="1"/>
    <col min="2" max="2" width="10" style="615" customWidth="1"/>
    <col min="3" max="3" width="1" style="615" customWidth="1"/>
    <col min="4" max="4" width="0.710937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8.28515625" style="615" bestFit="1"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42578125" style="615" customWidth="1"/>
    <col min="22" max="22" width="0.7109375" style="615" customWidth="1"/>
    <col min="23" max="23" width="8.28515625" style="615" bestFit="1" customWidth="1"/>
    <col min="24" max="24" width="6.140625" style="615" customWidth="1"/>
    <col min="25" max="25" width="0.5703125" style="615" customWidth="1"/>
    <col min="26" max="26" width="9.85546875" style="615" bestFit="1" customWidth="1"/>
    <col min="27" max="27" width="6.140625" style="615" customWidth="1"/>
    <col min="28" max="28" width="0.7109375" style="615" customWidth="1"/>
    <col min="29" max="29" width="9.85546875" style="615" bestFit="1" customWidth="1"/>
    <col min="30" max="30" width="7.7109375" style="615" bestFit="1" customWidth="1"/>
    <col min="31" max="16384" width="11.42578125" style="615"/>
  </cols>
  <sheetData>
    <row r="1" spans="2:30" hidden="1" x14ac:dyDescent="0.2">
      <c r="E1" s="616" t="s">
        <v>36</v>
      </c>
      <c r="F1" s="616"/>
      <c r="H1" s="616" t="s">
        <v>21</v>
      </c>
      <c r="K1" s="616" t="s">
        <v>20</v>
      </c>
      <c r="N1" s="616" t="s">
        <v>19</v>
      </c>
      <c r="Q1" s="616" t="s">
        <v>18</v>
      </c>
      <c r="T1" s="616" t="s">
        <v>17</v>
      </c>
      <c r="W1" s="616" t="s">
        <v>16</v>
      </c>
      <c r="Z1" s="616" t="s">
        <v>15</v>
      </c>
    </row>
    <row r="2" spans="2:30" s="613" customFormat="1" x14ac:dyDescent="0.2">
      <c r="C2" s="617"/>
      <c r="D2" s="617"/>
      <c r="AB2" s="617"/>
    </row>
    <row r="3" spans="2:30" s="619" customFormat="1" ht="47.25" customHeight="1" x14ac:dyDescent="0.25">
      <c r="B3" s="1538"/>
      <c r="C3" s="1538"/>
      <c r="D3" s="1538"/>
      <c r="E3" s="1538"/>
      <c r="F3" s="1538"/>
      <c r="G3" s="1538"/>
      <c r="H3" s="1538"/>
      <c r="I3" s="1538"/>
      <c r="J3" s="1538"/>
      <c r="K3" s="1538"/>
      <c r="L3" s="618"/>
      <c r="M3" s="618"/>
      <c r="W3" s="620"/>
      <c r="AA3" s="620"/>
      <c r="AD3" s="620"/>
    </row>
    <row r="4" spans="2:30" s="621" customFormat="1" ht="7.5" customHeight="1" x14ac:dyDescent="0.2">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0" s="621" customFormat="1" ht="21" x14ac:dyDescent="0.2">
      <c r="B5" s="1540" t="s">
        <v>397</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row>
    <row r="6" spans="2:30" s="621" customFormat="1" ht="16.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622"/>
    </row>
    <row r="7" spans="2:30"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
      <c r="B8" s="1472" t="s">
        <v>27</v>
      </c>
      <c r="C8" s="625"/>
      <c r="D8" s="625"/>
      <c r="E8" s="1542" t="s">
        <v>26</v>
      </c>
      <c r="F8" s="1543"/>
      <c r="G8" s="1543"/>
      <c r="H8" s="1543"/>
      <c r="I8" s="1543"/>
      <c r="J8" s="1543"/>
      <c r="K8" s="1543"/>
      <c r="L8" s="1543"/>
      <c r="M8" s="1543"/>
      <c r="N8" s="1543"/>
      <c r="O8" s="1543"/>
      <c r="P8" s="1543"/>
      <c r="Q8" s="1543"/>
      <c r="R8" s="1543"/>
      <c r="S8" s="1543"/>
      <c r="T8" s="1543"/>
      <c r="U8" s="1543"/>
      <c r="V8" s="1543"/>
      <c r="W8" s="1543"/>
      <c r="X8" s="1543"/>
      <c r="Y8" s="1543"/>
      <c r="Z8" s="1543"/>
      <c r="AA8" s="1544"/>
      <c r="AB8" s="625"/>
      <c r="AC8" s="1470" t="s">
        <v>0</v>
      </c>
      <c r="AD8" s="1471"/>
    </row>
    <row r="9" spans="2:30" s="626" customFormat="1" ht="21.75" customHeight="1" x14ac:dyDescent="0.2">
      <c r="B9" s="1541"/>
      <c r="C9" s="625"/>
      <c r="D9" s="627"/>
      <c r="E9" s="1535" t="s">
        <v>22</v>
      </c>
      <c r="F9" s="1536"/>
      <c r="G9" s="627"/>
      <c r="H9" s="1535" t="s">
        <v>21</v>
      </c>
      <c r="I9" s="1536"/>
      <c r="J9" s="627"/>
      <c r="K9" s="1535" t="s">
        <v>20</v>
      </c>
      <c r="L9" s="1536"/>
      <c r="M9" s="627"/>
      <c r="N9" s="1535" t="s">
        <v>19</v>
      </c>
      <c r="O9" s="1536"/>
      <c r="P9" s="627"/>
      <c r="Q9" s="1535" t="s">
        <v>18</v>
      </c>
      <c r="R9" s="1536"/>
      <c r="S9" s="627"/>
      <c r="T9" s="1535" t="s">
        <v>17</v>
      </c>
      <c r="U9" s="1536"/>
      <c r="V9" s="627"/>
      <c r="W9" s="1535" t="s">
        <v>16</v>
      </c>
      <c r="X9" s="1536"/>
      <c r="Y9" s="627"/>
      <c r="Z9" s="1535" t="s">
        <v>15</v>
      </c>
      <c r="AA9" s="1536"/>
      <c r="AB9" s="625"/>
      <c r="AC9" s="1545"/>
      <c r="AD9" s="1546"/>
    </row>
    <row r="10" spans="2:30" s="626" customFormat="1" ht="21.75" customHeight="1" x14ac:dyDescent="0.2">
      <c r="B10" s="1473"/>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
      <c r="B12" s="632" t="s">
        <v>24</v>
      </c>
      <c r="D12" s="634"/>
      <c r="E12" s="635">
        <v>2877</v>
      </c>
      <c r="F12" s="636">
        <v>0.20708210729977025</v>
      </c>
      <c r="G12" s="634"/>
      <c r="H12" s="635">
        <v>48043</v>
      </c>
      <c r="I12" s="636">
        <v>3.4580624542936609</v>
      </c>
      <c r="J12" s="634"/>
      <c r="K12" s="635">
        <v>28186</v>
      </c>
      <c r="L12" s="636">
        <v>2.0287856365489483</v>
      </c>
      <c r="M12" s="634"/>
      <c r="N12" s="635">
        <v>37893</v>
      </c>
      <c r="O12" s="636">
        <v>2.7274808105353472</v>
      </c>
      <c r="P12" s="634"/>
      <c r="Q12" s="635">
        <v>47343</v>
      </c>
      <c r="R12" s="636">
        <v>3.4076775133448116</v>
      </c>
      <c r="S12" s="634"/>
      <c r="T12" s="635">
        <v>81832</v>
      </c>
      <c r="U12" s="636">
        <v>5.8901435538946121</v>
      </c>
      <c r="V12" s="634"/>
      <c r="W12" s="635">
        <v>302195</v>
      </c>
      <c r="X12" s="636">
        <v>21.751538900053554</v>
      </c>
      <c r="Y12" s="634"/>
      <c r="Z12" s="635">
        <v>840935</v>
      </c>
      <c r="AA12" s="636">
        <f>Z12*100/$AC$12</f>
        <v>60.529229024029299</v>
      </c>
      <c r="AB12" s="637"/>
      <c r="AC12" s="638">
        <f>E12+H12+K12+N12+Q12+T12+W12+Z12</f>
        <v>1389304</v>
      </c>
      <c r="AD12" s="446">
        <f>F12+I12+L12+O12+R12+U12+X12+AA12</f>
        <v>100</v>
      </c>
    </row>
    <row r="13" spans="2:30" s="633" customFormat="1" ht="20.25" customHeight="1" x14ac:dyDescent="0.2">
      <c r="B13" s="639" t="s">
        <v>23</v>
      </c>
      <c r="D13" s="634"/>
      <c r="E13" s="640">
        <v>3672</v>
      </c>
      <c r="F13" s="641">
        <v>0.43207879083832934</v>
      </c>
      <c r="G13" s="634"/>
      <c r="H13" s="640">
        <v>101855</v>
      </c>
      <c r="I13" s="641">
        <v>11.985126699574629</v>
      </c>
      <c r="J13" s="634"/>
      <c r="K13" s="640">
        <v>45605</v>
      </c>
      <c r="L13" s="641">
        <v>5.3662726732521815</v>
      </c>
      <c r="M13" s="634"/>
      <c r="N13" s="640">
        <v>49370</v>
      </c>
      <c r="O13" s="641">
        <v>5.809294636080697</v>
      </c>
      <c r="P13" s="634"/>
      <c r="Q13" s="640">
        <v>52218</v>
      </c>
      <c r="R13" s="641">
        <v>6.1444145697156545</v>
      </c>
      <c r="S13" s="634"/>
      <c r="T13" s="640">
        <v>82135</v>
      </c>
      <c r="U13" s="641">
        <v>9.6647035635910079</v>
      </c>
      <c r="V13" s="634"/>
      <c r="W13" s="640">
        <v>184250</v>
      </c>
      <c r="X13" s="641">
        <v>21.68042407733175</v>
      </c>
      <c r="Y13" s="634"/>
      <c r="Z13" s="640">
        <v>330740</v>
      </c>
      <c r="AA13" s="641">
        <f>Z13*100/$AC$13</f>
        <v>38.917684989615751</v>
      </c>
      <c r="AB13" s="637"/>
      <c r="AC13" s="642">
        <f>E13+H13+K13+N13+Q13+T13+W13+Z13</f>
        <v>849845</v>
      </c>
      <c r="AD13" s="643">
        <f>F13+I13+L13+O13+R13+U13+X13+AA13</f>
        <v>100</v>
      </c>
    </row>
    <row r="14" spans="2:30" s="649" customFormat="1" ht="3" customHeight="1" x14ac:dyDescent="0.2">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
      <c r="B15" s="1224" t="s">
        <v>0</v>
      </c>
      <c r="C15" s="1225"/>
      <c r="D15" s="1245"/>
      <c r="E15" s="1226">
        <f>SUM(E12:E13)</f>
        <v>6549</v>
      </c>
      <c r="F15" s="1246">
        <f>E15*100/$AC$15</f>
        <v>0.29247718664546218</v>
      </c>
      <c r="G15" s="1245"/>
      <c r="H15" s="1226">
        <f>SUM(H12:H13)</f>
        <v>149898</v>
      </c>
      <c r="I15" s="1246">
        <f>H15*100/$AC$15</f>
        <v>6.6944182812309494</v>
      </c>
      <c r="J15" s="1245"/>
      <c r="K15" s="1226">
        <f>SUM(K12:K13)</f>
        <v>73791</v>
      </c>
      <c r="L15" s="1246">
        <f>K15*100/$AC$15</f>
        <v>3.2954930645526495</v>
      </c>
      <c r="M15" s="1245"/>
      <c r="N15" s="1226">
        <f>SUM(N12:N13)</f>
        <v>87263</v>
      </c>
      <c r="O15" s="1246">
        <f>N15*100/$AC$15</f>
        <v>3.8971502119778543</v>
      </c>
      <c r="P15" s="1245"/>
      <c r="Q15" s="1226">
        <f>SUM(Q12:Q13)</f>
        <v>99561</v>
      </c>
      <c r="R15" s="1246">
        <f>Q15*100/$AC$15</f>
        <v>4.446376726158018</v>
      </c>
      <c r="S15" s="1245"/>
      <c r="T15" s="1226">
        <f>SUM(T12:T13)</f>
        <v>163967</v>
      </c>
      <c r="U15" s="1246">
        <f>T15*100/$AC$15</f>
        <v>7.3227373435175593</v>
      </c>
      <c r="V15" s="1245"/>
      <c r="W15" s="1226">
        <f>SUM(W12:W13)</f>
        <v>486445</v>
      </c>
      <c r="X15" s="1246">
        <f>W15*100/$AC$15</f>
        <v>21.724548031417292</v>
      </c>
      <c r="Y15" s="1245"/>
      <c r="Z15" s="1226">
        <f>SUM(Z12:Z13)</f>
        <v>1171675</v>
      </c>
      <c r="AA15" s="1246">
        <f>Z15*100/$AC$15</f>
        <v>52.326799154500215</v>
      </c>
      <c r="AB15" s="1245"/>
      <c r="AC15" s="1226">
        <f>E15+H15+K15+N15+Q15+T15+W15+Z15</f>
        <v>2239149</v>
      </c>
      <c r="AD15" s="1247">
        <f>F15+I15+L15+O15+R15+U15+X15+AA15</f>
        <v>100</v>
      </c>
    </row>
    <row r="16" spans="2:30" s="631" customFormat="1" ht="5.25" customHeight="1" x14ac:dyDescent="0.2">
      <c r="B16" s="651"/>
      <c r="C16" s="651"/>
      <c r="D16" s="651"/>
      <c r="E16" s="651"/>
      <c r="F16" s="651"/>
      <c r="G16" s="651"/>
      <c r="H16" s="651"/>
      <c r="I16" s="651"/>
      <c r="J16" s="651"/>
      <c r="K16" s="651"/>
      <c r="L16" s="651"/>
      <c r="M16" s="651"/>
      <c r="N16" s="651"/>
      <c r="O16" s="652"/>
      <c r="P16" s="652"/>
    </row>
    <row r="17" spans="2:16" s="631" customFormat="1" ht="12.75" customHeight="1" x14ac:dyDescent="0.2">
      <c r="B17" s="652"/>
      <c r="C17" s="652"/>
      <c r="D17" s="652"/>
      <c r="E17" s="652"/>
      <c r="F17" s="652"/>
      <c r="G17" s="652"/>
      <c r="H17" s="652"/>
      <c r="I17" s="652"/>
      <c r="J17" s="652"/>
      <c r="K17" s="652"/>
      <c r="L17" s="652"/>
      <c r="M17" s="652"/>
      <c r="N17" s="652"/>
      <c r="O17" s="652"/>
      <c r="P17" s="652"/>
    </row>
    <row r="18" spans="2:16" s="649" customFormat="1" ht="24.75" customHeight="1" x14ac:dyDescent="0.2">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
      <c r="B19" s="654"/>
      <c r="C19" s="654"/>
      <c r="D19" s="654"/>
      <c r="E19" s="654">
        <f>E15</f>
        <v>6549</v>
      </c>
      <c r="F19" s="655">
        <f>H15</f>
        <v>149898</v>
      </c>
      <c r="G19" s="655"/>
      <c r="H19" s="655">
        <f>K15</f>
        <v>73791</v>
      </c>
      <c r="I19" s="655">
        <f>N15</f>
        <v>87263</v>
      </c>
      <c r="J19" s="655"/>
      <c r="K19" s="655">
        <f>Q15</f>
        <v>99561</v>
      </c>
      <c r="L19" s="655">
        <f>T15</f>
        <v>163967</v>
      </c>
      <c r="M19" s="655"/>
      <c r="N19" s="655">
        <f>W15</f>
        <v>486445</v>
      </c>
      <c r="O19" s="655">
        <f>Z15</f>
        <v>1171675</v>
      </c>
      <c r="P19" s="655"/>
    </row>
    <row r="20" spans="2:16" s="631" customFormat="1" x14ac:dyDescent="0.2">
      <c r="B20" s="652"/>
      <c r="C20" s="652"/>
      <c r="D20" s="652"/>
      <c r="E20" s="652"/>
      <c r="F20" s="652"/>
      <c r="G20" s="652"/>
      <c r="H20" s="652"/>
      <c r="I20" s="652"/>
      <c r="J20" s="652"/>
      <c r="K20" s="652"/>
      <c r="L20" s="652"/>
      <c r="M20" s="652"/>
      <c r="N20" s="652"/>
      <c r="O20" s="652"/>
      <c r="P20" s="652"/>
    </row>
    <row r="21" spans="2:16" s="631" customFormat="1" x14ac:dyDescent="0.2">
      <c r="B21" s="652"/>
      <c r="C21" s="652"/>
      <c r="D21" s="652"/>
      <c r="E21" s="652"/>
      <c r="F21" s="652"/>
      <c r="G21" s="652"/>
      <c r="H21" s="652"/>
      <c r="I21" s="652"/>
      <c r="J21" s="652"/>
      <c r="K21" s="652"/>
      <c r="L21" s="652"/>
      <c r="M21" s="652"/>
      <c r="N21" s="652"/>
      <c r="O21" s="652"/>
      <c r="P21" s="652"/>
    </row>
    <row r="22" spans="2:16" s="631" customFormat="1" x14ac:dyDescent="0.2">
      <c r="B22" s="652"/>
      <c r="C22" s="652"/>
      <c r="D22" s="652"/>
      <c r="E22" s="652"/>
      <c r="F22" s="652"/>
      <c r="G22" s="652"/>
      <c r="H22" s="652"/>
      <c r="I22" s="652"/>
      <c r="J22" s="652"/>
      <c r="K22" s="652"/>
      <c r="L22" s="652"/>
      <c r="M22" s="652"/>
      <c r="N22" s="652"/>
      <c r="O22" s="652"/>
      <c r="P22" s="652"/>
    </row>
    <row r="23" spans="2:16" s="631" customFormat="1" x14ac:dyDescent="0.2">
      <c r="B23" s="652"/>
      <c r="C23" s="652"/>
      <c r="D23" s="652"/>
      <c r="E23" s="652"/>
      <c r="F23" s="652"/>
      <c r="G23" s="652"/>
      <c r="H23" s="652"/>
      <c r="I23" s="652"/>
      <c r="J23" s="652"/>
      <c r="K23" s="652"/>
      <c r="L23" s="652"/>
      <c r="M23" s="652"/>
      <c r="N23" s="652"/>
      <c r="O23" s="652"/>
      <c r="P23" s="652"/>
    </row>
    <row r="24" spans="2:16" s="631" customFormat="1" x14ac:dyDescent="0.2">
      <c r="B24" s="652"/>
      <c r="C24" s="652"/>
      <c r="D24" s="652"/>
      <c r="E24" s="652"/>
      <c r="F24" s="652"/>
      <c r="G24" s="652"/>
      <c r="H24" s="652"/>
      <c r="I24" s="652"/>
      <c r="J24" s="652"/>
      <c r="K24" s="652"/>
      <c r="L24" s="652"/>
      <c r="M24" s="652"/>
      <c r="N24" s="652"/>
      <c r="O24" s="652"/>
      <c r="P24" s="652"/>
    </row>
    <row r="25" spans="2:16" s="631" customFormat="1" x14ac:dyDescent="0.2">
      <c r="B25" s="652"/>
      <c r="C25" s="652"/>
      <c r="D25" s="652"/>
      <c r="E25" s="652"/>
      <c r="F25" s="652"/>
      <c r="G25" s="652"/>
      <c r="H25" s="652"/>
      <c r="I25" s="652"/>
      <c r="J25" s="652"/>
      <c r="K25" s="652"/>
      <c r="L25" s="652"/>
      <c r="M25" s="652"/>
      <c r="N25" s="652"/>
      <c r="O25" s="652"/>
      <c r="P25" s="652"/>
    </row>
    <row r="26" spans="2:16" s="631" customFormat="1" x14ac:dyDescent="0.2">
      <c r="B26" s="652"/>
      <c r="C26" s="652"/>
      <c r="D26" s="652"/>
      <c r="E26" s="652"/>
      <c r="F26" s="652"/>
      <c r="G26" s="652"/>
      <c r="H26" s="652"/>
      <c r="I26" s="652"/>
      <c r="J26" s="652"/>
      <c r="K26" s="652"/>
      <c r="L26" s="652"/>
      <c r="M26" s="652"/>
      <c r="N26" s="652"/>
      <c r="O26" s="652"/>
      <c r="P26" s="652"/>
    </row>
    <row r="27" spans="2:16" s="631" customFormat="1" x14ac:dyDescent="0.2">
      <c r="B27" s="652"/>
      <c r="C27" s="652"/>
      <c r="D27" s="652"/>
      <c r="E27" s="652"/>
      <c r="F27" s="652"/>
      <c r="G27" s="652"/>
      <c r="H27" s="652"/>
      <c r="I27" s="652"/>
      <c r="J27" s="652"/>
      <c r="K27" s="652"/>
      <c r="L27" s="652"/>
      <c r="M27" s="652"/>
      <c r="N27" s="652"/>
      <c r="O27" s="652"/>
      <c r="P27" s="652"/>
    </row>
    <row r="28" spans="2:16" s="631" customFormat="1" x14ac:dyDescent="0.2">
      <c r="B28" s="652"/>
      <c r="C28" s="652"/>
      <c r="D28" s="652"/>
      <c r="E28" s="652"/>
      <c r="F28" s="652"/>
      <c r="G28" s="652"/>
      <c r="H28" s="652"/>
      <c r="I28" s="652"/>
      <c r="J28" s="652"/>
      <c r="K28" s="652"/>
      <c r="L28" s="652"/>
      <c r="M28" s="652"/>
      <c r="N28" s="652"/>
      <c r="O28" s="652"/>
      <c r="P28" s="652"/>
    </row>
    <row r="29" spans="2:16" s="631" customFormat="1" x14ac:dyDescent="0.2">
      <c r="B29" s="652"/>
      <c r="C29" s="652"/>
      <c r="D29" s="652"/>
      <c r="E29" s="652"/>
      <c r="F29" s="652"/>
      <c r="G29" s="652"/>
      <c r="H29" s="652"/>
      <c r="I29" s="652"/>
      <c r="J29" s="652"/>
      <c r="K29" s="652"/>
      <c r="L29" s="652"/>
      <c r="M29" s="652"/>
      <c r="N29" s="652"/>
      <c r="O29" s="652"/>
      <c r="P29" s="652"/>
    </row>
    <row r="30" spans="2:16" s="631" customFormat="1" x14ac:dyDescent="0.2">
      <c r="B30" s="652"/>
      <c r="C30" s="652"/>
      <c r="D30" s="652"/>
      <c r="E30" s="652"/>
      <c r="F30" s="652"/>
      <c r="G30" s="652"/>
      <c r="H30" s="652"/>
      <c r="I30" s="652"/>
      <c r="J30" s="652"/>
      <c r="K30" s="652"/>
      <c r="L30" s="652"/>
      <c r="M30" s="652"/>
      <c r="N30" s="652"/>
      <c r="O30" s="652"/>
      <c r="P30" s="652"/>
    </row>
    <row r="31" spans="2:16" s="631" customFormat="1" ht="5.25" customHeight="1" x14ac:dyDescent="0.2">
      <c r="B31" s="652"/>
      <c r="C31" s="652"/>
      <c r="D31" s="652"/>
      <c r="E31" s="652"/>
      <c r="F31" s="652"/>
      <c r="G31" s="652"/>
      <c r="H31" s="652"/>
      <c r="I31" s="652"/>
      <c r="J31" s="652"/>
      <c r="K31" s="652"/>
      <c r="L31" s="652"/>
      <c r="M31" s="652"/>
      <c r="N31" s="652"/>
      <c r="O31" s="652"/>
      <c r="P31" s="652"/>
    </row>
    <row r="32" spans="2:16" s="631" customFormat="1" ht="5.25" customHeight="1" x14ac:dyDescent="0.2">
      <c r="B32" s="652"/>
      <c r="C32" s="652"/>
      <c r="D32" s="652"/>
      <c r="E32" s="652"/>
      <c r="F32" s="652"/>
      <c r="G32" s="652"/>
      <c r="H32" s="652"/>
      <c r="I32" s="652"/>
      <c r="J32" s="652"/>
      <c r="K32" s="652"/>
      <c r="L32" s="652"/>
      <c r="M32" s="652"/>
      <c r="N32" s="652"/>
      <c r="O32" s="652"/>
      <c r="P32" s="652"/>
    </row>
    <row r="33" spans="2:16" s="631" customFormat="1" ht="16.5" customHeigh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row r="36" spans="2:16" s="650" customFormat="1" x14ac:dyDescent="0.2">
      <c r="B36" s="1537" t="s">
        <v>14</v>
      </c>
      <c r="C36" s="1537"/>
      <c r="D36" s="1537"/>
      <c r="E36" s="1537"/>
      <c r="F36" s="1537"/>
      <c r="G36" s="1537"/>
      <c r="H36" s="1537"/>
      <c r="I36" s="1537"/>
      <c r="J36" s="1537"/>
      <c r="K36" s="1537"/>
    </row>
    <row r="37" spans="2:16" s="657" customFormat="1" ht="12.75" customHeight="1" x14ac:dyDescent="0.2">
      <c r="B37" s="1547"/>
      <c r="C37" s="1548"/>
      <c r="D37" s="1548"/>
      <c r="E37" s="1548"/>
      <c r="F37" s="1548"/>
      <c r="G37" s="1548"/>
      <c r="H37" s="1548"/>
      <c r="I37" s="1548"/>
      <c r="J37" s="1548"/>
      <c r="K37" s="1548"/>
      <c r="L37" s="1548"/>
      <c r="M37" s="1548"/>
      <c r="N37" s="1548"/>
      <c r="O37" s="1548"/>
      <c r="P37" s="656"/>
    </row>
  </sheetData>
  <mergeCells count="17">
    <mergeCell ref="B37:O37"/>
    <mergeCell ref="N9:O9"/>
    <mergeCell ref="Q9:R9"/>
    <mergeCell ref="T9:U9"/>
    <mergeCell ref="W9:X9"/>
    <mergeCell ref="Z9:AA9"/>
    <mergeCell ref="B36:K36"/>
    <mergeCell ref="B3:K3"/>
    <mergeCell ref="B4:AD4"/>
    <mergeCell ref="B5:AD5"/>
    <mergeCell ref="B6:AC6"/>
    <mergeCell ref="B8:B10"/>
    <mergeCell ref="E8:AA8"/>
    <mergeCell ref="AC8:AD9"/>
    <mergeCell ref="E9:F9"/>
    <mergeCell ref="H9:I9"/>
    <mergeCell ref="K9:L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12"/>
      <c r="C2" s="1412"/>
      <c r="D2" s="1412"/>
      <c r="E2" s="1412"/>
      <c r="F2" s="1412"/>
      <c r="G2" s="1412"/>
      <c r="H2" s="1412"/>
      <c r="I2" s="1412"/>
      <c r="J2" s="1412"/>
      <c r="K2" s="1412"/>
      <c r="L2" s="1412"/>
      <c r="M2" s="1412"/>
      <c r="N2" s="1412"/>
      <c r="O2" s="1412"/>
      <c r="P2" s="1412"/>
      <c r="Q2" s="1412"/>
      <c r="R2" s="1412"/>
      <c r="S2" s="210"/>
      <c r="T2" s="210"/>
    </row>
    <row r="3" spans="1:20" x14ac:dyDescent="0.2">
      <c r="C3" s="1413" t="s">
        <v>289</v>
      </c>
      <c r="D3" s="1413"/>
      <c r="E3" s="1413"/>
    </row>
    <row r="5" spans="1:20" ht="23.25" customHeight="1" x14ac:dyDescent="0.2">
      <c r="B5" s="1414" t="s">
        <v>290</v>
      </c>
      <c r="C5" s="1415"/>
      <c r="D5" s="1415"/>
      <c r="E5" s="1415"/>
      <c r="F5" s="1415"/>
      <c r="G5" s="1415"/>
      <c r="H5" s="1415"/>
      <c r="I5" s="1415"/>
      <c r="J5" s="1415"/>
      <c r="K5" s="1415"/>
      <c r="L5" s="1415"/>
      <c r="M5" s="1415"/>
      <c r="N5" s="1415"/>
      <c r="O5" s="1415"/>
      <c r="P5" s="1415"/>
      <c r="Q5" s="1416">
        <v>45838</v>
      </c>
      <c r="R5" s="1417"/>
      <c r="S5" s="1417"/>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8" t="s">
        <v>291</v>
      </c>
      <c r="C7" s="1418"/>
      <c r="D7" s="1418"/>
      <c r="E7" s="1418"/>
      <c r="F7" s="1418"/>
      <c r="G7" s="1418"/>
      <c r="H7" s="1418"/>
      <c r="I7" s="1418"/>
      <c r="J7" s="1418"/>
      <c r="K7" s="1418"/>
      <c r="L7" s="1418"/>
      <c r="M7" s="1418"/>
      <c r="N7" s="1418"/>
      <c r="O7" s="1418"/>
      <c r="P7" s="1418"/>
      <c r="Q7" s="1418"/>
      <c r="R7" s="1418"/>
      <c r="S7" s="1418"/>
    </row>
    <row r="8" spans="1:20" ht="18.75" customHeight="1" x14ac:dyDescent="0.2">
      <c r="B8" s="1411" t="s">
        <v>292</v>
      </c>
      <c r="C8" s="1411"/>
      <c r="D8" s="1411"/>
      <c r="E8" s="1411"/>
      <c r="F8" s="1411"/>
      <c r="G8" s="1411"/>
      <c r="H8" s="1411"/>
      <c r="I8" s="1411"/>
      <c r="J8" s="1411"/>
      <c r="K8" s="1411"/>
      <c r="L8" s="1411"/>
      <c r="M8" s="1411"/>
      <c r="N8" s="1411"/>
      <c r="O8" s="1411"/>
      <c r="P8" s="1411"/>
      <c r="Q8" s="1411"/>
      <c r="R8" s="1411"/>
      <c r="S8" s="1411"/>
    </row>
    <row r="9" spans="1:20" ht="18.75" customHeight="1" x14ac:dyDescent="0.2">
      <c r="B9" s="1411" t="s">
        <v>293</v>
      </c>
      <c r="C9" s="1411"/>
      <c r="D9" s="1411"/>
      <c r="E9" s="1411"/>
      <c r="F9" s="1411"/>
      <c r="G9" s="1411"/>
      <c r="H9" s="1411"/>
      <c r="I9" s="1411"/>
      <c r="J9" s="1411"/>
      <c r="K9" s="1411"/>
      <c r="L9" s="1411"/>
      <c r="M9" s="1411"/>
      <c r="N9" s="1411"/>
      <c r="O9" s="1411"/>
      <c r="P9" s="1411"/>
      <c r="Q9" s="1411"/>
      <c r="R9" s="1411"/>
      <c r="S9" s="1411"/>
    </row>
    <row r="10" spans="1:20" ht="18.75" customHeight="1" x14ac:dyDescent="0.2">
      <c r="B10" s="1411" t="s">
        <v>294</v>
      </c>
      <c r="C10" s="1411"/>
      <c r="D10" s="1411"/>
      <c r="E10" s="1411"/>
      <c r="F10" s="1411"/>
      <c r="G10" s="1411"/>
      <c r="H10" s="1411"/>
      <c r="I10" s="1411"/>
      <c r="J10" s="1411"/>
      <c r="K10" s="1411"/>
      <c r="L10" s="1411"/>
      <c r="M10" s="1411"/>
      <c r="N10" s="1411"/>
      <c r="O10" s="1411"/>
      <c r="P10" s="1411"/>
      <c r="Q10" s="1411"/>
      <c r="R10" s="1411"/>
      <c r="S10" s="1411"/>
    </row>
    <row r="11" spans="1:20" ht="18.75" customHeight="1" x14ac:dyDescent="0.2">
      <c r="B11" s="1411" t="s">
        <v>295</v>
      </c>
      <c r="C11" s="1411"/>
      <c r="D11" s="1411"/>
      <c r="E11" s="1411"/>
      <c r="F11" s="1411"/>
      <c r="G11" s="1411"/>
      <c r="H11" s="1411"/>
      <c r="I11" s="1411"/>
      <c r="J11" s="1411"/>
      <c r="K11" s="1411"/>
      <c r="L11" s="1411"/>
      <c r="M11" s="1411"/>
      <c r="N11" s="1411"/>
      <c r="O11" s="1411"/>
      <c r="P11" s="1411"/>
      <c r="Q11" s="1411"/>
      <c r="R11" s="1411"/>
      <c r="S11" s="1411"/>
    </row>
    <row r="12" spans="1:20" ht="18.75" customHeight="1" x14ac:dyDescent="0.2">
      <c r="B12" s="1411" t="s">
        <v>296</v>
      </c>
      <c r="C12" s="1411"/>
      <c r="D12" s="1411"/>
      <c r="E12" s="1411"/>
      <c r="F12" s="1411"/>
      <c r="G12" s="1411"/>
      <c r="H12" s="1411"/>
      <c r="I12" s="1411"/>
      <c r="J12" s="1411"/>
      <c r="K12" s="1411"/>
      <c r="L12" s="1411"/>
      <c r="M12" s="1411"/>
      <c r="N12" s="1411"/>
      <c r="O12" s="1411"/>
      <c r="P12" s="1411"/>
      <c r="Q12" s="1411"/>
      <c r="R12" s="1411"/>
      <c r="S12" s="1411"/>
    </row>
    <row r="13" spans="1:20" ht="18.75" customHeight="1" x14ac:dyDescent="0.2">
      <c r="B13" s="1411" t="s">
        <v>297</v>
      </c>
      <c r="C13" s="1411"/>
      <c r="D13" s="1411"/>
      <c r="E13" s="1411"/>
      <c r="F13" s="1411"/>
      <c r="G13" s="1411"/>
      <c r="H13" s="1411"/>
      <c r="I13" s="1411"/>
      <c r="J13" s="1411"/>
      <c r="K13" s="1411"/>
      <c r="L13" s="1411"/>
      <c r="M13" s="1411"/>
      <c r="N13" s="1411"/>
      <c r="O13" s="1411"/>
      <c r="P13" s="1411"/>
      <c r="Q13" s="1411"/>
      <c r="R13" s="1411"/>
      <c r="S13" s="1411"/>
    </row>
    <row r="14" spans="1:20" ht="18.75" customHeight="1" x14ac:dyDescent="0.2">
      <c r="B14" s="1411" t="s">
        <v>298</v>
      </c>
      <c r="C14" s="1411"/>
      <c r="D14" s="1411"/>
      <c r="E14" s="1411"/>
      <c r="F14" s="1411"/>
      <c r="G14" s="1411"/>
      <c r="H14" s="1411"/>
      <c r="I14" s="1411"/>
      <c r="J14" s="1411"/>
      <c r="K14" s="1411"/>
      <c r="L14" s="1411"/>
      <c r="M14" s="1411"/>
      <c r="N14" s="1411"/>
      <c r="O14" s="1411"/>
      <c r="P14" s="1411"/>
      <c r="Q14" s="1411"/>
      <c r="R14" s="1411"/>
      <c r="S14" s="1411"/>
    </row>
    <row r="15" spans="1:20" ht="18.75" customHeight="1" x14ac:dyDescent="0.2">
      <c r="B15" s="214"/>
      <c r="C15" s="214"/>
      <c r="D15" s="214"/>
      <c r="E15" s="214"/>
      <c r="F15" s="214"/>
      <c r="G15" s="214"/>
      <c r="H15" s="214"/>
      <c r="I15" s="214"/>
      <c r="J15" s="214"/>
      <c r="K15" s="214"/>
      <c r="L15" s="214"/>
      <c r="M15" s="214"/>
      <c r="N15" s="214"/>
      <c r="O15" s="214"/>
      <c r="P15" s="214"/>
      <c r="Q15" s="214"/>
      <c r="R15" s="214"/>
      <c r="S15" s="214"/>
    </row>
    <row r="16" spans="1:20" ht="18.75" customHeight="1" x14ac:dyDescent="0.2">
      <c r="B16" s="1418" t="s">
        <v>299</v>
      </c>
      <c r="C16" s="1418"/>
      <c r="D16" s="1418"/>
      <c r="E16" s="1418"/>
      <c r="F16" s="1418"/>
      <c r="G16" s="1418"/>
      <c r="H16" s="1418"/>
      <c r="I16" s="1418"/>
      <c r="J16" s="1418"/>
      <c r="K16" s="1418"/>
      <c r="L16" s="1418"/>
      <c r="M16" s="1418"/>
      <c r="N16" s="1418"/>
      <c r="O16" s="1418"/>
      <c r="P16" s="1418"/>
      <c r="Q16" s="1418"/>
      <c r="R16" s="1418"/>
      <c r="S16" s="1418"/>
    </row>
    <row r="17" spans="2:21" ht="18.75" customHeight="1" x14ac:dyDescent="0.2">
      <c r="B17" s="1411" t="s">
        <v>300</v>
      </c>
      <c r="C17" s="1411"/>
      <c r="D17" s="1411"/>
      <c r="E17" s="1411"/>
      <c r="F17" s="1411"/>
      <c r="G17" s="1411"/>
      <c r="H17" s="1411"/>
      <c r="I17" s="1411"/>
      <c r="J17" s="1411"/>
      <c r="K17" s="1411"/>
      <c r="L17" s="1411"/>
      <c r="M17" s="1411"/>
      <c r="N17" s="1411"/>
      <c r="O17" s="1411"/>
      <c r="P17" s="1411"/>
      <c r="Q17" s="1411"/>
      <c r="R17" s="1411"/>
      <c r="S17" s="1411"/>
      <c r="T17" s="214"/>
    </row>
    <row r="18" spans="2:21" ht="18.75" customHeight="1" x14ac:dyDescent="0.2">
      <c r="B18" s="1411" t="s">
        <v>301</v>
      </c>
      <c r="C18" s="1411"/>
      <c r="D18" s="1411"/>
      <c r="E18" s="1411"/>
      <c r="F18" s="1411"/>
      <c r="G18" s="1411"/>
      <c r="H18" s="1411"/>
      <c r="I18" s="1411"/>
      <c r="J18" s="1411"/>
      <c r="K18" s="1411"/>
      <c r="L18" s="1411"/>
      <c r="M18" s="1411"/>
      <c r="N18" s="1411"/>
      <c r="O18" s="1411"/>
      <c r="P18" s="1411"/>
      <c r="Q18" s="1411"/>
      <c r="R18" s="1411"/>
      <c r="S18" s="1411"/>
      <c r="T18" s="214"/>
    </row>
    <row r="19" spans="2:21" ht="18.75" customHeight="1" x14ac:dyDescent="0.2">
      <c r="B19" s="1411" t="s">
        <v>302</v>
      </c>
      <c r="C19" s="1411"/>
      <c r="D19" s="1411"/>
      <c r="E19" s="1411"/>
      <c r="F19" s="1411"/>
      <c r="G19" s="1411"/>
      <c r="H19" s="1411"/>
      <c r="I19" s="1411"/>
      <c r="J19" s="1411"/>
      <c r="K19" s="1411"/>
      <c r="L19" s="1411"/>
      <c r="M19" s="1411"/>
      <c r="N19" s="1411"/>
      <c r="O19" s="1411"/>
      <c r="P19" s="1411"/>
      <c r="Q19" s="1411"/>
      <c r="R19" s="1411"/>
      <c r="S19" s="1411"/>
      <c r="T19" s="214"/>
    </row>
    <row r="20" spans="2:21" ht="18.75" customHeight="1" x14ac:dyDescent="0.2">
      <c r="B20" s="1411" t="s">
        <v>303</v>
      </c>
      <c r="C20" s="1411"/>
      <c r="D20" s="1411"/>
      <c r="E20" s="1411"/>
      <c r="F20" s="1411"/>
      <c r="G20" s="1411"/>
      <c r="H20" s="1411"/>
      <c r="I20" s="1411"/>
      <c r="J20" s="1411"/>
      <c r="K20" s="1411"/>
      <c r="L20" s="1411"/>
      <c r="M20" s="1411"/>
      <c r="N20" s="1411"/>
      <c r="O20" s="1411"/>
      <c r="P20" s="1411"/>
      <c r="Q20" s="1411"/>
      <c r="R20" s="1411"/>
      <c r="S20" s="1411"/>
      <c r="T20" s="214"/>
    </row>
    <row r="21" spans="2:21" ht="18.75" customHeight="1" x14ac:dyDescent="0.2">
      <c r="B21" s="1411" t="s">
        <v>304</v>
      </c>
      <c r="C21" s="1411"/>
      <c r="D21" s="1411"/>
      <c r="E21" s="1411"/>
      <c r="F21" s="1411"/>
      <c r="G21" s="1411"/>
      <c r="H21" s="1411"/>
      <c r="I21" s="1411"/>
      <c r="J21" s="1411"/>
      <c r="K21" s="1411"/>
      <c r="L21" s="1411"/>
      <c r="M21" s="1411"/>
      <c r="N21" s="1411"/>
      <c r="O21" s="1411"/>
      <c r="P21" s="1411"/>
      <c r="Q21" s="1411"/>
      <c r="R21" s="1411"/>
      <c r="S21" s="1411"/>
      <c r="T21" s="1411"/>
    </row>
    <row r="22" spans="2:21" ht="18.75" customHeight="1" x14ac:dyDescent="0.2">
      <c r="B22" s="1411" t="s">
        <v>305</v>
      </c>
      <c r="C22" s="1411"/>
      <c r="D22" s="1411"/>
      <c r="E22" s="1411"/>
      <c r="F22" s="1411"/>
      <c r="G22" s="1411"/>
      <c r="H22" s="1411"/>
      <c r="I22" s="1411"/>
      <c r="J22" s="1411"/>
      <c r="K22" s="1411"/>
      <c r="L22" s="1411"/>
      <c r="M22" s="1411"/>
      <c r="N22" s="1411"/>
      <c r="O22" s="1411"/>
      <c r="P22" s="1411"/>
      <c r="Q22" s="1411"/>
      <c r="R22" s="1411"/>
      <c r="S22" s="1411"/>
      <c r="T22" s="214"/>
    </row>
    <row r="23" spans="2:21" ht="18.75" customHeight="1" x14ac:dyDescent="0.2">
      <c r="B23" s="1411" t="s">
        <v>306</v>
      </c>
      <c r="C23" s="1411"/>
      <c r="D23" s="1411"/>
      <c r="E23" s="1411"/>
      <c r="F23" s="1411"/>
      <c r="G23" s="1411"/>
      <c r="H23" s="1411"/>
      <c r="I23" s="1411"/>
      <c r="J23" s="1411"/>
      <c r="K23" s="1411"/>
      <c r="L23" s="1411"/>
      <c r="M23" s="1411"/>
      <c r="N23" s="1411"/>
      <c r="O23" s="1411"/>
      <c r="P23" s="1411"/>
      <c r="Q23" s="1411"/>
      <c r="R23" s="1411"/>
      <c r="S23" s="1411"/>
      <c r="T23" s="214"/>
    </row>
    <row r="24" spans="2:21" ht="18.75" customHeight="1" x14ac:dyDescent="0.2">
      <c r="B24" s="214"/>
      <c r="C24" s="214"/>
      <c r="D24" s="214"/>
      <c r="E24" s="214"/>
      <c r="F24" s="214"/>
      <c r="G24" s="214"/>
      <c r="H24" s="214"/>
      <c r="I24" s="214"/>
      <c r="J24" s="214"/>
      <c r="K24" s="214"/>
      <c r="L24" s="214"/>
      <c r="M24" s="214"/>
      <c r="N24" s="214"/>
      <c r="O24" s="214"/>
      <c r="P24" s="214"/>
      <c r="Q24" s="214"/>
      <c r="R24" s="214"/>
      <c r="S24" s="214"/>
    </row>
    <row r="25" spans="2:21" ht="18.75" customHeight="1" x14ac:dyDescent="0.2">
      <c r="B25" s="1418" t="s">
        <v>307</v>
      </c>
      <c r="C25" s="1418"/>
      <c r="D25" s="1418"/>
      <c r="E25" s="1418"/>
      <c r="F25" s="1418"/>
      <c r="G25" s="1418"/>
      <c r="H25" s="1418"/>
      <c r="I25" s="1418"/>
      <c r="J25" s="1418"/>
      <c r="K25" s="1418"/>
      <c r="L25" s="1418"/>
      <c r="M25" s="1418"/>
      <c r="N25" s="1418"/>
      <c r="O25" s="1418"/>
      <c r="P25" s="1418"/>
      <c r="Q25" s="1418"/>
      <c r="R25" s="1418"/>
      <c r="S25" s="1418"/>
    </row>
    <row r="26" spans="2:21" ht="18.75" customHeight="1" x14ac:dyDescent="0.2">
      <c r="B26" s="1411" t="s">
        <v>308</v>
      </c>
      <c r="C26" s="1411"/>
      <c r="D26" s="1411"/>
      <c r="E26" s="1411"/>
      <c r="F26" s="1411"/>
      <c r="G26" s="1411"/>
      <c r="H26" s="1411"/>
      <c r="I26" s="1411"/>
      <c r="J26" s="1411"/>
      <c r="K26" s="1411"/>
      <c r="L26" s="1411"/>
      <c r="M26" s="1411"/>
      <c r="N26" s="1411"/>
      <c r="O26" s="1411"/>
      <c r="P26" s="1411"/>
      <c r="Q26" s="1411"/>
      <c r="R26" s="1411"/>
      <c r="S26" s="1411"/>
      <c r="T26" s="1411"/>
      <c r="U26" s="1411"/>
    </row>
    <row r="27" spans="2:21" ht="18.75" customHeight="1" x14ac:dyDescent="0.2">
      <c r="B27" s="1411" t="s">
        <v>309</v>
      </c>
      <c r="C27" s="1411"/>
      <c r="D27" s="1411"/>
      <c r="E27" s="1411"/>
      <c r="F27" s="1411"/>
      <c r="G27" s="1411"/>
      <c r="H27" s="1411"/>
      <c r="I27" s="1411"/>
      <c r="J27" s="1411"/>
      <c r="K27" s="1411"/>
      <c r="L27" s="1411"/>
      <c r="M27" s="1411"/>
      <c r="N27" s="1411"/>
      <c r="O27" s="1411"/>
      <c r="P27" s="1411"/>
      <c r="Q27" s="1411"/>
      <c r="R27" s="1411"/>
      <c r="S27" s="1411"/>
      <c r="T27" s="1411"/>
      <c r="U27" s="1411"/>
    </row>
    <row r="28" spans="2:21" ht="18.75" customHeight="1" x14ac:dyDescent="0.2">
      <c r="B28" s="1411" t="s">
        <v>310</v>
      </c>
      <c r="C28" s="1411"/>
      <c r="D28" s="1411"/>
      <c r="E28" s="1411"/>
      <c r="F28" s="1411"/>
      <c r="G28" s="1411"/>
      <c r="H28" s="1411"/>
      <c r="I28" s="1411"/>
      <c r="J28" s="1411"/>
      <c r="K28" s="1411"/>
      <c r="L28" s="1411"/>
      <c r="M28" s="1411"/>
      <c r="N28" s="1411"/>
      <c r="O28" s="1411"/>
      <c r="P28" s="1411"/>
      <c r="Q28" s="1411"/>
      <c r="R28" s="1411"/>
      <c r="S28" s="1411"/>
      <c r="T28" s="1411"/>
      <c r="U28" s="1411"/>
    </row>
    <row r="29" spans="2:21" ht="18.75" customHeight="1" x14ac:dyDescent="0.2">
      <c r="B29" s="1411" t="s">
        <v>311</v>
      </c>
      <c r="C29" s="1411"/>
      <c r="D29" s="1411"/>
      <c r="E29" s="1411"/>
      <c r="F29" s="1411"/>
      <c r="G29" s="1411"/>
      <c r="H29" s="1411"/>
      <c r="I29" s="1411"/>
      <c r="J29" s="1411"/>
      <c r="K29" s="1411"/>
      <c r="L29" s="1411"/>
      <c r="M29" s="1411"/>
      <c r="N29" s="1411"/>
      <c r="O29" s="1411"/>
      <c r="P29" s="1411"/>
      <c r="Q29" s="1411"/>
      <c r="R29" s="1411"/>
      <c r="S29" s="1411"/>
      <c r="T29" s="1411"/>
      <c r="U29" s="1411"/>
    </row>
    <row r="30" spans="2:21" ht="15" customHeight="1" x14ac:dyDescent="0.2">
      <c r="B30" s="1411" t="s">
        <v>312</v>
      </c>
      <c r="C30" s="1411"/>
      <c r="D30" s="1411"/>
      <c r="E30" s="1411"/>
      <c r="F30" s="1411"/>
      <c r="G30" s="1411"/>
      <c r="H30" s="1411"/>
      <c r="I30" s="1411"/>
      <c r="J30" s="1411"/>
      <c r="K30" s="1411"/>
      <c r="L30" s="1411"/>
      <c r="M30" s="1411"/>
      <c r="N30" s="1411"/>
      <c r="O30" s="1411"/>
      <c r="P30" s="1411"/>
      <c r="Q30" s="1411"/>
      <c r="R30" s="1411"/>
      <c r="S30" s="1411"/>
      <c r="T30" s="1411"/>
      <c r="U30" s="1411"/>
    </row>
    <row r="31" spans="2:21" ht="18.75" customHeight="1" x14ac:dyDescent="0.2">
      <c r="B31" s="1411" t="s">
        <v>313</v>
      </c>
      <c r="C31" s="1411"/>
      <c r="D31" s="1411"/>
      <c r="E31" s="1411"/>
      <c r="F31" s="1411"/>
      <c r="G31" s="1411"/>
      <c r="H31" s="1411"/>
      <c r="I31" s="1411"/>
      <c r="J31" s="1411"/>
      <c r="K31" s="1411"/>
      <c r="L31" s="1411"/>
      <c r="M31" s="1411"/>
      <c r="N31" s="1411"/>
      <c r="O31" s="1411"/>
      <c r="P31" s="1411"/>
      <c r="Q31" s="1411"/>
      <c r="R31" s="1411"/>
      <c r="S31" s="1411"/>
      <c r="T31" s="1411"/>
      <c r="U31" s="1411"/>
    </row>
    <row r="32" spans="2:21" ht="18.75" customHeight="1" x14ac:dyDescent="0.2">
      <c r="B32" s="214"/>
      <c r="C32" s="214"/>
      <c r="D32" s="214"/>
      <c r="E32" s="214"/>
      <c r="F32" s="214"/>
      <c r="G32" s="214"/>
      <c r="H32" s="214"/>
      <c r="I32" s="214"/>
      <c r="J32" s="214"/>
      <c r="K32" s="214"/>
      <c r="L32" s="214"/>
      <c r="M32" s="214"/>
      <c r="N32" s="214"/>
      <c r="O32" s="214"/>
      <c r="P32" s="214"/>
      <c r="Q32" s="214"/>
      <c r="R32" s="214"/>
      <c r="S32" s="214"/>
    </row>
    <row r="33" spans="15:17" ht="15.95" customHeight="1" x14ac:dyDescent="0.2">
      <c r="O33" s="215"/>
      <c r="Q33" s="215"/>
    </row>
    <row r="34" spans="15:17" ht="15.95" customHeight="1" x14ac:dyDescent="0.2"/>
    <row r="35" spans="15:17" ht="15.95" customHeight="1" x14ac:dyDescent="0.2"/>
    <row r="36" spans="15:17" ht="15.95" customHeight="1" x14ac:dyDescent="0.2"/>
    <row r="37" spans="15:17" ht="15.95" customHeight="1" x14ac:dyDescent="0.2"/>
    <row r="38" spans="15:17" ht="15.95" customHeight="1" x14ac:dyDescent="0.2"/>
    <row r="39" spans="15:17" ht="15.95" customHeight="1" x14ac:dyDescent="0.2"/>
    <row r="40" spans="15:17" ht="18" customHeight="1" x14ac:dyDescent="0.2"/>
  </sheetData>
  <mergeCells count="27">
    <mergeCell ref="B29:U29"/>
    <mergeCell ref="B30:U30"/>
    <mergeCell ref="B31:U31"/>
    <mergeCell ref="B22:S22"/>
    <mergeCell ref="B23:S23"/>
    <mergeCell ref="B25:S25"/>
    <mergeCell ref="B26:U26"/>
    <mergeCell ref="B27:U27"/>
    <mergeCell ref="B28:U28"/>
    <mergeCell ref="B21:T21"/>
    <mergeCell ref="B9:S9"/>
    <mergeCell ref="B10:S10"/>
    <mergeCell ref="B11:S11"/>
    <mergeCell ref="B12:S12"/>
    <mergeCell ref="B13:S13"/>
    <mergeCell ref="B14:S14"/>
    <mergeCell ref="B16:S16"/>
    <mergeCell ref="B17:S17"/>
    <mergeCell ref="B18:S18"/>
    <mergeCell ref="B19:S19"/>
    <mergeCell ref="B20:S20"/>
    <mergeCell ref="B8:S8"/>
    <mergeCell ref="B2:R2"/>
    <mergeCell ref="C3:E3"/>
    <mergeCell ref="B5:P5"/>
    <mergeCell ref="Q5:S5"/>
    <mergeCell ref="B7:S7"/>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heetViews>
  <sheetFormatPr baseColWidth="10" defaultColWidth="11.42578125" defaultRowHeight="15" x14ac:dyDescent="0.25"/>
  <cols>
    <col min="1" max="1" width="1" style="666" customWidth="1"/>
    <col min="2" max="2" width="28.7109375" style="666" customWidth="1"/>
    <col min="3" max="3" width="0.5703125" style="666" customWidth="1"/>
    <col min="4" max="4" width="10.140625" style="666" customWidth="1"/>
    <col min="5" max="5" width="8.85546875" style="666" customWidth="1"/>
    <col min="6" max="6" width="0.5703125" style="666" customWidth="1"/>
    <col min="7" max="7" width="1.28515625" style="666" hidden="1" customWidth="1"/>
    <col min="8" max="8" width="10.42578125" style="666" customWidth="1"/>
    <col min="9" max="9" width="10.7109375" style="666" customWidth="1"/>
    <col min="10" max="10" width="0.5703125" style="666" customWidth="1"/>
    <col min="11" max="11" width="10.140625" style="666" customWidth="1"/>
    <col min="12" max="12" width="11.5703125" style="666" customWidth="1"/>
    <col min="13" max="13" width="0.5703125" style="666" customWidth="1"/>
    <col min="14" max="14" width="8.85546875" style="666" customWidth="1"/>
    <col min="15" max="15" width="8.42578125" style="666" customWidth="1"/>
    <col min="16" max="16" width="0.5703125" style="666" customWidth="1"/>
    <col min="17" max="17" width="9.7109375" style="666" customWidth="1"/>
    <col min="18" max="18" width="8.42578125" style="666" customWidth="1"/>
    <col min="19" max="19" width="0.28515625" style="666" customWidth="1"/>
    <col min="20" max="20" width="12.42578125" style="666" customWidth="1"/>
    <col min="21" max="21" width="8.42578125" style="666" customWidth="1"/>
    <col min="22" max="22" width="0.5703125" style="666" customWidth="1"/>
    <col min="23" max="23" width="9.7109375" style="666" customWidth="1"/>
    <col min="24" max="24" width="8.42578125" style="666" customWidth="1"/>
    <col min="25" max="25" width="11.42578125" style="666"/>
    <col min="26" max="26" width="11.42578125" style="700"/>
    <col min="27" max="16384" width="11.42578125" style="666"/>
  </cols>
  <sheetData>
    <row r="1" spans="1:26" ht="9.75" customHeight="1" x14ac:dyDescent="0.25"/>
    <row r="2" spans="1:26" s="619" customFormat="1" ht="49.5" customHeight="1" x14ac:dyDescent="0.25">
      <c r="B2" s="1538"/>
      <c r="C2" s="1538"/>
      <c r="D2" s="1538"/>
      <c r="E2" s="1538"/>
      <c r="F2" s="1538"/>
      <c r="G2" s="667"/>
      <c r="H2" s="1553"/>
      <c r="I2" s="1553"/>
      <c r="J2" s="1553"/>
      <c r="K2" s="1553"/>
      <c r="L2" s="1553"/>
      <c r="M2" s="1553"/>
      <c r="N2" s="1553"/>
      <c r="O2" s="1553"/>
      <c r="P2" s="667"/>
      <c r="Q2" s="667"/>
      <c r="R2" s="667"/>
      <c r="T2" s="618"/>
      <c r="U2" s="667"/>
      <c r="V2" s="667"/>
      <c r="W2" s="667"/>
      <c r="X2" s="667"/>
      <c r="Z2" s="1215"/>
    </row>
    <row r="3" spans="1:26" s="619" customFormat="1" ht="3" customHeight="1" x14ac:dyDescent="0.2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
      <c r="B4" s="1540" t="s">
        <v>398</v>
      </c>
      <c r="C4" s="1540"/>
      <c r="D4" s="1540"/>
      <c r="E4" s="1540"/>
      <c r="F4" s="1540"/>
      <c r="G4" s="1540"/>
      <c r="H4" s="1540"/>
      <c r="I4" s="1540"/>
      <c r="J4" s="1540"/>
      <c r="K4" s="1540"/>
      <c r="L4" s="1540"/>
      <c r="M4" s="1540"/>
      <c r="N4" s="1540"/>
      <c r="O4" s="1540"/>
      <c r="P4" s="1540"/>
      <c r="Q4" s="1540"/>
      <c r="R4" s="1540"/>
      <c r="S4" s="1540"/>
      <c r="T4" s="1540"/>
      <c r="U4" s="1540"/>
      <c r="V4" s="1540"/>
      <c r="W4" s="1540"/>
      <c r="X4" s="1540"/>
      <c r="Z4" s="1215"/>
    </row>
    <row r="5" spans="1:26" s="623"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W5" s="1477"/>
      <c r="X5" s="1477"/>
      <c r="Z5" s="1215"/>
    </row>
    <row r="6" spans="1:26" s="623" customFormat="1" ht="4.5" customHeight="1" x14ac:dyDescent="0.2">
      <c r="G6" s="668"/>
      <c r="H6" s="668"/>
      <c r="I6" s="668"/>
      <c r="J6" s="668"/>
      <c r="K6" s="668"/>
      <c r="L6" s="668"/>
      <c r="M6" s="668"/>
      <c r="N6" s="668"/>
      <c r="O6" s="668"/>
      <c r="P6" s="668"/>
      <c r="Q6" s="668"/>
      <c r="R6" s="668"/>
      <c r="T6" s="668"/>
      <c r="U6" s="668"/>
      <c r="V6" s="668"/>
      <c r="W6" s="668"/>
      <c r="X6" s="668"/>
      <c r="Z6" s="1215"/>
    </row>
    <row r="7" spans="1:26" s="628" customFormat="1" ht="52.5" customHeight="1" x14ac:dyDescent="0.25">
      <c r="A7" s="661"/>
      <c r="B7" s="1554" t="s">
        <v>12</v>
      </c>
      <c r="C7" s="625"/>
      <c r="D7" s="1549" t="s">
        <v>29</v>
      </c>
      <c r="E7" s="1550"/>
      <c r="F7" s="669"/>
      <c r="G7" s="670"/>
      <c r="H7" s="1549" t="s">
        <v>243</v>
      </c>
      <c r="I7" s="1550"/>
      <c r="J7" s="627"/>
      <c r="K7" s="1549" t="s">
        <v>31</v>
      </c>
      <c r="L7" s="1550"/>
      <c r="M7" s="627"/>
      <c r="N7" s="1549" t="s">
        <v>49</v>
      </c>
      <c r="O7" s="1550"/>
      <c r="P7" s="627"/>
      <c r="Q7" s="1549" t="s">
        <v>50</v>
      </c>
      <c r="R7" s="1550"/>
      <c r="T7" s="1551" t="s">
        <v>51</v>
      </c>
      <c r="U7" s="1552"/>
      <c r="V7" s="627"/>
      <c r="W7" s="1549" t="s">
        <v>113</v>
      </c>
      <c r="X7" s="1550"/>
      <c r="Z7" s="1216"/>
    </row>
    <row r="8" spans="1:26" s="628" customFormat="1" ht="36" customHeight="1" x14ac:dyDescent="0.25">
      <c r="A8" s="661"/>
      <c r="B8" s="1555"/>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2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
      <c r="A10" s="673"/>
      <c r="B10" s="674" t="s">
        <v>8</v>
      </c>
      <c r="D10" s="675">
        <v>426018</v>
      </c>
      <c r="E10" s="676">
        <v>19.025888853309898</v>
      </c>
      <c r="F10" s="677"/>
      <c r="G10" s="678"/>
      <c r="H10" s="675">
        <v>396914</v>
      </c>
      <c r="I10" s="676">
        <v>93.168363778056332</v>
      </c>
      <c r="J10" s="679"/>
      <c r="K10" s="675">
        <v>74441</v>
      </c>
      <c r="L10" s="676">
        <v>18.754944396015258</v>
      </c>
      <c r="M10" s="680">
        <v>53364</v>
      </c>
      <c r="N10" s="675">
        <v>138012</v>
      </c>
      <c r="O10" s="676">
        <v>34.771260273006241</v>
      </c>
      <c r="P10" s="678">
        <v>53364</v>
      </c>
      <c r="Q10" s="675">
        <v>105499</v>
      </c>
      <c r="R10" s="676">
        <f t="shared" ref="R10:R27" si="0">Q10*100/H10</f>
        <v>26.579813259295463</v>
      </c>
      <c r="S10" s="681"/>
      <c r="T10" s="675">
        <f t="shared" ref="T10:T27" si="1">K10+N10+Q10</f>
        <v>317952</v>
      </c>
      <c r="U10" s="676">
        <f>T10*100/H10</f>
        <v>80.106017928316959</v>
      </c>
      <c r="V10" s="678">
        <v>53364</v>
      </c>
      <c r="W10" s="675">
        <v>78962</v>
      </c>
      <c r="X10" s="676">
        <f>W10*100/H10</f>
        <v>19.893982071683034</v>
      </c>
      <c r="Z10" s="852"/>
    </row>
    <row r="11" spans="1:26" s="633" customFormat="1" ht="18" customHeight="1" x14ac:dyDescent="0.2">
      <c r="A11" s="673"/>
      <c r="B11" s="682" t="s">
        <v>7</v>
      </c>
      <c r="D11" s="683">
        <v>59558</v>
      </c>
      <c r="E11" s="684">
        <v>2.6598497911483334</v>
      </c>
      <c r="F11" s="677"/>
      <c r="G11" s="678"/>
      <c r="H11" s="683">
        <v>54968</v>
      </c>
      <c r="I11" s="684">
        <v>92.293226770543001</v>
      </c>
      <c r="J11" s="679"/>
      <c r="K11" s="683">
        <v>13782</v>
      </c>
      <c r="L11" s="684">
        <v>25.072769611410276</v>
      </c>
      <c r="M11" s="680">
        <v>5161</v>
      </c>
      <c r="N11" s="683">
        <v>16851</v>
      </c>
      <c r="O11" s="684">
        <v>30.656018046863629</v>
      </c>
      <c r="P11" s="678">
        <v>5161</v>
      </c>
      <c r="Q11" s="683">
        <v>16505</v>
      </c>
      <c r="R11" s="684">
        <f t="shared" si="0"/>
        <v>30.02656090816475</v>
      </c>
      <c r="S11" s="681"/>
      <c r="T11" s="683">
        <f t="shared" si="1"/>
        <v>47138</v>
      </c>
      <c r="U11" s="684">
        <f t="shared" ref="U11:U27" si="2">T11*100/H11</f>
        <v>85.755348566438656</v>
      </c>
      <c r="V11" s="678">
        <v>5161</v>
      </c>
      <c r="W11" s="683">
        <v>7830</v>
      </c>
      <c r="X11" s="684">
        <f t="shared" ref="X11:X27" si="3">W11*100/H11</f>
        <v>14.244651433561344</v>
      </c>
      <c r="Z11" s="852"/>
    </row>
    <row r="12" spans="1:26" s="633" customFormat="1" ht="18" customHeight="1" x14ac:dyDescent="0.2">
      <c r="A12" s="673"/>
      <c r="B12" s="682" t="s">
        <v>37</v>
      </c>
      <c r="D12" s="683">
        <v>52409</v>
      </c>
      <c r="E12" s="684">
        <v>2.3405767101698012</v>
      </c>
      <c r="F12" s="677"/>
      <c r="G12" s="678"/>
      <c r="H12" s="683">
        <v>44483</v>
      </c>
      <c r="I12" s="684">
        <v>84.87664332461982</v>
      </c>
      <c r="J12" s="679"/>
      <c r="K12" s="683">
        <v>8298</v>
      </c>
      <c r="L12" s="684">
        <v>18.654317379673135</v>
      </c>
      <c r="M12" s="680">
        <v>3593</v>
      </c>
      <c r="N12" s="683">
        <v>11652</v>
      </c>
      <c r="O12" s="684">
        <v>26.194276465166467</v>
      </c>
      <c r="P12" s="678">
        <v>3593</v>
      </c>
      <c r="Q12" s="683">
        <v>15505</v>
      </c>
      <c r="R12" s="684">
        <f t="shared" si="0"/>
        <v>34.856012409234985</v>
      </c>
      <c r="S12" s="681"/>
      <c r="T12" s="683">
        <f t="shared" si="1"/>
        <v>35455</v>
      </c>
      <c r="U12" s="684">
        <f t="shared" si="2"/>
        <v>79.704606254074591</v>
      </c>
      <c r="V12" s="678">
        <v>3593</v>
      </c>
      <c r="W12" s="683">
        <v>9028</v>
      </c>
      <c r="X12" s="684">
        <f t="shared" si="3"/>
        <v>20.295393745925409</v>
      </c>
      <c r="Z12" s="852"/>
    </row>
    <row r="13" spans="1:26" s="633" customFormat="1" ht="18" customHeight="1" x14ac:dyDescent="0.2">
      <c r="A13" s="673"/>
      <c r="B13" s="682" t="s">
        <v>38</v>
      </c>
      <c r="D13" s="683">
        <v>48429</v>
      </c>
      <c r="E13" s="684">
        <v>2.1628306110937681</v>
      </c>
      <c r="F13" s="677"/>
      <c r="G13" s="678"/>
      <c r="H13" s="683">
        <v>45195</v>
      </c>
      <c r="I13" s="684">
        <v>93.322182989531072</v>
      </c>
      <c r="J13" s="679"/>
      <c r="K13" s="683">
        <v>8570</v>
      </c>
      <c r="L13" s="684">
        <v>18.962274587896893</v>
      </c>
      <c r="M13" s="680">
        <v>2742</v>
      </c>
      <c r="N13" s="683">
        <v>11649</v>
      </c>
      <c r="O13" s="684">
        <v>25.774975107865913</v>
      </c>
      <c r="P13" s="678">
        <v>2742</v>
      </c>
      <c r="Q13" s="683">
        <v>16069</v>
      </c>
      <c r="R13" s="684">
        <f t="shared" si="0"/>
        <v>35.554818010841906</v>
      </c>
      <c r="S13" s="681"/>
      <c r="T13" s="683">
        <f t="shared" si="1"/>
        <v>36288</v>
      </c>
      <c r="U13" s="684">
        <f t="shared" si="2"/>
        <v>80.292067706604712</v>
      </c>
      <c r="V13" s="678">
        <v>2742</v>
      </c>
      <c r="W13" s="683">
        <v>8907</v>
      </c>
      <c r="X13" s="684">
        <f t="shared" si="3"/>
        <v>19.707932293395288</v>
      </c>
      <c r="Z13" s="852"/>
    </row>
    <row r="14" spans="1:26" s="633" customFormat="1" ht="18" customHeight="1" x14ac:dyDescent="0.2">
      <c r="A14" s="673"/>
      <c r="B14" s="682" t="s">
        <v>6</v>
      </c>
      <c r="D14" s="683">
        <v>76437</v>
      </c>
      <c r="E14" s="684">
        <v>3.4136629585614893</v>
      </c>
      <c r="F14" s="677"/>
      <c r="G14" s="678"/>
      <c r="H14" s="683">
        <v>69446</v>
      </c>
      <c r="I14" s="684">
        <v>90.853905830945749</v>
      </c>
      <c r="J14" s="679"/>
      <c r="K14" s="683">
        <v>20932</v>
      </c>
      <c r="L14" s="684">
        <v>30.141404832531752</v>
      </c>
      <c r="M14" s="680">
        <v>7296</v>
      </c>
      <c r="N14" s="683">
        <v>21852</v>
      </c>
      <c r="O14" s="684">
        <v>31.466175157676467</v>
      </c>
      <c r="P14" s="678">
        <v>7296</v>
      </c>
      <c r="Q14" s="683">
        <v>18931</v>
      </c>
      <c r="R14" s="684">
        <f t="shared" si="0"/>
        <v>27.260029375341993</v>
      </c>
      <c r="S14" s="681"/>
      <c r="T14" s="683">
        <f t="shared" si="1"/>
        <v>61715</v>
      </c>
      <c r="U14" s="684">
        <f t="shared" si="2"/>
        <v>88.867609365550209</v>
      </c>
      <c r="V14" s="678">
        <v>7296</v>
      </c>
      <c r="W14" s="683">
        <v>7731</v>
      </c>
      <c r="X14" s="684">
        <f t="shared" si="3"/>
        <v>11.132390634449788</v>
      </c>
      <c r="Z14" s="852"/>
    </row>
    <row r="15" spans="1:26" s="633" customFormat="1" ht="18" customHeight="1" x14ac:dyDescent="0.2">
      <c r="A15" s="673"/>
      <c r="B15" s="682" t="s">
        <v>5</v>
      </c>
      <c r="D15" s="683">
        <v>23596</v>
      </c>
      <c r="E15" s="684">
        <v>1.0537932044718774</v>
      </c>
      <c r="F15" s="677"/>
      <c r="G15" s="678"/>
      <c r="H15" s="683">
        <v>23158</v>
      </c>
      <c r="I15" s="684">
        <v>98.143753178504838</v>
      </c>
      <c r="J15" s="679"/>
      <c r="K15" s="683">
        <v>5234</v>
      </c>
      <c r="L15" s="684">
        <v>22.601260903359531</v>
      </c>
      <c r="M15" s="680">
        <v>3462</v>
      </c>
      <c r="N15" s="683">
        <v>7986</v>
      </c>
      <c r="O15" s="684">
        <v>34.484843250712494</v>
      </c>
      <c r="P15" s="678">
        <v>3462</v>
      </c>
      <c r="Q15" s="683">
        <v>5291</v>
      </c>
      <c r="R15" s="684">
        <f t="shared" si="0"/>
        <v>22.847396148199326</v>
      </c>
      <c r="S15" s="681"/>
      <c r="T15" s="683">
        <f t="shared" si="1"/>
        <v>18511</v>
      </c>
      <c r="U15" s="684">
        <f t="shared" si="2"/>
        <v>79.933500302271355</v>
      </c>
      <c r="V15" s="678">
        <v>3462</v>
      </c>
      <c r="W15" s="683">
        <v>4647</v>
      </c>
      <c r="X15" s="684">
        <f t="shared" si="3"/>
        <v>20.066499697728645</v>
      </c>
      <c r="Z15" s="852"/>
    </row>
    <row r="16" spans="1:26" s="633" customFormat="1" ht="18" customHeight="1" x14ac:dyDescent="0.2">
      <c r="A16" s="673"/>
      <c r="B16" s="682" t="s">
        <v>4</v>
      </c>
      <c r="D16" s="683">
        <v>161329</v>
      </c>
      <c r="E16" s="684">
        <v>7.2049247280998276</v>
      </c>
      <c r="F16" s="677"/>
      <c r="G16" s="678"/>
      <c r="H16" s="683">
        <v>158311</v>
      </c>
      <c r="I16" s="684">
        <v>98.129288596594535</v>
      </c>
      <c r="J16" s="679"/>
      <c r="K16" s="683">
        <v>35085</v>
      </c>
      <c r="L16" s="684">
        <v>22.162073387193562</v>
      </c>
      <c r="M16" s="680">
        <v>14325</v>
      </c>
      <c r="N16" s="683">
        <v>41886</v>
      </c>
      <c r="O16" s="684">
        <v>26.458047766737625</v>
      </c>
      <c r="P16" s="678">
        <v>14325</v>
      </c>
      <c r="Q16" s="683">
        <v>50223</v>
      </c>
      <c r="R16" s="684">
        <f t="shared" si="0"/>
        <v>31.724264264643644</v>
      </c>
      <c r="S16" s="681"/>
      <c r="T16" s="683">
        <f t="shared" si="1"/>
        <v>127194</v>
      </c>
      <c r="U16" s="684">
        <f t="shared" si="2"/>
        <v>80.344385418574831</v>
      </c>
      <c r="V16" s="678">
        <v>14325</v>
      </c>
      <c r="W16" s="683">
        <v>31117</v>
      </c>
      <c r="X16" s="684">
        <f t="shared" si="3"/>
        <v>19.655614581425169</v>
      </c>
      <c r="Z16" s="852"/>
    </row>
    <row r="17" spans="1:26" s="633" customFormat="1" ht="18" customHeight="1" x14ac:dyDescent="0.2">
      <c r="A17" s="673"/>
      <c r="B17" s="682" t="s">
        <v>40</v>
      </c>
      <c r="D17" s="683">
        <v>103096</v>
      </c>
      <c r="E17" s="684">
        <v>4.6042492036036906</v>
      </c>
      <c r="F17" s="677"/>
      <c r="G17" s="678"/>
      <c r="H17" s="683">
        <v>99491</v>
      </c>
      <c r="I17" s="684">
        <v>96.503259098316136</v>
      </c>
      <c r="J17" s="679"/>
      <c r="K17" s="683">
        <v>24360</v>
      </c>
      <c r="L17" s="684">
        <v>24.484626750158306</v>
      </c>
      <c r="M17" s="680">
        <v>9188</v>
      </c>
      <c r="N17" s="683">
        <v>26927</v>
      </c>
      <c r="O17" s="684">
        <v>27.06475962649888</v>
      </c>
      <c r="P17" s="678">
        <v>9188</v>
      </c>
      <c r="Q17" s="683">
        <v>31057</v>
      </c>
      <c r="R17" s="684">
        <f t="shared" si="0"/>
        <v>31.215888874370545</v>
      </c>
      <c r="S17" s="681"/>
      <c r="T17" s="683">
        <f t="shared" si="1"/>
        <v>82344</v>
      </c>
      <c r="U17" s="684">
        <f t="shared" si="2"/>
        <v>82.765275251027731</v>
      </c>
      <c r="V17" s="678">
        <v>9188</v>
      </c>
      <c r="W17" s="683">
        <v>17147</v>
      </c>
      <c r="X17" s="684">
        <f t="shared" si="3"/>
        <v>17.234724748972269</v>
      </c>
      <c r="Z17" s="852"/>
    </row>
    <row r="18" spans="1:26" s="633" customFormat="1" ht="18" customHeight="1" x14ac:dyDescent="0.2">
      <c r="A18" s="673"/>
      <c r="B18" s="682" t="s">
        <v>41</v>
      </c>
      <c r="D18" s="683">
        <v>402234</v>
      </c>
      <c r="E18" s="684">
        <v>17.963699601946988</v>
      </c>
      <c r="F18" s="677"/>
      <c r="G18" s="678"/>
      <c r="H18" s="683">
        <v>364843</v>
      </c>
      <c r="I18" s="684">
        <v>90.704167226042557</v>
      </c>
      <c r="J18" s="679"/>
      <c r="K18" s="683">
        <v>50004</v>
      </c>
      <c r="L18" s="684">
        <v>13.705621322048113</v>
      </c>
      <c r="M18" s="680">
        <v>34612</v>
      </c>
      <c r="N18" s="683">
        <v>104527</v>
      </c>
      <c r="O18" s="684">
        <v>28.649857609985666</v>
      </c>
      <c r="P18" s="678">
        <v>34612</v>
      </c>
      <c r="Q18" s="683">
        <v>124073</v>
      </c>
      <c r="R18" s="684">
        <f t="shared" si="0"/>
        <v>34.007230507368924</v>
      </c>
      <c r="S18" s="681"/>
      <c r="T18" s="683">
        <f t="shared" si="1"/>
        <v>278604</v>
      </c>
      <c r="U18" s="684">
        <f t="shared" si="2"/>
        <v>76.362709439402707</v>
      </c>
      <c r="V18" s="678">
        <v>34612</v>
      </c>
      <c r="W18" s="683">
        <v>86239</v>
      </c>
      <c r="X18" s="684">
        <f t="shared" si="3"/>
        <v>23.637290560597297</v>
      </c>
      <c r="Z18" s="852"/>
    </row>
    <row r="19" spans="1:26" s="633" customFormat="1" ht="18" customHeight="1" x14ac:dyDescent="0.2">
      <c r="A19" s="673"/>
      <c r="B19" s="682" t="s">
        <v>3</v>
      </c>
      <c r="D19" s="683">
        <v>228620</v>
      </c>
      <c r="E19" s="684">
        <v>10.210128937377549</v>
      </c>
      <c r="F19" s="677"/>
      <c r="G19" s="678"/>
      <c r="H19" s="683">
        <v>202376</v>
      </c>
      <c r="I19" s="684">
        <v>88.520689353512381</v>
      </c>
      <c r="J19" s="679"/>
      <c r="K19" s="683">
        <v>46057</v>
      </c>
      <c r="L19" s="684">
        <v>22.758133375499071</v>
      </c>
      <c r="M19" s="680">
        <v>13397</v>
      </c>
      <c r="N19" s="683">
        <v>64904</v>
      </c>
      <c r="O19" s="684">
        <v>32.070996560857019</v>
      </c>
      <c r="P19" s="678">
        <v>13397</v>
      </c>
      <c r="Q19" s="683">
        <v>61933</v>
      </c>
      <c r="R19" s="684">
        <f t="shared" si="0"/>
        <v>30.602937107166859</v>
      </c>
      <c r="S19" s="681"/>
      <c r="T19" s="683">
        <f t="shared" si="1"/>
        <v>172894</v>
      </c>
      <c r="U19" s="684">
        <f t="shared" si="2"/>
        <v>85.432067043522949</v>
      </c>
      <c r="V19" s="678">
        <v>13397</v>
      </c>
      <c r="W19" s="683">
        <v>29482</v>
      </c>
      <c r="X19" s="684">
        <f t="shared" si="3"/>
        <v>14.567932956477053</v>
      </c>
      <c r="Z19" s="852"/>
    </row>
    <row r="20" spans="1:26" s="633" customFormat="1" ht="18" customHeight="1" x14ac:dyDescent="0.2">
      <c r="A20" s="673"/>
      <c r="B20" s="682" t="s">
        <v>2</v>
      </c>
      <c r="D20" s="683">
        <v>60597</v>
      </c>
      <c r="E20" s="684">
        <v>2.7062513481684336</v>
      </c>
      <c r="F20" s="677"/>
      <c r="G20" s="678"/>
      <c r="H20" s="683">
        <v>57462</v>
      </c>
      <c r="I20" s="684">
        <v>94.82647655824546</v>
      </c>
      <c r="J20" s="679"/>
      <c r="K20" s="683">
        <v>13180</v>
      </c>
      <c r="L20" s="684">
        <v>22.936897427865372</v>
      </c>
      <c r="M20" s="680">
        <v>6540</v>
      </c>
      <c r="N20" s="683">
        <v>13787</v>
      </c>
      <c r="O20" s="684">
        <v>23.993247711531097</v>
      </c>
      <c r="P20" s="678">
        <v>6540</v>
      </c>
      <c r="Q20" s="683">
        <v>14677</v>
      </c>
      <c r="R20" s="684">
        <f t="shared" si="0"/>
        <v>25.542097386098639</v>
      </c>
      <c r="S20" s="681"/>
      <c r="T20" s="683">
        <f t="shared" si="1"/>
        <v>41644</v>
      </c>
      <c r="U20" s="684">
        <f t="shared" si="2"/>
        <v>72.472242525495105</v>
      </c>
      <c r="V20" s="678">
        <v>6540</v>
      </c>
      <c r="W20" s="683">
        <v>15818</v>
      </c>
      <c r="X20" s="684">
        <f t="shared" si="3"/>
        <v>27.527757474504892</v>
      </c>
      <c r="Z20" s="852"/>
    </row>
    <row r="21" spans="1:26" s="633" customFormat="1" ht="18" customHeight="1" x14ac:dyDescent="0.2">
      <c r="A21" s="673"/>
      <c r="B21" s="682" t="s">
        <v>35</v>
      </c>
      <c r="D21" s="683">
        <v>91845</v>
      </c>
      <c r="E21" s="684">
        <v>4.1017815250347338</v>
      </c>
      <c r="F21" s="677"/>
      <c r="G21" s="678"/>
      <c r="H21" s="683">
        <v>91766</v>
      </c>
      <c r="I21" s="684">
        <v>99.913985519081066</v>
      </c>
      <c r="J21" s="679"/>
      <c r="K21" s="683">
        <v>27145</v>
      </c>
      <c r="L21" s="684">
        <v>29.580672580258483</v>
      </c>
      <c r="M21" s="680">
        <v>13798</v>
      </c>
      <c r="N21" s="683">
        <v>28987</v>
      </c>
      <c r="O21" s="684">
        <v>31.587951964779982</v>
      </c>
      <c r="P21" s="678">
        <v>13798</v>
      </c>
      <c r="Q21" s="683">
        <v>29105</v>
      </c>
      <c r="R21" s="684">
        <f t="shared" si="0"/>
        <v>31.716539894950198</v>
      </c>
      <c r="S21" s="681"/>
      <c r="T21" s="683">
        <f t="shared" si="1"/>
        <v>85237</v>
      </c>
      <c r="U21" s="684">
        <f t="shared" si="2"/>
        <v>92.885164439988671</v>
      </c>
      <c r="V21" s="678">
        <v>13798</v>
      </c>
      <c r="W21" s="683">
        <v>6529</v>
      </c>
      <c r="X21" s="684">
        <f t="shared" si="3"/>
        <v>7.1148355600113335</v>
      </c>
      <c r="Z21" s="852"/>
    </row>
    <row r="22" spans="1:26" s="633" customFormat="1" ht="18" customHeight="1" x14ac:dyDescent="0.2">
      <c r="A22" s="673"/>
      <c r="B22" s="682" t="s">
        <v>42</v>
      </c>
      <c r="D22" s="683">
        <v>269409</v>
      </c>
      <c r="E22" s="684">
        <v>12.031758493963554</v>
      </c>
      <c r="F22" s="677"/>
      <c r="G22" s="678"/>
      <c r="H22" s="683">
        <v>269139</v>
      </c>
      <c r="I22" s="684">
        <v>99.899780630936604</v>
      </c>
      <c r="J22" s="679"/>
      <c r="K22" s="683">
        <v>66770</v>
      </c>
      <c r="L22" s="684">
        <v>24.808741951185077</v>
      </c>
      <c r="M22" s="680">
        <v>24812</v>
      </c>
      <c r="N22" s="683">
        <v>79667</v>
      </c>
      <c r="O22" s="684">
        <v>29.600689606485869</v>
      </c>
      <c r="P22" s="678">
        <v>24812</v>
      </c>
      <c r="Q22" s="683">
        <v>66288</v>
      </c>
      <c r="R22" s="684">
        <f t="shared" si="0"/>
        <v>24.629652335781881</v>
      </c>
      <c r="S22" s="681"/>
      <c r="T22" s="683">
        <f t="shared" si="1"/>
        <v>212725</v>
      </c>
      <c r="U22" s="684">
        <f t="shared" si="2"/>
        <v>79.039083893452826</v>
      </c>
      <c r="V22" s="678">
        <v>24812</v>
      </c>
      <c r="W22" s="683">
        <v>56414</v>
      </c>
      <c r="X22" s="684">
        <f t="shared" si="3"/>
        <v>20.960916106547174</v>
      </c>
      <c r="Z22" s="852"/>
    </row>
    <row r="23" spans="1:26" s="633" customFormat="1" ht="18" customHeight="1" x14ac:dyDescent="0.2">
      <c r="A23" s="673">
        <v>47094</v>
      </c>
      <c r="B23" s="682" t="s">
        <v>43</v>
      </c>
      <c r="D23" s="683">
        <v>71161</v>
      </c>
      <c r="E23" s="684">
        <v>3.1780377277260246</v>
      </c>
      <c r="F23" s="677"/>
      <c r="G23" s="678"/>
      <c r="H23" s="683">
        <v>61602</v>
      </c>
      <c r="I23" s="684">
        <v>86.567080282739141</v>
      </c>
      <c r="J23" s="679"/>
      <c r="K23" s="683">
        <v>15355</v>
      </c>
      <c r="L23" s="684">
        <v>24.926138761728517</v>
      </c>
      <c r="M23" s="680">
        <v>10064</v>
      </c>
      <c r="N23" s="683">
        <v>19498</v>
      </c>
      <c r="O23" s="684">
        <v>31.65156975422876</v>
      </c>
      <c r="P23" s="678">
        <v>10064</v>
      </c>
      <c r="Q23" s="683">
        <v>18058</v>
      </c>
      <c r="R23" s="684">
        <f t="shared" si="0"/>
        <v>29.313983312230121</v>
      </c>
      <c r="S23" s="681"/>
      <c r="T23" s="683">
        <f t="shared" si="1"/>
        <v>52911</v>
      </c>
      <c r="U23" s="684">
        <f t="shared" si="2"/>
        <v>85.89169182818739</v>
      </c>
      <c r="V23" s="678">
        <v>10064</v>
      </c>
      <c r="W23" s="683">
        <v>8691</v>
      </c>
      <c r="X23" s="684">
        <f t="shared" si="3"/>
        <v>14.108308171812604</v>
      </c>
      <c r="Z23" s="852"/>
    </row>
    <row r="24" spans="1:26" s="633" customFormat="1" ht="18" customHeight="1" x14ac:dyDescent="0.2">
      <c r="B24" s="682" t="s">
        <v>44</v>
      </c>
      <c r="D24" s="685">
        <v>23712</v>
      </c>
      <c r="E24" s="684">
        <v>1.0589737440429376</v>
      </c>
      <c r="F24" s="677"/>
      <c r="G24" s="678"/>
      <c r="H24" s="683">
        <v>23614</v>
      </c>
      <c r="I24" s="684">
        <v>99.586707152496629</v>
      </c>
      <c r="J24" s="679"/>
      <c r="K24" s="685">
        <v>3368</v>
      </c>
      <c r="L24" s="684">
        <v>14.262725501820954</v>
      </c>
      <c r="M24" s="680">
        <v>1275</v>
      </c>
      <c r="N24" s="683">
        <v>6675</v>
      </c>
      <c r="O24" s="684">
        <v>28.267129668840518</v>
      </c>
      <c r="P24" s="678">
        <v>1275</v>
      </c>
      <c r="Q24" s="683">
        <v>7642</v>
      </c>
      <c r="R24" s="684">
        <f t="shared" si="0"/>
        <v>32.362158041839585</v>
      </c>
      <c r="S24" s="681"/>
      <c r="T24" s="685">
        <f t="shared" si="1"/>
        <v>17685</v>
      </c>
      <c r="U24" s="684">
        <f t="shared" si="2"/>
        <v>74.892013212501055</v>
      </c>
      <c r="V24" s="678">
        <v>1275</v>
      </c>
      <c r="W24" s="683">
        <v>5929</v>
      </c>
      <c r="X24" s="684">
        <f t="shared" si="3"/>
        <v>25.107986787498941</v>
      </c>
      <c r="Z24" s="852"/>
    </row>
    <row r="25" spans="1:26" s="633" customFormat="1" ht="18" customHeight="1" x14ac:dyDescent="0.2">
      <c r="B25" s="682" t="s">
        <v>45</v>
      </c>
      <c r="D25" s="685">
        <v>120058</v>
      </c>
      <c r="E25" s="684">
        <v>5.3617691363995874</v>
      </c>
      <c r="F25" s="677"/>
      <c r="G25" s="678"/>
      <c r="H25" s="683">
        <v>119909</v>
      </c>
      <c r="I25" s="684">
        <v>99.875893318229529</v>
      </c>
      <c r="J25" s="679"/>
      <c r="K25" s="685">
        <v>19808</v>
      </c>
      <c r="L25" s="684">
        <v>16.519193721905779</v>
      </c>
      <c r="M25" s="680">
        <v>8030</v>
      </c>
      <c r="N25" s="685">
        <v>27393</v>
      </c>
      <c r="O25" s="684">
        <v>22.844823991526908</v>
      </c>
      <c r="P25" s="678">
        <v>8030</v>
      </c>
      <c r="Q25" s="683">
        <v>39587</v>
      </c>
      <c r="R25" s="684">
        <f t="shared" si="0"/>
        <v>33.014202436847945</v>
      </c>
      <c r="S25" s="681"/>
      <c r="T25" s="685">
        <f t="shared" si="1"/>
        <v>86788</v>
      </c>
      <c r="U25" s="684">
        <f t="shared" si="2"/>
        <v>72.378220150280626</v>
      </c>
      <c r="V25" s="678">
        <v>8030</v>
      </c>
      <c r="W25" s="683">
        <v>33121</v>
      </c>
      <c r="X25" s="684">
        <f t="shared" si="3"/>
        <v>27.621779849719371</v>
      </c>
      <c r="Z25" s="852"/>
    </row>
    <row r="26" spans="1:26" s="633" customFormat="1" ht="18" customHeight="1" x14ac:dyDescent="0.2">
      <c r="B26" s="682" t="s">
        <v>46</v>
      </c>
      <c r="D26" s="685">
        <v>14836</v>
      </c>
      <c r="E26" s="686">
        <v>0.66257314720905125</v>
      </c>
      <c r="F26" s="677"/>
      <c r="G26" s="678"/>
      <c r="H26" s="683">
        <v>14826</v>
      </c>
      <c r="I26" s="686">
        <v>99.932596387166356</v>
      </c>
      <c r="J26" s="679"/>
      <c r="K26" s="685">
        <v>2373</v>
      </c>
      <c r="L26" s="684">
        <v>16.005665722379604</v>
      </c>
      <c r="M26" s="680">
        <v>1753</v>
      </c>
      <c r="N26" s="685">
        <v>4427</v>
      </c>
      <c r="O26" s="686">
        <v>29.859705922028869</v>
      </c>
      <c r="P26" s="687">
        <v>1753</v>
      </c>
      <c r="Q26" s="683">
        <v>3633</v>
      </c>
      <c r="R26" s="686">
        <f t="shared" si="0"/>
        <v>24.504249291784703</v>
      </c>
      <c r="S26" s="681"/>
      <c r="T26" s="685">
        <f t="shared" si="1"/>
        <v>10433</v>
      </c>
      <c r="U26" s="686">
        <f t="shared" si="2"/>
        <v>70.369620936193172</v>
      </c>
      <c r="V26" s="687">
        <v>1753</v>
      </c>
      <c r="W26" s="683">
        <v>4393</v>
      </c>
      <c r="X26" s="686">
        <f t="shared" si="3"/>
        <v>29.630379063806824</v>
      </c>
      <c r="Z26" s="852"/>
    </row>
    <row r="27" spans="1:26" s="633" customFormat="1" ht="18" customHeight="1" x14ac:dyDescent="0.2">
      <c r="B27" s="688" t="s">
        <v>1</v>
      </c>
      <c r="D27" s="689">
        <v>5805</v>
      </c>
      <c r="E27" s="690">
        <v>0.25925027767245501</v>
      </c>
      <c r="F27" s="677"/>
      <c r="G27" s="678"/>
      <c r="H27" s="691">
        <v>5637</v>
      </c>
      <c r="I27" s="690">
        <v>97.105943152454785</v>
      </c>
      <c r="J27" s="679"/>
      <c r="K27" s="689">
        <v>1269</v>
      </c>
      <c r="L27" s="692">
        <v>22.511974454497071</v>
      </c>
      <c r="M27" s="680">
        <v>384</v>
      </c>
      <c r="N27" s="689">
        <v>1551</v>
      </c>
      <c r="O27" s="690">
        <v>27.514635444385313</v>
      </c>
      <c r="P27" s="687">
        <v>384</v>
      </c>
      <c r="Q27" s="691">
        <v>1357</v>
      </c>
      <c r="R27" s="690">
        <f t="shared" si="0"/>
        <v>24.073088522263614</v>
      </c>
      <c r="S27" s="681"/>
      <c r="T27" s="689">
        <f t="shared" si="1"/>
        <v>4177</v>
      </c>
      <c r="U27" s="690">
        <f t="shared" si="2"/>
        <v>74.099698421146002</v>
      </c>
      <c r="V27" s="687">
        <v>384</v>
      </c>
      <c r="W27" s="691">
        <v>1460</v>
      </c>
      <c r="X27" s="690">
        <f t="shared" si="3"/>
        <v>25.900301578854002</v>
      </c>
      <c r="Z27" s="852"/>
    </row>
    <row r="28" spans="1:26" s="631" customFormat="1" ht="4.5" customHeight="1" x14ac:dyDescent="0.2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
      <c r="B29" s="1249" t="s">
        <v>0</v>
      </c>
      <c r="D29" s="1250">
        <f>SUM(D10:D28)</f>
        <v>2239149</v>
      </c>
      <c r="E29" s="1251">
        <f>SUM(E10:E27)</f>
        <v>100</v>
      </c>
      <c r="F29" s="1252"/>
      <c r="G29" s="841"/>
      <c r="H29" s="1250">
        <f>SUM(H10:H28)</f>
        <v>2103140</v>
      </c>
      <c r="I29" s="1251">
        <f>H29*100/D29</f>
        <v>93.925862012755744</v>
      </c>
      <c r="J29" s="1253"/>
      <c r="K29" s="1250">
        <f>SUM(K10:K28)</f>
        <v>436031</v>
      </c>
      <c r="L29" s="1251">
        <f>K29*100/H29</f>
        <v>20.732381106345748</v>
      </c>
      <c r="M29" s="1254"/>
      <c r="N29" s="1250">
        <f>SUM(N10:N28)</f>
        <v>628231</v>
      </c>
      <c r="O29" s="1251">
        <f>N29*100/H29</f>
        <v>29.871097501830597</v>
      </c>
      <c r="P29" s="1254"/>
      <c r="Q29" s="1255">
        <f>SUM(Q10:Q28)</f>
        <v>625433</v>
      </c>
      <c r="R29" s="1251">
        <f>Q29*100/H29</f>
        <v>29.738058331827649</v>
      </c>
      <c r="S29" s="1254"/>
      <c r="T29" s="1250">
        <f>SUM(T10:T27)</f>
        <v>1689695</v>
      </c>
      <c r="U29" s="1251">
        <f>T29*100/H29</f>
        <v>80.341536940003991</v>
      </c>
      <c r="V29" s="1254"/>
      <c r="W29" s="1255">
        <f>SUM(W10:W28)</f>
        <v>413445</v>
      </c>
      <c r="X29" s="1251">
        <f>W29*100/H29</f>
        <v>19.658463059996006</v>
      </c>
    </row>
    <row r="30" spans="1:26" s="697" customFormat="1" ht="6.75" customHeight="1" x14ac:dyDescent="0.25">
      <c r="B30" s="698" t="s">
        <v>39</v>
      </c>
      <c r="C30" s="699"/>
      <c r="D30" s="699"/>
      <c r="E30" s="699"/>
      <c r="F30" s="699"/>
    </row>
    <row r="31" spans="1:26" s="700" customFormat="1" x14ac:dyDescent="0.25">
      <c r="B31" s="698" t="s">
        <v>47</v>
      </c>
      <c r="H31" s="701"/>
    </row>
    <row r="32" spans="1:26" s="700" customFormat="1" x14ac:dyDescent="0.25"/>
    <row r="33" spans="2:26" s="700" customFormat="1" x14ac:dyDescent="0.25"/>
    <row r="34" spans="2:26" s="700" customFormat="1" x14ac:dyDescent="0.25">
      <c r="K34" s="707"/>
      <c r="L34" s="707"/>
      <c r="M34" s="707"/>
      <c r="N34" s="707"/>
      <c r="O34" s="707"/>
      <c r="P34" s="707"/>
      <c r="Q34" s="707"/>
      <c r="R34" s="707"/>
      <c r="S34" s="707"/>
      <c r="T34" s="707"/>
      <c r="U34" s="707"/>
      <c r="V34" s="707"/>
      <c r="W34" s="707"/>
      <c r="X34" s="707"/>
    </row>
    <row r="35" spans="2:26" s="700" customFormat="1" x14ac:dyDescent="0.25">
      <c r="K35" s="707"/>
      <c r="L35" s="707"/>
      <c r="M35" s="707"/>
      <c r="N35" s="707"/>
      <c r="O35" s="707"/>
      <c r="P35" s="707"/>
      <c r="Q35" s="707"/>
      <c r="R35" s="707"/>
      <c r="S35" s="707"/>
      <c r="T35" s="707"/>
      <c r="U35" s="707"/>
      <c r="V35" s="707"/>
      <c r="W35" s="707"/>
      <c r="X35" s="707"/>
    </row>
    <row r="36" spans="2:26" s="700" customFormat="1" x14ac:dyDescent="0.25"/>
    <row r="37" spans="2:26" s="700" customFormat="1" x14ac:dyDescent="0.2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2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25"/>
    <row r="40" spans="2:26" x14ac:dyDescent="0.25">
      <c r="K40" s="707"/>
      <c r="L40" s="707"/>
      <c r="M40" s="707"/>
      <c r="N40" s="707"/>
      <c r="O40" s="707"/>
      <c r="P40" s="707"/>
      <c r="Q40" s="707"/>
      <c r="R40" s="707"/>
      <c r="S40" s="707"/>
      <c r="T40" s="707"/>
      <c r="U40" s="707"/>
      <c r="V40" s="707"/>
      <c r="W40" s="707"/>
      <c r="X40" s="707"/>
      <c r="Z40" s="666"/>
    </row>
    <row r="41" spans="2:26" x14ac:dyDescent="0.25">
      <c r="Z41" s="666"/>
    </row>
    <row r="42" spans="2:26" x14ac:dyDescent="0.25">
      <c r="Z42" s="666"/>
    </row>
    <row r="43" spans="2:26" x14ac:dyDescent="0.25">
      <c r="Z43" s="666"/>
    </row>
    <row r="44" spans="2:26" s="707" customFormat="1" x14ac:dyDescent="0.25">
      <c r="Z44" s="700"/>
    </row>
  </sheetData>
  <mergeCells count="12">
    <mergeCell ref="H2:O2"/>
    <mergeCell ref="B2:F2"/>
    <mergeCell ref="B7:B8"/>
    <mergeCell ref="D7:E7"/>
    <mergeCell ref="H7:I7"/>
    <mergeCell ref="K7:L7"/>
    <mergeCell ref="W7:X7"/>
    <mergeCell ref="B4:X4"/>
    <mergeCell ref="B5:X5"/>
    <mergeCell ref="N7:O7"/>
    <mergeCell ref="Q7:R7"/>
    <mergeCell ref="T7:U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8" style="615" customWidth="1"/>
    <col min="7" max="7" width="5.5703125" style="615" customWidth="1"/>
    <col min="8" max="8" width="7.5703125" style="615" customWidth="1"/>
    <col min="9" max="9" width="5.42578125" style="615" customWidth="1"/>
    <col min="10" max="10" width="7.5703125" style="615" customWidth="1"/>
    <col min="11" max="11" width="5.42578125" style="615" customWidth="1"/>
    <col min="12" max="12" width="7.85546875" style="615" customWidth="1"/>
    <col min="13" max="13" width="5.7109375" style="615" customWidth="1"/>
    <col min="14" max="14" width="8.85546875" style="615" customWidth="1"/>
    <col min="15" max="15" width="7.28515625" style="615" customWidth="1"/>
    <col min="16" max="16" width="7.140625" style="615" customWidth="1"/>
    <col min="17" max="17" width="6" style="615" customWidth="1"/>
    <col min="18" max="18" width="7.28515625" style="615" customWidth="1"/>
    <col min="19" max="19" width="5.42578125" style="615" customWidth="1"/>
    <col min="20" max="20" width="5.570312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25"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25">
      <c r="B2" s="718"/>
      <c r="C2" s="718"/>
      <c r="D2" s="718"/>
      <c r="E2" s="718"/>
      <c r="F2" s="718"/>
      <c r="G2" s="718"/>
      <c r="H2" s="718"/>
      <c r="I2" s="718"/>
      <c r="J2" s="718"/>
      <c r="K2" s="718"/>
      <c r="X2" s="667"/>
      <c r="Y2" s="667"/>
    </row>
    <row r="3" spans="2:25" s="623" customFormat="1" ht="39.75" customHeight="1" x14ac:dyDescent="0.2">
      <c r="B3" s="1556" t="s">
        <v>399</v>
      </c>
      <c r="C3" s="1556"/>
      <c r="D3" s="1556"/>
      <c r="E3" s="1556"/>
      <c r="F3" s="1556"/>
      <c r="G3" s="1556"/>
      <c r="H3" s="1556"/>
      <c r="I3" s="1556"/>
      <c r="J3" s="1556"/>
      <c r="K3" s="1556"/>
      <c r="L3" s="1556"/>
      <c r="M3" s="1556"/>
      <c r="N3" s="1556"/>
      <c r="O3" s="1556"/>
      <c r="P3" s="1556"/>
      <c r="Q3" s="1556"/>
      <c r="R3" s="1556"/>
      <c r="S3" s="1556"/>
      <c r="T3" s="1556"/>
      <c r="U3" s="1556"/>
      <c r="V3" s="1556"/>
      <c r="W3" s="1556"/>
      <c r="X3" s="1556"/>
      <c r="Y3" s="719"/>
    </row>
    <row r="4" spans="2:25" s="623"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622"/>
    </row>
    <row r="5" spans="2:25" s="621" customFormat="1" ht="5.25" customHeight="1" x14ac:dyDescent="0.2">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
      <c r="F6" s="1557" t="s">
        <v>52</v>
      </c>
      <c r="G6" s="1557"/>
      <c r="H6" s="1557"/>
      <c r="I6" s="1557"/>
      <c r="J6" s="1557"/>
      <c r="K6" s="1557"/>
      <c r="L6" s="1557"/>
      <c r="M6" s="1557"/>
      <c r="N6" s="1557"/>
      <c r="O6" s="1557"/>
      <c r="P6" s="1557"/>
      <c r="Q6" s="1557"/>
      <c r="R6" s="1557"/>
      <c r="S6" s="1557"/>
      <c r="T6" s="1557"/>
      <c r="U6" s="1557"/>
      <c r="V6" s="1557"/>
      <c r="W6" s="1557"/>
      <c r="X6" s="723"/>
      <c r="Y6" s="723"/>
    </row>
    <row r="7" spans="2:25" s="722" customFormat="1" ht="64.5" customHeight="1" x14ac:dyDescent="0.2">
      <c r="B7" s="1558" t="s">
        <v>12</v>
      </c>
      <c r="C7" s="715"/>
      <c r="D7" s="713"/>
      <c r="E7" s="715"/>
      <c r="F7" s="1558" t="s">
        <v>32</v>
      </c>
      <c r="G7" s="1558"/>
      <c r="H7" s="1558" t="s">
        <v>33</v>
      </c>
      <c r="I7" s="1558"/>
      <c r="J7" s="1558" t="s">
        <v>48</v>
      </c>
      <c r="K7" s="1558"/>
      <c r="L7" s="1558" t="s">
        <v>34</v>
      </c>
      <c r="M7" s="1558"/>
      <c r="N7" s="1558" t="s">
        <v>189</v>
      </c>
      <c r="O7" s="1558"/>
      <c r="P7" s="713"/>
      <c r="Q7" s="713"/>
    </row>
    <row r="8" spans="2:25" s="715" customFormat="1" ht="20.25" customHeight="1" x14ac:dyDescent="0.2">
      <c r="B8" s="1558"/>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
      <c r="B9" s="713"/>
      <c r="C9" s="697"/>
      <c r="E9" s="697"/>
      <c r="F9" s="713"/>
      <c r="G9" s="713"/>
      <c r="H9" s="713"/>
      <c r="I9" s="713"/>
      <c r="J9" s="713"/>
      <c r="K9" s="713"/>
      <c r="L9" s="713"/>
      <c r="M9" s="713"/>
      <c r="N9" s="713"/>
      <c r="O9" s="713"/>
      <c r="P9" s="713"/>
      <c r="Q9" s="713"/>
    </row>
    <row r="10" spans="2:25" s="697" customFormat="1" ht="18" customHeight="1" x14ac:dyDescent="0.2">
      <c r="B10" s="714" t="s">
        <v>8</v>
      </c>
      <c r="D10" s="703"/>
      <c r="F10" s="706">
        <f>'31dictsaad'!K10</f>
        <v>74441</v>
      </c>
      <c r="G10" s="560">
        <f t="shared" ref="G10:G27" si="0">F10*100/$N10</f>
        <v>18.754944396015258</v>
      </c>
      <c r="H10" s="706">
        <f>'31dictsaad'!N10</f>
        <v>138012</v>
      </c>
      <c r="I10" s="560">
        <f t="shared" ref="I10:I27" si="1">H10*100/$N10</f>
        <v>34.771260273006241</v>
      </c>
      <c r="J10" s="706">
        <f>'31dictsaad'!Q10</f>
        <v>105499</v>
      </c>
      <c r="K10" s="560">
        <f t="shared" ref="K10:K27" si="2">J10*100/$N10</f>
        <v>26.579813259295463</v>
      </c>
      <c r="L10" s="706">
        <f>'31dictsaad'!W10</f>
        <v>78962</v>
      </c>
      <c r="M10" s="560">
        <f t="shared" ref="M10:M27" si="3">L10*100/$N10</f>
        <v>19.893982071683034</v>
      </c>
      <c r="N10" s="706">
        <f>F10+H10+J10+L10</f>
        <v>396914</v>
      </c>
      <c r="O10" s="560">
        <f>G10+I10+K10+M10</f>
        <v>100</v>
      </c>
      <c r="P10" s="724"/>
      <c r="Q10" s="724"/>
    </row>
    <row r="11" spans="2:25" s="697" customFormat="1" ht="18" customHeight="1" x14ac:dyDescent="0.2">
      <c r="B11" s="714" t="s">
        <v>7</v>
      </c>
      <c r="D11" s="703"/>
      <c r="F11" s="706">
        <f>'31dictsaad'!K11</f>
        <v>13782</v>
      </c>
      <c r="G11" s="560">
        <f t="shared" si="0"/>
        <v>25.072769611410276</v>
      </c>
      <c r="H11" s="706">
        <f>'31dictsaad'!N11</f>
        <v>16851</v>
      </c>
      <c r="I11" s="560">
        <f t="shared" si="1"/>
        <v>30.656018046863629</v>
      </c>
      <c r="J11" s="706">
        <f>'31dictsaad'!Q11</f>
        <v>16505</v>
      </c>
      <c r="K11" s="560">
        <f t="shared" si="2"/>
        <v>30.02656090816475</v>
      </c>
      <c r="L11" s="706">
        <f>'31dictsaad'!W11</f>
        <v>7830</v>
      </c>
      <c r="M11" s="560">
        <f t="shared" si="3"/>
        <v>14.244651433561344</v>
      </c>
      <c r="N11" s="706">
        <f t="shared" ref="N11:O27" si="4">F11+H11+J11+L11</f>
        <v>54968</v>
      </c>
      <c r="O11" s="560">
        <f t="shared" si="4"/>
        <v>100</v>
      </c>
      <c r="P11" s="724"/>
      <c r="Q11" s="724"/>
    </row>
    <row r="12" spans="2:25" s="697" customFormat="1" ht="22.5" customHeight="1" x14ac:dyDescent="0.2">
      <c r="B12" s="714" t="s">
        <v>37</v>
      </c>
      <c r="D12" s="703"/>
      <c r="F12" s="703">
        <f>'31dictsaad'!K12</f>
        <v>8298</v>
      </c>
      <c r="G12" s="560">
        <f t="shared" si="0"/>
        <v>18.654317379673135</v>
      </c>
      <c r="H12" s="703">
        <f>'31dictsaad'!N12</f>
        <v>11652</v>
      </c>
      <c r="I12" s="560">
        <f t="shared" si="1"/>
        <v>26.194276465166467</v>
      </c>
      <c r="J12" s="703">
        <f>'31dictsaad'!Q12</f>
        <v>15505</v>
      </c>
      <c r="K12" s="560">
        <f t="shared" si="2"/>
        <v>34.856012409234985</v>
      </c>
      <c r="L12" s="703">
        <f>'31dictsaad'!W12</f>
        <v>9028</v>
      </c>
      <c r="M12" s="560">
        <f t="shared" si="3"/>
        <v>20.295393745925409</v>
      </c>
      <c r="N12" s="706">
        <f t="shared" si="4"/>
        <v>44483</v>
      </c>
      <c r="O12" s="560">
        <f t="shared" si="4"/>
        <v>99.999999999999986</v>
      </c>
      <c r="P12" s="724"/>
      <c r="Q12" s="724"/>
    </row>
    <row r="13" spans="2:25" s="697" customFormat="1" ht="18" customHeight="1" x14ac:dyDescent="0.2">
      <c r="B13" s="714" t="s">
        <v>38</v>
      </c>
      <c r="D13" s="703"/>
      <c r="F13" s="706">
        <f>'31dictsaad'!K13</f>
        <v>8570</v>
      </c>
      <c r="G13" s="560">
        <f t="shared" si="0"/>
        <v>18.962274587896893</v>
      </c>
      <c r="H13" s="706">
        <f>'31dictsaad'!N13</f>
        <v>11649</v>
      </c>
      <c r="I13" s="560">
        <f t="shared" si="1"/>
        <v>25.774975107865913</v>
      </c>
      <c r="J13" s="706">
        <f>'31dictsaad'!Q13</f>
        <v>16069</v>
      </c>
      <c r="K13" s="560">
        <f t="shared" si="2"/>
        <v>35.554818010841906</v>
      </c>
      <c r="L13" s="706">
        <f>'31dictsaad'!W13</f>
        <v>8907</v>
      </c>
      <c r="M13" s="560">
        <f t="shared" si="3"/>
        <v>19.707932293395288</v>
      </c>
      <c r="N13" s="706">
        <f t="shared" si="4"/>
        <v>45195</v>
      </c>
      <c r="O13" s="560">
        <f t="shared" si="4"/>
        <v>100</v>
      </c>
      <c r="P13" s="724"/>
      <c r="Q13" s="724"/>
    </row>
    <row r="14" spans="2:25" s="697" customFormat="1" ht="18" customHeight="1" x14ac:dyDescent="0.2">
      <c r="B14" s="714" t="s">
        <v>6</v>
      </c>
      <c r="D14" s="703"/>
      <c r="F14" s="706">
        <f>'31dictsaad'!K14</f>
        <v>20932</v>
      </c>
      <c r="G14" s="560">
        <f t="shared" si="0"/>
        <v>30.141404832531752</v>
      </c>
      <c r="H14" s="706">
        <f>'31dictsaad'!N14</f>
        <v>21852</v>
      </c>
      <c r="I14" s="560">
        <f t="shared" si="1"/>
        <v>31.466175157676467</v>
      </c>
      <c r="J14" s="706">
        <f>'31dictsaad'!Q14</f>
        <v>18931</v>
      </c>
      <c r="K14" s="560">
        <f t="shared" si="2"/>
        <v>27.260029375341993</v>
      </c>
      <c r="L14" s="706">
        <f>'31dictsaad'!W14</f>
        <v>7731</v>
      </c>
      <c r="M14" s="560">
        <f t="shared" si="3"/>
        <v>11.132390634449788</v>
      </c>
      <c r="N14" s="706">
        <f t="shared" si="4"/>
        <v>69446</v>
      </c>
      <c r="O14" s="560">
        <f t="shared" si="4"/>
        <v>100</v>
      </c>
      <c r="P14" s="724"/>
      <c r="Q14" s="724"/>
    </row>
    <row r="15" spans="2:25" s="697" customFormat="1" ht="18" customHeight="1" x14ac:dyDescent="0.2">
      <c r="B15" s="714" t="s">
        <v>5</v>
      </c>
      <c r="D15" s="703"/>
      <c r="F15" s="703">
        <f>'31dictsaad'!K15</f>
        <v>5234</v>
      </c>
      <c r="G15" s="560">
        <f t="shared" si="0"/>
        <v>22.601260903359531</v>
      </c>
      <c r="H15" s="703">
        <f>'31dictsaad'!N15</f>
        <v>7986</v>
      </c>
      <c r="I15" s="560">
        <f t="shared" si="1"/>
        <v>34.484843250712494</v>
      </c>
      <c r="J15" s="703">
        <f>'31dictsaad'!Q15</f>
        <v>5291</v>
      </c>
      <c r="K15" s="560">
        <f t="shared" si="2"/>
        <v>22.847396148199326</v>
      </c>
      <c r="L15" s="703">
        <f>'31dictsaad'!W15</f>
        <v>4647</v>
      </c>
      <c r="M15" s="560">
        <f t="shared" si="3"/>
        <v>20.066499697728645</v>
      </c>
      <c r="N15" s="706">
        <f t="shared" si="4"/>
        <v>23158</v>
      </c>
      <c r="O15" s="560">
        <f t="shared" si="4"/>
        <v>100</v>
      </c>
      <c r="P15" s="724"/>
      <c r="Q15" s="724"/>
    </row>
    <row r="16" spans="2:25" s="697" customFormat="1" ht="18" customHeight="1" x14ac:dyDescent="0.2">
      <c r="B16" s="714" t="s">
        <v>4</v>
      </c>
      <c r="D16" s="703"/>
      <c r="F16" s="706">
        <f>'31dictsaad'!K16</f>
        <v>35085</v>
      </c>
      <c r="G16" s="560">
        <f t="shared" si="0"/>
        <v>22.162073387193562</v>
      </c>
      <c r="H16" s="706">
        <f>'31dictsaad'!N16</f>
        <v>41886</v>
      </c>
      <c r="I16" s="560">
        <f t="shared" si="1"/>
        <v>26.458047766737625</v>
      </c>
      <c r="J16" s="706">
        <f>'31dictsaad'!Q16</f>
        <v>50223</v>
      </c>
      <c r="K16" s="560">
        <f t="shared" si="2"/>
        <v>31.724264264643644</v>
      </c>
      <c r="L16" s="706">
        <f>'31dictsaad'!W16</f>
        <v>31117</v>
      </c>
      <c r="M16" s="560">
        <f t="shared" si="3"/>
        <v>19.655614581425169</v>
      </c>
      <c r="N16" s="706">
        <f t="shared" si="4"/>
        <v>158311</v>
      </c>
      <c r="O16" s="560">
        <f t="shared" si="4"/>
        <v>100</v>
      </c>
      <c r="P16" s="724"/>
      <c r="Q16" s="724"/>
    </row>
    <row r="17" spans="2:25" s="697" customFormat="1" ht="18" customHeight="1" x14ac:dyDescent="0.2">
      <c r="B17" s="714" t="s">
        <v>40</v>
      </c>
      <c r="D17" s="703"/>
      <c r="F17" s="706">
        <f>'31dictsaad'!K17</f>
        <v>24360</v>
      </c>
      <c r="G17" s="560">
        <f t="shared" si="0"/>
        <v>24.484626750158306</v>
      </c>
      <c r="H17" s="706">
        <f>'31dictsaad'!N17</f>
        <v>26927</v>
      </c>
      <c r="I17" s="560">
        <f t="shared" si="1"/>
        <v>27.06475962649888</v>
      </c>
      <c r="J17" s="706">
        <f>'31dictsaad'!Q17</f>
        <v>31057</v>
      </c>
      <c r="K17" s="560">
        <f t="shared" si="2"/>
        <v>31.215888874370545</v>
      </c>
      <c r="L17" s="706">
        <f>'31dictsaad'!W17</f>
        <v>17147</v>
      </c>
      <c r="M17" s="560">
        <f t="shared" si="3"/>
        <v>17.234724748972269</v>
      </c>
      <c r="N17" s="706">
        <f t="shared" si="4"/>
        <v>99491</v>
      </c>
      <c r="O17" s="560">
        <f t="shared" si="4"/>
        <v>100</v>
      </c>
      <c r="P17" s="724"/>
      <c r="Q17" s="724"/>
    </row>
    <row r="18" spans="2:25" s="697" customFormat="1" ht="18" customHeight="1" x14ac:dyDescent="0.2">
      <c r="B18" s="714" t="s">
        <v>41</v>
      </c>
      <c r="D18" s="703"/>
      <c r="F18" s="706">
        <f>'31dictsaad'!K18</f>
        <v>50004</v>
      </c>
      <c r="G18" s="560">
        <f t="shared" si="0"/>
        <v>13.705621322048113</v>
      </c>
      <c r="H18" s="706">
        <f>'31dictsaad'!N18</f>
        <v>104527</v>
      </c>
      <c r="I18" s="560">
        <f t="shared" si="1"/>
        <v>28.649857609985666</v>
      </c>
      <c r="J18" s="706">
        <f>'31dictsaad'!Q18</f>
        <v>124073</v>
      </c>
      <c r="K18" s="560">
        <f t="shared" si="2"/>
        <v>34.007230507368924</v>
      </c>
      <c r="L18" s="706">
        <f>'31dictsaad'!W18</f>
        <v>86239</v>
      </c>
      <c r="M18" s="560">
        <f t="shared" si="3"/>
        <v>23.637290560597297</v>
      </c>
      <c r="N18" s="706">
        <f t="shared" si="4"/>
        <v>364843</v>
      </c>
      <c r="O18" s="560">
        <f t="shared" si="4"/>
        <v>99.999999999999986</v>
      </c>
      <c r="P18" s="724"/>
      <c r="Q18" s="724"/>
    </row>
    <row r="19" spans="2:25" s="697" customFormat="1" ht="18" customHeight="1" x14ac:dyDescent="0.2">
      <c r="B19" s="714" t="s">
        <v>3</v>
      </c>
      <c r="D19" s="703"/>
      <c r="F19" s="706">
        <f>'31dictsaad'!K19</f>
        <v>46057</v>
      </c>
      <c r="G19" s="560">
        <f t="shared" si="0"/>
        <v>22.758133375499071</v>
      </c>
      <c r="H19" s="706">
        <f>'31dictsaad'!N19</f>
        <v>64904</v>
      </c>
      <c r="I19" s="560">
        <f>H19*100/$N19</f>
        <v>32.070996560857019</v>
      </c>
      <c r="J19" s="706">
        <f>'31dictsaad'!Q19</f>
        <v>61933</v>
      </c>
      <c r="K19" s="560">
        <f>J19*100/$N19</f>
        <v>30.602937107166859</v>
      </c>
      <c r="L19" s="706">
        <f>'31dictsaad'!W19</f>
        <v>29482</v>
      </c>
      <c r="M19" s="560">
        <f t="shared" si="3"/>
        <v>14.567932956477053</v>
      </c>
      <c r="N19" s="706">
        <f t="shared" si="4"/>
        <v>202376</v>
      </c>
      <c r="O19" s="560">
        <f t="shared" si="4"/>
        <v>100</v>
      </c>
      <c r="P19" s="724"/>
      <c r="Q19" s="724"/>
    </row>
    <row r="20" spans="2:25" s="697" customFormat="1" ht="18" customHeight="1" x14ac:dyDescent="0.2">
      <c r="B20" s="714" t="s">
        <v>2</v>
      </c>
      <c r="D20" s="703"/>
      <c r="F20" s="706">
        <f>'31dictsaad'!K20</f>
        <v>13180</v>
      </c>
      <c r="G20" s="560">
        <f t="shared" si="0"/>
        <v>22.936897427865372</v>
      </c>
      <c r="H20" s="706">
        <f>'31dictsaad'!N20</f>
        <v>13787</v>
      </c>
      <c r="I20" s="560">
        <f>H20*100/$N20</f>
        <v>23.993247711531097</v>
      </c>
      <c r="J20" s="706">
        <f>'31dictsaad'!Q20</f>
        <v>14677</v>
      </c>
      <c r="K20" s="560">
        <f>J20*100/$N20</f>
        <v>25.542097386098639</v>
      </c>
      <c r="L20" s="706">
        <f>'31dictsaad'!W20</f>
        <v>15818</v>
      </c>
      <c r="M20" s="560">
        <f t="shared" si="3"/>
        <v>27.527757474504892</v>
      </c>
      <c r="N20" s="706">
        <f t="shared" si="4"/>
        <v>57462</v>
      </c>
      <c r="O20" s="560">
        <f t="shared" si="4"/>
        <v>100.00000000000001</v>
      </c>
      <c r="P20" s="724"/>
      <c r="Q20" s="724"/>
    </row>
    <row r="21" spans="2:25" s="697" customFormat="1" ht="18" customHeight="1" x14ac:dyDescent="0.2">
      <c r="B21" s="714" t="s">
        <v>35</v>
      </c>
      <c r="D21" s="703"/>
      <c r="F21" s="706">
        <f>'31dictsaad'!K21</f>
        <v>27145</v>
      </c>
      <c r="G21" s="560">
        <f t="shared" si="0"/>
        <v>29.580672580258483</v>
      </c>
      <c r="H21" s="706">
        <f>'31dictsaad'!N21</f>
        <v>28987</v>
      </c>
      <c r="I21" s="560">
        <f>H21*100/$N21</f>
        <v>31.587951964779982</v>
      </c>
      <c r="J21" s="706">
        <f>'31dictsaad'!Q21</f>
        <v>29105</v>
      </c>
      <c r="K21" s="560">
        <f>J21*100/$N21</f>
        <v>31.716539894950198</v>
      </c>
      <c r="L21" s="706">
        <f>'31dictsaad'!W21</f>
        <v>6529</v>
      </c>
      <c r="M21" s="560">
        <f t="shared" si="3"/>
        <v>7.1148355600113335</v>
      </c>
      <c r="N21" s="706">
        <f t="shared" si="4"/>
        <v>91766</v>
      </c>
      <c r="O21" s="560">
        <f t="shared" si="4"/>
        <v>100</v>
      </c>
      <c r="P21" s="724"/>
      <c r="Q21" s="724"/>
    </row>
    <row r="22" spans="2:25" s="697" customFormat="1" ht="21" customHeight="1" x14ac:dyDescent="0.2">
      <c r="B22" s="714" t="s">
        <v>42</v>
      </c>
      <c r="D22" s="703"/>
      <c r="F22" s="706">
        <f>'31dictsaad'!K22</f>
        <v>66770</v>
      </c>
      <c r="G22" s="560">
        <f t="shared" si="0"/>
        <v>24.808741951185077</v>
      </c>
      <c r="H22" s="706">
        <f>'31dictsaad'!N22</f>
        <v>79667</v>
      </c>
      <c r="I22" s="560">
        <f>H22*100/$N22</f>
        <v>29.600689606485869</v>
      </c>
      <c r="J22" s="706">
        <f>'31dictsaad'!Q22</f>
        <v>66288</v>
      </c>
      <c r="K22" s="560">
        <f>J22*100/$N22</f>
        <v>24.629652335781881</v>
      </c>
      <c r="L22" s="706">
        <f>'31dictsaad'!W22</f>
        <v>56414</v>
      </c>
      <c r="M22" s="560">
        <f t="shared" si="3"/>
        <v>20.960916106547174</v>
      </c>
      <c r="N22" s="706">
        <f t="shared" si="4"/>
        <v>269139</v>
      </c>
      <c r="O22" s="560">
        <f t="shared" si="4"/>
        <v>100</v>
      </c>
      <c r="P22" s="724"/>
      <c r="Q22" s="724"/>
    </row>
    <row r="23" spans="2:25" s="697" customFormat="1" ht="18" customHeight="1" x14ac:dyDescent="0.2">
      <c r="B23" s="714" t="s">
        <v>43</v>
      </c>
      <c r="D23" s="703"/>
      <c r="F23" s="706">
        <f>'31dictsaad'!K23</f>
        <v>15355</v>
      </c>
      <c r="G23" s="560">
        <f t="shared" si="0"/>
        <v>24.926138761728517</v>
      </c>
      <c r="H23" s="706">
        <f>'31dictsaad'!N23</f>
        <v>19498</v>
      </c>
      <c r="I23" s="560">
        <f>H23*100/$N23</f>
        <v>31.65156975422876</v>
      </c>
      <c r="J23" s="706">
        <f>'31dictsaad'!Q23</f>
        <v>18058</v>
      </c>
      <c r="K23" s="560">
        <f>J23*100/$N23</f>
        <v>29.313983312230121</v>
      </c>
      <c r="L23" s="706">
        <f>'31dictsaad'!W23</f>
        <v>8691</v>
      </c>
      <c r="M23" s="560">
        <f t="shared" si="3"/>
        <v>14.108308171812604</v>
      </c>
      <c r="N23" s="706">
        <f t="shared" si="4"/>
        <v>61602</v>
      </c>
      <c r="O23" s="560">
        <f t="shared" si="4"/>
        <v>100</v>
      </c>
      <c r="P23" s="724"/>
      <c r="Q23" s="724"/>
    </row>
    <row r="24" spans="2:25" s="697" customFormat="1" ht="22.5" customHeight="1" x14ac:dyDescent="0.2">
      <c r="B24" s="714" t="s">
        <v>44</v>
      </c>
      <c r="D24" s="703"/>
      <c r="F24" s="703">
        <f>'31dictsaad'!K24</f>
        <v>3368</v>
      </c>
      <c r="G24" s="704">
        <f t="shared" si="0"/>
        <v>14.262725501820954</v>
      </c>
      <c r="H24" s="703">
        <f>'31dictsaad'!N24</f>
        <v>6675</v>
      </c>
      <c r="I24" s="560">
        <f t="shared" si="1"/>
        <v>28.267129668840518</v>
      </c>
      <c r="J24" s="703">
        <f>'31dictsaad'!Q24</f>
        <v>7642</v>
      </c>
      <c r="K24" s="560">
        <f t="shared" si="2"/>
        <v>32.362158041839585</v>
      </c>
      <c r="L24" s="703">
        <f>'31dictsaad'!W24</f>
        <v>5929</v>
      </c>
      <c r="M24" s="560">
        <f t="shared" si="3"/>
        <v>25.107986787498941</v>
      </c>
      <c r="N24" s="703">
        <f t="shared" si="4"/>
        <v>23614</v>
      </c>
      <c r="O24" s="560">
        <f t="shared" si="4"/>
        <v>100</v>
      </c>
      <c r="P24" s="724"/>
      <c r="Q24" s="724"/>
    </row>
    <row r="25" spans="2:25" s="697" customFormat="1" ht="18" customHeight="1" x14ac:dyDescent="0.2">
      <c r="B25" s="714" t="s">
        <v>45</v>
      </c>
      <c r="D25" s="703"/>
      <c r="F25" s="703">
        <f>'31dictsaad'!K25</f>
        <v>19808</v>
      </c>
      <c r="G25" s="704">
        <f t="shared" si="0"/>
        <v>16.519193721905779</v>
      </c>
      <c r="H25" s="703">
        <f>'31dictsaad'!N25</f>
        <v>27393</v>
      </c>
      <c r="I25" s="560">
        <f t="shared" si="1"/>
        <v>22.844823991526908</v>
      </c>
      <c r="J25" s="703">
        <f>'31dictsaad'!Q25</f>
        <v>39587</v>
      </c>
      <c r="K25" s="560">
        <f t="shared" si="2"/>
        <v>33.014202436847945</v>
      </c>
      <c r="L25" s="703">
        <f>'31dictsaad'!W25</f>
        <v>33121</v>
      </c>
      <c r="M25" s="560">
        <f t="shared" si="3"/>
        <v>27.621779849719371</v>
      </c>
      <c r="N25" s="703">
        <f t="shared" si="4"/>
        <v>119909</v>
      </c>
      <c r="O25" s="560">
        <f t="shared" si="4"/>
        <v>100.00000000000001</v>
      </c>
      <c r="P25" s="724"/>
      <c r="Q25" s="724"/>
    </row>
    <row r="26" spans="2:25" s="697" customFormat="1" ht="18" customHeight="1" x14ac:dyDescent="0.2">
      <c r="B26" s="714" t="s">
        <v>46</v>
      </c>
      <c r="D26" s="703"/>
      <c r="F26" s="703">
        <f>'31dictsaad'!K26</f>
        <v>2373</v>
      </c>
      <c r="G26" s="704">
        <f t="shared" si="0"/>
        <v>16.005665722379604</v>
      </c>
      <c r="H26" s="703">
        <f>'31dictsaad'!N26</f>
        <v>4427</v>
      </c>
      <c r="I26" s="560">
        <f t="shared" si="1"/>
        <v>29.859705922028869</v>
      </c>
      <c r="J26" s="703">
        <f>'31dictsaad'!Q26</f>
        <v>3633</v>
      </c>
      <c r="K26" s="560">
        <f t="shared" si="2"/>
        <v>24.504249291784703</v>
      </c>
      <c r="L26" s="703">
        <f>'31dictsaad'!W26</f>
        <v>4393</v>
      </c>
      <c r="M26" s="560">
        <f t="shared" si="3"/>
        <v>29.630379063806824</v>
      </c>
      <c r="N26" s="703">
        <f t="shared" si="4"/>
        <v>14826</v>
      </c>
      <c r="O26" s="560">
        <f t="shared" si="4"/>
        <v>100</v>
      </c>
      <c r="P26" s="724"/>
      <c r="Q26" s="724"/>
    </row>
    <row r="27" spans="2:25" s="697" customFormat="1" ht="18" customHeight="1" x14ac:dyDescent="0.2">
      <c r="B27" s="714" t="s">
        <v>1</v>
      </c>
      <c r="D27" s="703"/>
      <c r="F27" s="703">
        <f>'31dictsaad'!K27</f>
        <v>1269</v>
      </c>
      <c r="G27" s="704">
        <f t="shared" si="0"/>
        <v>22.511974454497071</v>
      </c>
      <c r="H27" s="703">
        <f>'31dictsaad'!N27</f>
        <v>1551</v>
      </c>
      <c r="I27" s="560">
        <f t="shared" si="1"/>
        <v>27.514635444385313</v>
      </c>
      <c r="J27" s="703">
        <f>'31dictsaad'!Q27</f>
        <v>1357</v>
      </c>
      <c r="K27" s="560">
        <f t="shared" si="2"/>
        <v>24.073088522263614</v>
      </c>
      <c r="L27" s="703">
        <f>'31dictsaad'!W27</f>
        <v>1460</v>
      </c>
      <c r="M27" s="560">
        <f t="shared" si="3"/>
        <v>25.900301578854002</v>
      </c>
      <c r="N27" s="706">
        <f t="shared" si="4"/>
        <v>5637</v>
      </c>
      <c r="O27" s="560">
        <f t="shared" si="4"/>
        <v>100</v>
      </c>
      <c r="P27" s="724"/>
      <c r="Q27" s="724"/>
    </row>
    <row r="28" spans="2:25" s="697" customFormat="1" ht="8.25" customHeight="1" x14ac:dyDescent="0.2">
      <c r="B28" s="714"/>
      <c r="D28" s="725"/>
      <c r="F28" s="703"/>
      <c r="G28" s="705"/>
      <c r="H28" s="703"/>
      <c r="I28" s="705"/>
      <c r="J28" s="703"/>
      <c r="K28" s="705"/>
      <c r="L28" s="703"/>
      <c r="M28" s="705"/>
      <c r="N28" s="706"/>
      <c r="O28" s="724"/>
      <c r="P28" s="724"/>
      <c r="Q28" s="705"/>
    </row>
    <row r="29" spans="2:25" s="697" customFormat="1" x14ac:dyDescent="0.2">
      <c r="B29" s="714" t="s">
        <v>0</v>
      </c>
      <c r="D29" s="726"/>
      <c r="F29" s="727">
        <f>SUM(F10:F27)</f>
        <v>436031</v>
      </c>
      <c r="G29" s="713">
        <f>F29*100/$N29</f>
        <v>20.732381106345748</v>
      </c>
      <c r="H29" s="727">
        <f>SUM(H10:H27)</f>
        <v>628231</v>
      </c>
      <c r="I29" s="713">
        <f>H29*100/$N29</f>
        <v>29.871097501830597</v>
      </c>
      <c r="J29" s="727">
        <f>SUM(J10:J27)</f>
        <v>625433</v>
      </c>
      <c r="K29" s="713">
        <f>J29*100/$N29</f>
        <v>29.738058331827649</v>
      </c>
      <c r="L29" s="727">
        <f>SUM(L10:L27)</f>
        <v>413445</v>
      </c>
      <c r="M29" s="713">
        <f>L29*100/$N29</f>
        <v>19.658463059996006</v>
      </c>
      <c r="N29" s="727">
        <f>SUM(N10:N27)</f>
        <v>2103140</v>
      </c>
      <c r="O29" s="713">
        <f>N29*100/$N29</f>
        <v>100</v>
      </c>
      <c r="P29" s="713"/>
      <c r="Q29" s="713"/>
    </row>
    <row r="30" spans="2:25" s="697" customFormat="1" ht="20.25" customHeight="1" x14ac:dyDescent="0.2">
      <c r="B30" s="714" t="s">
        <v>0</v>
      </c>
      <c r="C30" s="715"/>
      <c r="D30" s="727">
        <f>SUM(D10:D29)</f>
        <v>0</v>
      </c>
      <c r="E30" s="715"/>
      <c r="F30" s="727">
        <f>SUM(F10:F27)</f>
        <v>436031</v>
      </c>
      <c r="G30" s="728">
        <f>F30*100/$N30</f>
        <v>20.732381106345748</v>
      </c>
      <c r="H30" s="727">
        <f>SUM(H10:H27)</f>
        <v>628231</v>
      </c>
      <c r="I30" s="728">
        <f>H30*100/$N30</f>
        <v>29.871097501830597</v>
      </c>
      <c r="J30" s="727">
        <f>SUM(J10:J27)</f>
        <v>625433</v>
      </c>
      <c r="K30" s="728">
        <f>J30*100/$N30</f>
        <v>29.738058331827649</v>
      </c>
      <c r="L30" s="727">
        <f>SUM(L10:L28)</f>
        <v>413445</v>
      </c>
      <c r="M30" s="728">
        <f>L30*100/$N30</f>
        <v>19.658463059996006</v>
      </c>
      <c r="N30" s="727">
        <f>F30+H30+J30+L30</f>
        <v>2103140</v>
      </c>
      <c r="O30" s="728">
        <f>G30+I30+K30+M30</f>
        <v>100</v>
      </c>
      <c r="P30" s="729"/>
      <c r="Q30" s="729" t="e">
        <f>(N30/D30)</f>
        <v>#DIV/0!</v>
      </c>
    </row>
    <row r="31" spans="2:25" s="697" customFormat="1" ht="5.25" customHeight="1" x14ac:dyDescent="0.2">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25">
      <c r="A33" s="732"/>
      <c r="B33" s="733" t="s">
        <v>47</v>
      </c>
    </row>
    <row r="36" spans="1:25" x14ac:dyDescent="0.2">
      <c r="D36" s="734"/>
      <c r="T36" s="732"/>
      <c r="U36" s="732"/>
      <c r="X36" s="615"/>
      <c r="Y36" s="615"/>
    </row>
    <row r="37" spans="1:25" x14ac:dyDescent="0.2">
      <c r="T37" s="732"/>
      <c r="U37" s="732"/>
      <c r="X37" s="615"/>
      <c r="Y37" s="615"/>
    </row>
    <row r="38" spans="1:25" x14ac:dyDescent="0.2">
      <c r="T38" s="732"/>
      <c r="U38" s="732"/>
      <c r="X38" s="615"/>
      <c r="Y38" s="615"/>
    </row>
    <row r="39" spans="1:25" x14ac:dyDescent="0.2">
      <c r="T39" s="732"/>
      <c r="U39" s="732"/>
      <c r="X39" s="615"/>
      <c r="Y39" s="615"/>
    </row>
    <row r="40" spans="1:25" x14ac:dyDescent="0.2">
      <c r="T40" s="732"/>
      <c r="U40" s="732"/>
      <c r="X40" s="615"/>
      <c r="Y40" s="615"/>
    </row>
    <row r="41" spans="1:25" x14ac:dyDescent="0.2">
      <c r="T41" s="732"/>
      <c r="U41" s="732"/>
      <c r="X41" s="615"/>
      <c r="Y41" s="615"/>
    </row>
    <row r="42" spans="1:25" x14ac:dyDescent="0.2">
      <c r="T42" s="732"/>
      <c r="U42" s="732"/>
      <c r="X42" s="615"/>
      <c r="Y42" s="615"/>
    </row>
    <row r="43" spans="1:25" x14ac:dyDescent="0.2">
      <c r="T43" s="732"/>
      <c r="U43" s="732"/>
      <c r="X43" s="615"/>
      <c r="Y43" s="615"/>
    </row>
    <row r="44" spans="1:25" x14ac:dyDescent="0.2">
      <c r="T44" s="732"/>
      <c r="U44" s="732"/>
      <c r="X44" s="615"/>
      <c r="Y44" s="615"/>
    </row>
    <row r="45" spans="1:25" x14ac:dyDescent="0.2">
      <c r="T45" s="732"/>
      <c r="U45" s="732"/>
      <c r="X45" s="615"/>
      <c r="Y45" s="615"/>
    </row>
    <row r="46" spans="1:25" x14ac:dyDescent="0.2">
      <c r="T46" s="732"/>
      <c r="U46" s="732"/>
      <c r="X46" s="615"/>
      <c r="Y46" s="615"/>
    </row>
    <row r="47" spans="1:25" x14ac:dyDescent="0.2">
      <c r="T47" s="732"/>
      <c r="U47" s="732"/>
      <c r="X47" s="615"/>
      <c r="Y47" s="615"/>
    </row>
    <row r="48" spans="1: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1: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2">
      <c r="B2" s="18"/>
      <c r="C2" s="18"/>
      <c r="D2" s="18"/>
      <c r="E2" s="18"/>
      <c r="F2" s="18"/>
      <c r="G2" s="18"/>
      <c r="H2" s="18"/>
      <c r="I2" s="18"/>
      <c r="J2" s="18"/>
      <c r="K2" s="18"/>
      <c r="X2" s="17"/>
      <c r="Y2" s="17"/>
    </row>
    <row r="3" spans="1:25" s="738" customFormat="1" ht="21" x14ac:dyDescent="0.2">
      <c r="B3" s="1556" t="s">
        <v>400</v>
      </c>
      <c r="C3" s="1556"/>
      <c r="D3" s="1556"/>
      <c r="E3" s="1556"/>
      <c r="F3" s="1556"/>
      <c r="G3" s="1556"/>
      <c r="H3" s="1556"/>
      <c r="I3" s="1556"/>
      <c r="J3" s="1556"/>
      <c r="K3" s="1556"/>
      <c r="L3" s="1556"/>
      <c r="M3" s="1556"/>
      <c r="N3" s="1556"/>
      <c r="O3" s="1556"/>
      <c r="P3" s="1556"/>
      <c r="Q3" s="1556"/>
      <c r="R3" s="1556"/>
      <c r="S3" s="1556"/>
      <c r="T3" s="1556"/>
      <c r="U3" s="1556"/>
      <c r="V3" s="1556"/>
      <c r="W3" s="1556"/>
      <c r="X3" s="1556"/>
      <c r="Y3" s="712"/>
    </row>
    <row r="4" spans="1:25" s="738"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739"/>
      <c r="Y4" s="739"/>
    </row>
    <row r="5" spans="1: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
      <c r="A6" s="132"/>
      <c r="F6" s="1559" t="s">
        <v>52</v>
      </c>
      <c r="G6" s="1559"/>
      <c r="H6" s="1559"/>
      <c r="I6" s="1559"/>
      <c r="J6" s="1559"/>
      <c r="K6" s="1559"/>
      <c r="L6" s="1559"/>
      <c r="M6" s="1559"/>
      <c r="N6" s="1559"/>
      <c r="O6" s="1559"/>
      <c r="P6" s="1559"/>
      <c r="Q6" s="1559"/>
      <c r="R6" s="1559"/>
      <c r="S6" s="1559"/>
      <c r="T6" s="1559"/>
      <c r="U6" s="1559"/>
      <c r="V6" s="1559"/>
      <c r="W6" s="1559"/>
      <c r="X6" s="154"/>
      <c r="Y6" s="154"/>
    </row>
    <row r="7" spans="1:25" s="133" customFormat="1" ht="64.5" customHeight="1" x14ac:dyDescent="0.2">
      <c r="A7" s="132"/>
      <c r="B7" s="1560" t="s">
        <v>12</v>
      </c>
      <c r="C7" s="155"/>
      <c r="D7" s="156"/>
      <c r="E7" s="155"/>
      <c r="F7" s="1561" t="s">
        <v>32</v>
      </c>
      <c r="G7" s="1561"/>
      <c r="H7" s="1561" t="s">
        <v>33</v>
      </c>
      <c r="I7" s="1561"/>
      <c r="J7" s="1561" t="s">
        <v>48</v>
      </c>
      <c r="K7" s="1561"/>
      <c r="L7" s="1561"/>
      <c r="M7" s="1561"/>
      <c r="N7" s="1561" t="s">
        <v>223</v>
      </c>
      <c r="O7" s="1561"/>
      <c r="P7" s="156"/>
      <c r="Q7" s="156"/>
    </row>
    <row r="8" spans="1:25" s="155" customFormat="1" ht="20.25" customHeight="1" x14ac:dyDescent="0.2">
      <c r="A8" s="189"/>
      <c r="B8" s="1560"/>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
      <c r="A9" s="190"/>
      <c r="B9" s="158"/>
      <c r="C9" s="159"/>
      <c r="D9" s="160"/>
      <c r="E9" s="159"/>
      <c r="F9" s="161"/>
      <c r="G9" s="161"/>
      <c r="H9" s="161"/>
      <c r="I9" s="161"/>
      <c r="J9" s="161"/>
      <c r="K9" s="161"/>
      <c r="L9" s="161"/>
      <c r="M9" s="161"/>
      <c r="N9" s="161"/>
      <c r="O9" s="161"/>
      <c r="P9" s="161"/>
      <c r="Q9" s="161"/>
    </row>
    <row r="10" spans="1:25" s="162" customFormat="1" ht="18" customHeight="1" x14ac:dyDescent="0.2">
      <c r="A10" s="191"/>
      <c r="B10" s="146" t="s">
        <v>8</v>
      </c>
      <c r="C10" s="159"/>
      <c r="D10" s="163"/>
      <c r="F10" s="164">
        <f>'31dictsaad'!K10</f>
        <v>74441</v>
      </c>
      <c r="G10" s="165">
        <f t="shared" ref="G10:G27" si="0">F10*100/$N10</f>
        <v>23.412653482286636</v>
      </c>
      <c r="H10" s="164">
        <f>'31dictsaad'!N10</f>
        <v>138012</v>
      </c>
      <c r="I10" s="165">
        <f t="shared" ref="I10:I27" si="1">H10*100/$N10</f>
        <v>43.406551932367151</v>
      </c>
      <c r="J10" s="164">
        <f>'31dictsaad'!Q10</f>
        <v>105499</v>
      </c>
      <c r="K10" s="165">
        <f t="shared" ref="K10:K27" si="2">J10*100/$N10</f>
        <v>33.180794585346213</v>
      </c>
      <c r="L10" s="164"/>
      <c r="M10" s="165"/>
      <c r="N10" s="164">
        <f>F10+H10+J10+L10</f>
        <v>317952</v>
      </c>
      <c r="O10" s="165">
        <f>G10+I10+K10+M10</f>
        <v>100</v>
      </c>
      <c r="P10" s="166"/>
      <c r="Q10" s="166"/>
    </row>
    <row r="11" spans="1:25" s="162" customFormat="1" ht="18" customHeight="1" x14ac:dyDescent="0.2">
      <c r="A11" s="191"/>
      <c r="B11" s="146" t="s">
        <v>7</v>
      </c>
      <c r="C11" s="159"/>
      <c r="D11" s="163"/>
      <c r="F11" s="164">
        <f>'31dictsaad'!K11</f>
        <v>13782</v>
      </c>
      <c r="G11" s="165">
        <f t="shared" si="0"/>
        <v>29.237557808986381</v>
      </c>
      <c r="H11" s="164">
        <f>'31dictsaad'!N11</f>
        <v>16851</v>
      </c>
      <c r="I11" s="165">
        <f t="shared" si="1"/>
        <v>35.748228605371466</v>
      </c>
      <c r="J11" s="164">
        <f>'31dictsaad'!Q11</f>
        <v>16505</v>
      </c>
      <c r="K11" s="165">
        <f t="shared" si="2"/>
        <v>35.01421358564216</v>
      </c>
      <c r="L11" s="164"/>
      <c r="M11" s="165"/>
      <c r="N11" s="164">
        <f t="shared" ref="N11:O27" si="3">F11+H11+J11+L11</f>
        <v>47138</v>
      </c>
      <c r="O11" s="165">
        <f t="shared" si="3"/>
        <v>100</v>
      </c>
      <c r="P11" s="166"/>
      <c r="Q11" s="166"/>
    </row>
    <row r="12" spans="1:25" s="162" customFormat="1" ht="22.5" customHeight="1" x14ac:dyDescent="0.2">
      <c r="A12" s="191"/>
      <c r="B12" s="146" t="s">
        <v>37</v>
      </c>
      <c r="C12" s="159"/>
      <c r="D12" s="163"/>
      <c r="F12" s="163">
        <f>'31dictsaad'!K12</f>
        <v>8298</v>
      </c>
      <c r="G12" s="165">
        <f t="shared" si="0"/>
        <v>23.40431532929065</v>
      </c>
      <c r="H12" s="163">
        <f>'31dictsaad'!N12</f>
        <v>11652</v>
      </c>
      <c r="I12" s="165">
        <f t="shared" si="1"/>
        <v>32.864194048794246</v>
      </c>
      <c r="J12" s="163">
        <f>'31dictsaad'!Q12</f>
        <v>15505</v>
      </c>
      <c r="K12" s="165">
        <f t="shared" si="2"/>
        <v>43.731490621915107</v>
      </c>
      <c r="L12" s="163"/>
      <c r="M12" s="165"/>
      <c r="N12" s="164">
        <f t="shared" si="3"/>
        <v>35455</v>
      </c>
      <c r="O12" s="165">
        <f t="shared" si="3"/>
        <v>100</v>
      </c>
      <c r="P12" s="166"/>
      <c r="Q12" s="166"/>
    </row>
    <row r="13" spans="1:25" s="162" customFormat="1" ht="18" customHeight="1" x14ac:dyDescent="0.2">
      <c r="A13" s="191"/>
      <c r="B13" s="146" t="s">
        <v>38</v>
      </c>
      <c r="C13" s="159"/>
      <c r="D13" s="163"/>
      <c r="F13" s="164">
        <f>'31dictsaad'!K13</f>
        <v>8570</v>
      </c>
      <c r="G13" s="165">
        <f t="shared" si="0"/>
        <v>23.616622574955908</v>
      </c>
      <c r="H13" s="164">
        <f>'31dictsaad'!N13</f>
        <v>11649</v>
      </c>
      <c r="I13" s="165">
        <f t="shared" si="1"/>
        <v>32.101521164021165</v>
      </c>
      <c r="J13" s="164">
        <f>'31dictsaad'!Q13</f>
        <v>16069</v>
      </c>
      <c r="K13" s="165">
        <f t="shared" si="2"/>
        <v>44.281856261022931</v>
      </c>
      <c r="L13" s="164"/>
      <c r="M13" s="165"/>
      <c r="N13" s="164">
        <f t="shared" si="3"/>
        <v>36288</v>
      </c>
      <c r="O13" s="165">
        <f t="shared" si="3"/>
        <v>100</v>
      </c>
      <c r="P13" s="166"/>
      <c r="Q13" s="166"/>
    </row>
    <row r="14" spans="1:25" s="162" customFormat="1" ht="18" customHeight="1" x14ac:dyDescent="0.2">
      <c r="A14" s="191"/>
      <c r="B14" s="146" t="s">
        <v>6</v>
      </c>
      <c r="C14" s="159"/>
      <c r="D14" s="163"/>
      <c r="F14" s="164">
        <f>'31dictsaad'!K14</f>
        <v>20932</v>
      </c>
      <c r="G14" s="165">
        <f t="shared" si="0"/>
        <v>33.917200032407031</v>
      </c>
      <c r="H14" s="164">
        <f>'31dictsaad'!N14</f>
        <v>21852</v>
      </c>
      <c r="I14" s="165">
        <f t="shared" si="1"/>
        <v>35.40792351940371</v>
      </c>
      <c r="J14" s="164">
        <f>'31dictsaad'!Q14</f>
        <v>18931</v>
      </c>
      <c r="K14" s="165">
        <f t="shared" si="2"/>
        <v>30.674876448189256</v>
      </c>
      <c r="L14" s="164"/>
      <c r="M14" s="165"/>
      <c r="N14" s="164">
        <f t="shared" si="3"/>
        <v>61715</v>
      </c>
      <c r="O14" s="165">
        <f t="shared" si="3"/>
        <v>100</v>
      </c>
      <c r="P14" s="166"/>
      <c r="Q14" s="166"/>
    </row>
    <row r="15" spans="1:25" s="162" customFormat="1" ht="18" customHeight="1" x14ac:dyDescent="0.2">
      <c r="A15" s="191"/>
      <c r="B15" s="146" t="s">
        <v>5</v>
      </c>
      <c r="C15" s="159"/>
      <c r="D15" s="163"/>
      <c r="F15" s="163">
        <f>'31dictsaad'!K15</f>
        <v>5234</v>
      </c>
      <c r="G15" s="165">
        <f t="shared" si="0"/>
        <v>28.275079682351034</v>
      </c>
      <c r="H15" s="163">
        <f>'31dictsaad'!N15</f>
        <v>7986</v>
      </c>
      <c r="I15" s="165">
        <f t="shared" si="1"/>
        <v>43.1419156177408</v>
      </c>
      <c r="J15" s="163">
        <f>'31dictsaad'!Q15</f>
        <v>5291</v>
      </c>
      <c r="K15" s="165">
        <f t="shared" si="2"/>
        <v>28.583004699908162</v>
      </c>
      <c r="L15" s="163"/>
      <c r="M15" s="165"/>
      <c r="N15" s="164">
        <f t="shared" si="3"/>
        <v>18511</v>
      </c>
      <c r="O15" s="165">
        <f t="shared" si="3"/>
        <v>99.999999999999986</v>
      </c>
      <c r="P15" s="166"/>
      <c r="Q15" s="166"/>
    </row>
    <row r="16" spans="1:25" s="162" customFormat="1" ht="18" customHeight="1" x14ac:dyDescent="0.2">
      <c r="A16" s="191"/>
      <c r="B16" s="146" t="s">
        <v>4</v>
      </c>
      <c r="C16" s="159"/>
      <c r="D16" s="163"/>
      <c r="F16" s="164">
        <f>'31dictsaad'!K16</f>
        <v>35085</v>
      </c>
      <c r="G16" s="165">
        <f t="shared" si="0"/>
        <v>27.583848294730885</v>
      </c>
      <c r="H16" s="164">
        <f>'31dictsaad'!N16</f>
        <v>41886</v>
      </c>
      <c r="I16" s="165">
        <f t="shared" si="1"/>
        <v>32.930798622576539</v>
      </c>
      <c r="J16" s="164">
        <f>'31dictsaad'!Q16</f>
        <v>50223</v>
      </c>
      <c r="K16" s="165">
        <f t="shared" si="2"/>
        <v>39.485353082692583</v>
      </c>
      <c r="L16" s="164"/>
      <c r="M16" s="165"/>
      <c r="N16" s="164">
        <f t="shared" si="3"/>
        <v>127194</v>
      </c>
      <c r="O16" s="165">
        <f t="shared" si="3"/>
        <v>100</v>
      </c>
      <c r="P16" s="166"/>
      <c r="Q16" s="166"/>
    </row>
    <row r="17" spans="1:25" s="162" customFormat="1" ht="18" customHeight="1" x14ac:dyDescent="0.2">
      <c r="A17" s="191"/>
      <c r="B17" s="146" t="s">
        <v>40</v>
      </c>
      <c r="C17" s="159"/>
      <c r="D17" s="163"/>
      <c r="F17" s="164">
        <f>'31dictsaad'!K17</f>
        <v>24360</v>
      </c>
      <c r="G17" s="165">
        <f t="shared" si="0"/>
        <v>29.583211891576799</v>
      </c>
      <c r="H17" s="164">
        <f>'31dictsaad'!N17</f>
        <v>26927</v>
      </c>
      <c r="I17" s="165">
        <f t="shared" si="1"/>
        <v>32.700621781793451</v>
      </c>
      <c r="J17" s="164">
        <f>'31dictsaad'!Q17</f>
        <v>31057</v>
      </c>
      <c r="K17" s="165">
        <f t="shared" si="2"/>
        <v>37.716166326629747</v>
      </c>
      <c r="L17" s="164"/>
      <c r="M17" s="165"/>
      <c r="N17" s="164">
        <f t="shared" si="3"/>
        <v>82344</v>
      </c>
      <c r="O17" s="165">
        <f t="shared" si="3"/>
        <v>100</v>
      </c>
      <c r="P17" s="166"/>
      <c r="Q17" s="166"/>
    </row>
    <row r="18" spans="1:25" s="162" customFormat="1" ht="18" customHeight="1" x14ac:dyDescent="0.2">
      <c r="A18" s="191"/>
      <c r="B18" s="146" t="s">
        <v>41</v>
      </c>
      <c r="C18" s="159"/>
      <c r="D18" s="163"/>
      <c r="F18" s="164">
        <f>'31dictsaad'!K18</f>
        <v>50004</v>
      </c>
      <c r="G18" s="165">
        <f t="shared" si="0"/>
        <v>17.94805530430288</v>
      </c>
      <c r="H18" s="164">
        <f>'31dictsaad'!N18</f>
        <v>104527</v>
      </c>
      <c r="I18" s="165">
        <f t="shared" si="1"/>
        <v>37.518126085770483</v>
      </c>
      <c r="J18" s="164">
        <f>'31dictsaad'!Q18</f>
        <v>124073</v>
      </c>
      <c r="K18" s="165">
        <f t="shared" si="2"/>
        <v>44.533818609926634</v>
      </c>
      <c r="L18" s="164"/>
      <c r="M18" s="165"/>
      <c r="N18" s="164">
        <f t="shared" si="3"/>
        <v>278604</v>
      </c>
      <c r="O18" s="165">
        <f t="shared" si="3"/>
        <v>100</v>
      </c>
      <c r="P18" s="166"/>
      <c r="Q18" s="166"/>
    </row>
    <row r="19" spans="1:25" s="162" customFormat="1" ht="18" customHeight="1" x14ac:dyDescent="0.2">
      <c r="A19" s="191"/>
      <c r="B19" s="146" t="s">
        <v>3</v>
      </c>
      <c r="C19" s="159"/>
      <c r="D19" s="163"/>
      <c r="F19" s="164">
        <f>'31dictsaad'!K19</f>
        <v>46057</v>
      </c>
      <c r="G19" s="165">
        <f t="shared" si="0"/>
        <v>26.638865431998799</v>
      </c>
      <c r="H19" s="164">
        <f>'31dictsaad'!N19</f>
        <v>64904</v>
      </c>
      <c r="I19" s="165">
        <f>H19*100/$N19</f>
        <v>37.539764248614759</v>
      </c>
      <c r="J19" s="164">
        <f>'31dictsaad'!Q19</f>
        <v>61933</v>
      </c>
      <c r="K19" s="165">
        <f>J19*100/$N19</f>
        <v>35.821370319386446</v>
      </c>
      <c r="L19" s="164"/>
      <c r="M19" s="165"/>
      <c r="N19" s="164">
        <f t="shared" si="3"/>
        <v>172894</v>
      </c>
      <c r="O19" s="165">
        <f t="shared" si="3"/>
        <v>100</v>
      </c>
      <c r="P19" s="166"/>
      <c r="Q19" s="166"/>
    </row>
    <row r="20" spans="1:25" s="162" customFormat="1" ht="18" customHeight="1" x14ac:dyDescent="0.2">
      <c r="A20" s="191"/>
      <c r="B20" s="146" t="s">
        <v>2</v>
      </c>
      <c r="C20" s="159"/>
      <c r="D20" s="163"/>
      <c r="F20" s="164">
        <f>'31dictsaad'!K20</f>
        <v>13180</v>
      </c>
      <c r="G20" s="165">
        <f t="shared" si="0"/>
        <v>31.649217174142734</v>
      </c>
      <c r="H20" s="164">
        <f>'31dictsaad'!N20</f>
        <v>13787</v>
      </c>
      <c r="I20" s="165">
        <f>H20*100/$N20</f>
        <v>33.106810104696955</v>
      </c>
      <c r="J20" s="164">
        <f>'31dictsaad'!Q20</f>
        <v>14677</v>
      </c>
      <c r="K20" s="165">
        <f>J20*100/$N20</f>
        <v>35.243972721160311</v>
      </c>
      <c r="L20" s="164"/>
      <c r="M20" s="165"/>
      <c r="N20" s="164">
        <f t="shared" si="3"/>
        <v>41644</v>
      </c>
      <c r="O20" s="165">
        <f t="shared" si="3"/>
        <v>100</v>
      </c>
      <c r="P20" s="166"/>
      <c r="Q20" s="166"/>
    </row>
    <row r="21" spans="1:25" s="162" customFormat="1" ht="18" customHeight="1" x14ac:dyDescent="0.2">
      <c r="A21" s="191"/>
      <c r="B21" s="146" t="s">
        <v>35</v>
      </c>
      <c r="C21" s="159"/>
      <c r="D21" s="163"/>
      <c r="F21" s="164">
        <f>'31dictsaad'!K21</f>
        <v>27145</v>
      </c>
      <c r="G21" s="165">
        <f t="shared" si="0"/>
        <v>31.846498586294683</v>
      </c>
      <c r="H21" s="164">
        <f>'31dictsaad'!N21</f>
        <v>28987</v>
      </c>
      <c r="I21" s="165">
        <f>H21*100/$N21</f>
        <v>34.007531940354539</v>
      </c>
      <c r="J21" s="164">
        <f>'31dictsaad'!Q21</f>
        <v>29105</v>
      </c>
      <c r="K21" s="165">
        <f>J21*100/$N21</f>
        <v>34.145969473350775</v>
      </c>
      <c r="L21" s="164"/>
      <c r="M21" s="165"/>
      <c r="N21" s="164">
        <f t="shared" si="3"/>
        <v>85237</v>
      </c>
      <c r="O21" s="165">
        <f t="shared" si="3"/>
        <v>100</v>
      </c>
      <c r="P21" s="166"/>
      <c r="Q21" s="166"/>
    </row>
    <row r="22" spans="1:25" s="162" customFormat="1" ht="21" customHeight="1" x14ac:dyDescent="0.2">
      <c r="A22" s="191"/>
      <c r="B22" s="146" t="s">
        <v>42</v>
      </c>
      <c r="C22" s="159"/>
      <c r="D22" s="163"/>
      <c r="F22" s="164">
        <f>'31dictsaad'!K22</f>
        <v>66770</v>
      </c>
      <c r="G22" s="165">
        <f t="shared" si="0"/>
        <v>31.387942178869434</v>
      </c>
      <c r="H22" s="164">
        <f>'31dictsaad'!N22</f>
        <v>79667</v>
      </c>
      <c r="I22" s="165">
        <f>H22*100/$N22</f>
        <v>37.450699259607475</v>
      </c>
      <c r="J22" s="164">
        <f>'31dictsaad'!Q22</f>
        <v>66288</v>
      </c>
      <c r="K22" s="165">
        <f>J22*100/$N22</f>
        <v>31.161358561523095</v>
      </c>
      <c r="L22" s="164"/>
      <c r="M22" s="165"/>
      <c r="N22" s="164">
        <f t="shared" si="3"/>
        <v>212725</v>
      </c>
      <c r="O22" s="165">
        <f t="shared" si="3"/>
        <v>100</v>
      </c>
      <c r="P22" s="166"/>
      <c r="Q22" s="166"/>
    </row>
    <row r="23" spans="1:25" s="162" customFormat="1" ht="18" customHeight="1" x14ac:dyDescent="0.2">
      <c r="A23" s="191"/>
      <c r="B23" s="146" t="s">
        <v>43</v>
      </c>
      <c r="C23" s="159"/>
      <c r="D23" s="163"/>
      <c r="F23" s="164">
        <f>'31dictsaad'!K23</f>
        <v>15355</v>
      </c>
      <c r="G23" s="165">
        <f t="shared" si="0"/>
        <v>29.020430534293435</v>
      </c>
      <c r="H23" s="164">
        <f>'31dictsaad'!N23</f>
        <v>19498</v>
      </c>
      <c r="I23" s="165">
        <f>H23*100/$N23</f>
        <v>36.850560374969291</v>
      </c>
      <c r="J23" s="164">
        <f>'31dictsaad'!Q23</f>
        <v>18058</v>
      </c>
      <c r="K23" s="165">
        <f>J23*100/$N23</f>
        <v>34.129009090737277</v>
      </c>
      <c r="L23" s="164"/>
      <c r="M23" s="165"/>
      <c r="N23" s="164">
        <f t="shared" si="3"/>
        <v>52911</v>
      </c>
      <c r="O23" s="165">
        <f t="shared" si="3"/>
        <v>100</v>
      </c>
      <c r="P23" s="166"/>
      <c r="Q23" s="166"/>
    </row>
    <row r="24" spans="1:25" s="162" customFormat="1" ht="22.5" customHeight="1" x14ac:dyDescent="0.2">
      <c r="A24" s="191"/>
      <c r="B24" s="146" t="s">
        <v>44</v>
      </c>
      <c r="C24" s="159"/>
      <c r="D24" s="163"/>
      <c r="F24" s="163">
        <f>'31dictsaad'!K24</f>
        <v>3368</v>
      </c>
      <c r="G24" s="167">
        <f t="shared" si="0"/>
        <v>19.044387899349733</v>
      </c>
      <c r="H24" s="163">
        <f>'31dictsaad'!N24</f>
        <v>6675</v>
      </c>
      <c r="I24" s="165">
        <f t="shared" si="1"/>
        <v>37.743850720949958</v>
      </c>
      <c r="J24" s="163">
        <f>'31dictsaad'!Q24</f>
        <v>7642</v>
      </c>
      <c r="K24" s="165">
        <f t="shared" si="2"/>
        <v>43.211761379700313</v>
      </c>
      <c r="L24" s="163"/>
      <c r="M24" s="165"/>
      <c r="N24" s="163">
        <f t="shared" si="3"/>
        <v>17685</v>
      </c>
      <c r="O24" s="165">
        <f t="shared" si="3"/>
        <v>100</v>
      </c>
      <c r="P24" s="166"/>
      <c r="Q24" s="166"/>
    </row>
    <row r="25" spans="1:25" s="162" customFormat="1" ht="18" customHeight="1" x14ac:dyDescent="0.2">
      <c r="A25" s="191"/>
      <c r="B25" s="146" t="s">
        <v>45</v>
      </c>
      <c r="C25" s="159"/>
      <c r="D25" s="163"/>
      <c r="F25" s="163">
        <f>'31dictsaad'!K25</f>
        <v>19808</v>
      </c>
      <c r="G25" s="167">
        <f t="shared" si="0"/>
        <v>22.823431810849428</v>
      </c>
      <c r="H25" s="163">
        <f>'31dictsaad'!N25</f>
        <v>27393</v>
      </c>
      <c r="I25" s="165">
        <f t="shared" si="1"/>
        <v>31.563119325252337</v>
      </c>
      <c r="J25" s="163">
        <f>'31dictsaad'!Q25</f>
        <v>39587</v>
      </c>
      <c r="K25" s="165">
        <f t="shared" si="2"/>
        <v>45.613448863898235</v>
      </c>
      <c r="L25" s="163"/>
      <c r="M25" s="165"/>
      <c r="N25" s="163">
        <f t="shared" si="3"/>
        <v>86788</v>
      </c>
      <c r="O25" s="165">
        <f t="shared" si="3"/>
        <v>100</v>
      </c>
      <c r="P25" s="166"/>
      <c r="Q25" s="166"/>
    </row>
    <row r="26" spans="1:25" s="162" customFormat="1" ht="18" customHeight="1" x14ac:dyDescent="0.2">
      <c r="A26" s="191"/>
      <c r="B26" s="146" t="s">
        <v>46</v>
      </c>
      <c r="C26" s="159"/>
      <c r="D26" s="163"/>
      <c r="F26" s="163">
        <f>'31dictsaad'!K26</f>
        <v>2373</v>
      </c>
      <c r="G26" s="167">
        <f t="shared" si="0"/>
        <v>22.745135627336335</v>
      </c>
      <c r="H26" s="163">
        <f>'31dictsaad'!N26</f>
        <v>4427</v>
      </c>
      <c r="I26" s="165">
        <f t="shared" si="1"/>
        <v>42.432665580369978</v>
      </c>
      <c r="J26" s="163">
        <f>'31dictsaad'!Q26</f>
        <v>3633</v>
      </c>
      <c r="K26" s="165">
        <f t="shared" si="2"/>
        <v>34.822198792293683</v>
      </c>
      <c r="L26" s="163"/>
      <c r="M26" s="165"/>
      <c r="N26" s="163">
        <f t="shared" si="3"/>
        <v>10433</v>
      </c>
      <c r="O26" s="165">
        <f t="shared" si="3"/>
        <v>100</v>
      </c>
      <c r="P26" s="166"/>
      <c r="Q26" s="166"/>
    </row>
    <row r="27" spans="1:25" s="162" customFormat="1" ht="18" customHeight="1" x14ac:dyDescent="0.2">
      <c r="A27" s="191"/>
      <c r="B27" s="146" t="s">
        <v>1</v>
      </c>
      <c r="C27" s="159"/>
      <c r="D27" s="163"/>
      <c r="F27" s="163">
        <f>'31dictsaad'!K27</f>
        <v>1269</v>
      </c>
      <c r="G27" s="167">
        <f t="shared" si="0"/>
        <v>30.380655973186496</v>
      </c>
      <c r="H27" s="163">
        <f>'31dictsaad'!N27</f>
        <v>1551</v>
      </c>
      <c r="I27" s="165">
        <f t="shared" si="1"/>
        <v>37.131912856116827</v>
      </c>
      <c r="J27" s="163">
        <f>'31dictsaad'!Q27</f>
        <v>1357</v>
      </c>
      <c r="K27" s="165">
        <f t="shared" si="2"/>
        <v>32.487431170696674</v>
      </c>
      <c r="L27" s="163"/>
      <c r="M27" s="165"/>
      <c r="N27" s="164">
        <f t="shared" si="3"/>
        <v>4177</v>
      </c>
      <c r="O27" s="165">
        <f t="shared" si="3"/>
        <v>100</v>
      </c>
      <c r="P27" s="166"/>
      <c r="Q27" s="166"/>
    </row>
    <row r="28" spans="1:25" s="162" customFormat="1" ht="8.25" customHeight="1" x14ac:dyDescent="0.2">
      <c r="A28" s="191"/>
      <c r="B28" s="168"/>
      <c r="C28" s="159"/>
      <c r="D28" s="169"/>
      <c r="F28" s="163"/>
      <c r="G28" s="170"/>
      <c r="H28" s="163"/>
      <c r="I28" s="170"/>
      <c r="J28" s="163"/>
      <c r="K28" s="170"/>
      <c r="L28" s="163"/>
      <c r="M28" s="170"/>
      <c r="N28" s="164"/>
      <c r="O28" s="166"/>
      <c r="P28" s="166"/>
      <c r="Q28" s="170"/>
    </row>
    <row r="29" spans="1:25" s="162" customFormat="1" x14ac:dyDescent="0.2">
      <c r="B29" s="208" t="s">
        <v>0</v>
      </c>
      <c r="C29" s="159"/>
      <c r="D29" s="171"/>
      <c r="F29" s="147">
        <f>SUM(F10:F27)</f>
        <v>436031</v>
      </c>
      <c r="G29" s="172">
        <f>F29*100/$N29</f>
        <v>25.805308058554946</v>
      </c>
      <c r="H29" s="147">
        <f>SUM(H10:H27)</f>
        <v>628231</v>
      </c>
      <c r="I29" s="172">
        <f>H29*100/$N29</f>
        <v>37.180141978286024</v>
      </c>
      <c r="J29" s="147">
        <f>SUM(J10:J27)</f>
        <v>625433</v>
      </c>
      <c r="K29" s="172">
        <f>J29*100/$N29</f>
        <v>37.014549963159034</v>
      </c>
      <c r="L29" s="147"/>
      <c r="M29" s="172"/>
      <c r="N29" s="147">
        <f>SUM(N10:N27)</f>
        <v>1689695</v>
      </c>
      <c r="O29" s="172">
        <f>N29*100/$N29</f>
        <v>100</v>
      </c>
      <c r="P29" s="172"/>
      <c r="Q29" s="172"/>
    </row>
    <row r="30" spans="1:25" s="162" customFormat="1" ht="20.25" customHeight="1" x14ac:dyDescent="0.2">
      <c r="B30" s="146" t="s">
        <v>0</v>
      </c>
      <c r="C30" s="173"/>
      <c r="D30" s="147">
        <f>SUM(D10:D29)</f>
        <v>0</v>
      </c>
      <c r="E30" s="174"/>
      <c r="F30" s="147">
        <f>SUM(F10:F27)</f>
        <v>436031</v>
      </c>
      <c r="G30" s="175">
        <f>F30*100/$N30</f>
        <v>25.805308058554946</v>
      </c>
      <c r="H30" s="147">
        <f>SUM(H10:H27)</f>
        <v>628231</v>
      </c>
      <c r="I30" s="175">
        <f>H30*100/$N30</f>
        <v>37.180141978286024</v>
      </c>
      <c r="J30" s="147">
        <f>SUM(J10:J27)</f>
        <v>625433</v>
      </c>
      <c r="K30" s="175">
        <f>J30*100/$N30</f>
        <v>37.014549963159034</v>
      </c>
      <c r="L30" s="147">
        <f>SUM(L10:L28)</f>
        <v>0</v>
      </c>
      <c r="M30" s="175">
        <f>L30*100/$N30</f>
        <v>0</v>
      </c>
      <c r="N30" s="147">
        <f>F30+H30+J30+L30</f>
        <v>1689695</v>
      </c>
      <c r="O30" s="175">
        <f>G30+I30+K30+M30</f>
        <v>100</v>
      </c>
      <c r="P30" s="176"/>
      <c r="Q30" s="176" t="e">
        <f>(N30/D30)</f>
        <v>#DIV/0!</v>
      </c>
    </row>
    <row r="31" spans="1: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2578125" defaultRowHeight="15" x14ac:dyDescent="0.2"/>
  <cols>
    <col min="1" max="1" width="0.85546875" style="333" customWidth="1"/>
    <col min="2" max="2" width="28.7109375" style="333" customWidth="1"/>
    <col min="3" max="3" width="0.7109375" style="333" customWidth="1"/>
    <col min="4" max="4" width="11.85546875" style="333" customWidth="1"/>
    <col min="5" max="5" width="7.7109375" style="333" customWidth="1"/>
    <col min="6" max="6" width="0.42578125" style="333" customWidth="1"/>
    <col min="7" max="7" width="16.5703125" style="333" customWidth="1"/>
    <col min="8" max="8" width="7.28515625" style="333" customWidth="1"/>
    <col min="9" max="9" width="0.7109375" style="333" customWidth="1"/>
    <col min="10" max="10" width="10.42578125" style="333" customWidth="1"/>
    <col min="11" max="11" width="9.5703125" style="333" customWidth="1"/>
    <col min="12" max="12" width="11" style="333" customWidth="1"/>
    <col min="13" max="19" width="11.42578125" style="333"/>
    <col min="20" max="20" width="2.28515625" style="333" customWidth="1"/>
    <col min="21" max="16384" width="11.42578125" style="333"/>
  </cols>
  <sheetData>
    <row r="1" spans="1:260" s="613" customFormat="1" ht="9" customHeight="1" x14ac:dyDescent="0.2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2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6.95" customHeight="1" x14ac:dyDescent="0.25">
      <c r="A3" s="345"/>
      <c r="B3" s="1450"/>
      <c r="C3" s="1450"/>
      <c r="D3" s="1450"/>
      <c r="E3" s="1450"/>
      <c r="F3" s="1450"/>
      <c r="G3" s="1450"/>
      <c r="H3" s="1450"/>
      <c r="I3" s="1450"/>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
      <c r="A4" s="1521" t="s">
        <v>401</v>
      </c>
      <c r="B4" s="1521"/>
      <c r="C4" s="1521"/>
      <c r="D4" s="1521"/>
      <c r="E4" s="1521"/>
      <c r="F4" s="1521"/>
      <c r="G4" s="1521"/>
      <c r="H4" s="1521"/>
      <c r="I4" s="1521"/>
      <c r="J4" s="1521"/>
      <c r="K4" s="1521"/>
      <c r="L4" s="1521"/>
      <c r="M4" s="1521"/>
      <c r="N4" s="1521"/>
      <c r="O4" s="1521"/>
      <c r="P4" s="1521"/>
      <c r="Q4" s="1521"/>
      <c r="R4" s="1521"/>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
      <c r="A5" s="492"/>
      <c r="B5" s="1477" t="str">
        <f>porsaad!$B$6</f>
        <v>Situación a 30 de junio de 2025</v>
      </c>
      <c r="C5" s="1477"/>
      <c r="D5" s="1477"/>
      <c r="E5" s="1477"/>
      <c r="F5" s="1477"/>
      <c r="G5" s="1477"/>
      <c r="H5" s="1477"/>
      <c r="I5" s="1477"/>
      <c r="J5" s="1477"/>
      <c r="K5" s="1477"/>
      <c r="L5" s="1477"/>
      <c r="M5" s="1477"/>
      <c r="N5" s="1477"/>
      <c r="O5" s="1477"/>
      <c r="P5" s="1477"/>
      <c r="Q5" s="1477"/>
      <c r="R5" s="1477"/>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6.95" customHeight="1" x14ac:dyDescent="0.2">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
      <c r="A8" s="492"/>
      <c r="B8" s="1562" t="s">
        <v>12</v>
      </c>
      <c r="C8" s="437"/>
      <c r="D8" s="1564" t="s">
        <v>475</v>
      </c>
      <c r="E8" s="1565"/>
      <c r="F8" s="437"/>
      <c r="G8" s="1564" t="s">
        <v>474</v>
      </c>
      <c r="H8" s="1565"/>
      <c r="I8" s="437"/>
      <c r="J8" s="1566" t="s">
        <v>243</v>
      </c>
      <c r="K8" s="1567"/>
      <c r="L8" s="1567"/>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
      <c r="A9" s="437"/>
      <c r="B9" s="1563"/>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
      <c r="A11" s="328"/>
      <c r="B11" s="755" t="s">
        <v>8</v>
      </c>
      <c r="C11" s="756"/>
      <c r="D11" s="757">
        <v>8631862</v>
      </c>
      <c r="E11" s="676">
        <v>17.753838233662304</v>
      </c>
      <c r="F11" s="350"/>
      <c r="G11" s="758">
        <v>1059893</v>
      </c>
      <c r="H11" s="759">
        <v>16.24617275870235</v>
      </c>
      <c r="I11" s="756"/>
      <c r="J11" s="760">
        <v>396914</v>
      </c>
      <c r="K11" s="761">
        <f>J11*100/D11</f>
        <v>4.5982431137105761</v>
      </c>
      <c r="L11" s="759">
        <f>J11*100/G11</f>
        <v>37.448497159618945</v>
      </c>
      <c r="M11" s="396"/>
      <c r="N11" s="396">
        <f>_xlfn.RANK.EQ(L11,L$11:L$31,0)</f>
        <v>3</v>
      </c>
      <c r="O11" s="396">
        <v>1</v>
      </c>
      <c r="P11" s="396">
        <f>MATCH(O11,N$11:N$31,0)</f>
        <v>11</v>
      </c>
      <c r="Q11" s="568" t="str">
        <f>INDEX(B$11:B$31,P11,1)</f>
        <v>Extremadura</v>
      </c>
      <c r="R11" s="762">
        <f>INDEX(L$11:L$31,P11,1)</f>
        <v>37.95401554831934</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
      <c r="A12" s="331"/>
      <c r="B12" s="763" t="s">
        <v>7</v>
      </c>
      <c r="C12" s="756"/>
      <c r="D12" s="764">
        <v>1351591</v>
      </c>
      <c r="E12" s="684">
        <v>2.7799248843498505</v>
      </c>
      <c r="F12" s="350"/>
      <c r="G12" s="765">
        <v>185859</v>
      </c>
      <c r="H12" s="766">
        <v>2.8488700489197121</v>
      </c>
      <c r="I12" s="756"/>
      <c r="J12" s="767">
        <v>54968</v>
      </c>
      <c r="K12" s="448">
        <f t="shared" ref="K12:K28" si="0">J12*100/D12</f>
        <v>4.0669107740433308</v>
      </c>
      <c r="L12" s="766">
        <f t="shared" ref="L12:L28" si="1">J12*100/G12</f>
        <v>29.575108011987581</v>
      </c>
      <c r="M12" s="396"/>
      <c r="N12" s="396">
        <f t="shared" ref="N12:N31" si="2">_xlfn.RANK.EQ(L12,L$11:L$31,0)</f>
        <v>13</v>
      </c>
      <c r="O12" s="396">
        <v>2</v>
      </c>
      <c r="P12" s="396">
        <f t="shared" ref="P12:P29" si="3">MATCH(O12,N$11:N$31,0)</f>
        <v>7</v>
      </c>
      <c r="Q12" s="568" t="str">
        <f t="shared" ref="Q12:Q29" si="4">INDEX(B$11:B$31,P12,1)</f>
        <v>Castilla y León</v>
      </c>
      <c r="R12" s="762">
        <f t="shared" ref="R12:R29" si="5">INDEX(L$11:L$31,P12,1)</f>
        <v>37.896654410356582</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
      <c r="A13" s="331"/>
      <c r="B13" s="763" t="s">
        <v>37</v>
      </c>
      <c r="C13" s="756"/>
      <c r="D13" s="764">
        <v>1009599</v>
      </c>
      <c r="E13" s="684">
        <v>2.0765226931184988</v>
      </c>
      <c r="F13" s="350"/>
      <c r="G13" s="765">
        <v>187814</v>
      </c>
      <c r="H13" s="766">
        <v>2.8788365339736401</v>
      </c>
      <c r="I13" s="756"/>
      <c r="J13" s="767">
        <v>44483</v>
      </c>
      <c r="K13" s="448">
        <f t="shared" si="0"/>
        <v>4.4060067412903541</v>
      </c>
      <c r="L13" s="766">
        <f t="shared" si="1"/>
        <v>23.684602851757589</v>
      </c>
      <c r="M13" s="396"/>
      <c r="N13" s="396">
        <f t="shared" si="2"/>
        <v>17</v>
      </c>
      <c r="O13" s="396">
        <v>3</v>
      </c>
      <c r="P13" s="396">
        <f>MATCH(O13,N$11:N$31,0)</f>
        <v>1</v>
      </c>
      <c r="Q13" s="568" t="str">
        <f t="shared" si="4"/>
        <v>Andalucía</v>
      </c>
      <c r="R13" s="762">
        <f t="shared" si="5"/>
        <v>37.448497159618945</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
      <c r="A14" s="331"/>
      <c r="B14" s="763" t="s">
        <v>38</v>
      </c>
      <c r="C14" s="756"/>
      <c r="D14" s="764">
        <v>1231768</v>
      </c>
      <c r="E14" s="684">
        <v>2.533475374537006</v>
      </c>
      <c r="F14" s="350"/>
      <c r="G14" s="765">
        <v>123205</v>
      </c>
      <c r="H14" s="766">
        <v>1.8885016834113664</v>
      </c>
      <c r="I14" s="756"/>
      <c r="J14" s="767">
        <v>45195</v>
      </c>
      <c r="K14" s="448">
        <f t="shared" si="0"/>
        <v>3.6691162621532625</v>
      </c>
      <c r="L14" s="766">
        <f t="shared" si="1"/>
        <v>36.682764498194068</v>
      </c>
      <c r="M14" s="396"/>
      <c r="N14" s="396">
        <f t="shared" si="2"/>
        <v>4</v>
      </c>
      <c r="O14" s="396">
        <v>4</v>
      </c>
      <c r="P14" s="396">
        <f t="shared" si="3"/>
        <v>4</v>
      </c>
      <c r="Q14" s="568" t="str">
        <f t="shared" si="4"/>
        <v>Balears, Illes</v>
      </c>
      <c r="R14" s="762">
        <f t="shared" si="5"/>
        <v>36.682764498194068</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
      <c r="A15" s="331"/>
      <c r="B15" s="763" t="s">
        <v>6</v>
      </c>
      <c r="C15" s="756"/>
      <c r="D15" s="764">
        <v>2238754</v>
      </c>
      <c r="E15" s="684">
        <v>4.6046237023905645</v>
      </c>
      <c r="F15" s="350"/>
      <c r="G15" s="765">
        <v>262023</v>
      </c>
      <c r="H15" s="766">
        <v>4.0163213878697812</v>
      </c>
      <c r="I15" s="756"/>
      <c r="J15" s="767">
        <v>69446</v>
      </c>
      <c r="K15" s="448">
        <f t="shared" si="0"/>
        <v>3.1019933409387543</v>
      </c>
      <c r="L15" s="766">
        <f t="shared" si="1"/>
        <v>26.503780202501307</v>
      </c>
      <c r="M15" s="396"/>
      <c r="N15" s="396">
        <f t="shared" si="2"/>
        <v>15</v>
      </c>
      <c r="O15" s="396">
        <v>5</v>
      </c>
      <c r="P15" s="396">
        <f t="shared" si="3"/>
        <v>16</v>
      </c>
      <c r="Q15" s="568" t="str">
        <f t="shared" si="4"/>
        <v>País Vasco</v>
      </c>
      <c r="R15" s="762">
        <f t="shared" si="5"/>
        <v>35.569906380151167</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
      <c r="A16" s="331"/>
      <c r="B16" s="763" t="s">
        <v>5</v>
      </c>
      <c r="C16" s="756"/>
      <c r="D16" s="768">
        <v>590851</v>
      </c>
      <c r="E16" s="684">
        <v>1.2152503219117274</v>
      </c>
      <c r="F16" s="350"/>
      <c r="G16" s="769">
        <v>102326</v>
      </c>
      <c r="H16" s="766">
        <v>1.5684657542855522</v>
      </c>
      <c r="I16" s="756"/>
      <c r="J16" s="767">
        <v>23158</v>
      </c>
      <c r="K16" s="448">
        <f t="shared" si="0"/>
        <v>3.9194314641085484</v>
      </c>
      <c r="L16" s="766">
        <f t="shared" si="1"/>
        <v>22.631589234407677</v>
      </c>
      <c r="M16" s="396"/>
      <c r="N16" s="396">
        <f t="shared" si="2"/>
        <v>18</v>
      </c>
      <c r="O16" s="396">
        <v>6</v>
      </c>
      <c r="P16" s="396">
        <f t="shared" si="3"/>
        <v>8</v>
      </c>
      <c r="Q16" s="568" t="str">
        <f t="shared" si="4"/>
        <v>Castilla - La Mancha</v>
      </c>
      <c r="R16" s="770">
        <f t="shared" si="5"/>
        <v>34.735809400115912</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
      <c r="A17" s="450"/>
      <c r="B17" s="771" t="s">
        <v>4</v>
      </c>
      <c r="C17" s="756"/>
      <c r="D17" s="764">
        <v>2391682</v>
      </c>
      <c r="E17" s="684">
        <v>4.9191629030169768</v>
      </c>
      <c r="F17" s="350"/>
      <c r="G17" s="772">
        <v>417744</v>
      </c>
      <c r="H17" s="773">
        <v>6.4032323950732337</v>
      </c>
      <c r="I17" s="756"/>
      <c r="J17" s="774">
        <v>158311</v>
      </c>
      <c r="K17" s="587">
        <f t="shared" si="0"/>
        <v>6.6192328244306724</v>
      </c>
      <c r="L17" s="773">
        <f t="shared" si="1"/>
        <v>37.896654410356582</v>
      </c>
      <c r="M17" s="396"/>
      <c r="N17" s="396">
        <f t="shared" si="2"/>
        <v>2</v>
      </c>
      <c r="O17" s="396">
        <v>7</v>
      </c>
      <c r="P17" s="396">
        <f t="shared" si="3"/>
        <v>17</v>
      </c>
      <c r="Q17" s="568" t="str">
        <f t="shared" si="4"/>
        <v>Rioja, La</v>
      </c>
      <c r="R17" s="762">
        <f t="shared" si="5"/>
        <v>33.841588678383928</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
      <c r="A18" s="450"/>
      <c r="B18" s="771" t="s">
        <v>40</v>
      </c>
      <c r="C18" s="756"/>
      <c r="D18" s="764">
        <v>2104433</v>
      </c>
      <c r="E18" s="684">
        <v>4.3283550009929108</v>
      </c>
      <c r="F18" s="350"/>
      <c r="G18" s="772">
        <v>286422</v>
      </c>
      <c r="H18" s="773">
        <v>4.3903123182180135</v>
      </c>
      <c r="I18" s="756"/>
      <c r="J18" s="774">
        <v>99491</v>
      </c>
      <c r="K18" s="587">
        <f t="shared" si="0"/>
        <v>4.7276867450757516</v>
      </c>
      <c r="L18" s="773">
        <f t="shared" si="1"/>
        <v>34.735809400115912</v>
      </c>
      <c r="M18" s="396"/>
      <c r="N18" s="396">
        <f t="shared" si="2"/>
        <v>6</v>
      </c>
      <c r="O18" s="396">
        <v>8</v>
      </c>
      <c r="P18" s="396">
        <f t="shared" si="3"/>
        <v>9</v>
      </c>
      <c r="Q18" s="568" t="str">
        <f t="shared" si="4"/>
        <v>Cataluña</v>
      </c>
      <c r="R18" s="762">
        <f t="shared" si="5"/>
        <v>33.537062911350517</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
      <c r="A19" s="450"/>
      <c r="B19" s="771" t="s">
        <v>41</v>
      </c>
      <c r="C19" s="756"/>
      <c r="D19" s="764">
        <v>8012231</v>
      </c>
      <c r="E19" s="684">
        <v>16.479393792988624</v>
      </c>
      <c r="F19" s="350"/>
      <c r="G19" s="772">
        <v>1087880</v>
      </c>
      <c r="H19" s="773">
        <v>16.675161002796617</v>
      </c>
      <c r="I19" s="756"/>
      <c r="J19" s="774">
        <v>364843</v>
      </c>
      <c r="K19" s="587">
        <f t="shared" si="0"/>
        <v>4.5535756520250104</v>
      </c>
      <c r="L19" s="773">
        <f t="shared" si="1"/>
        <v>33.537062911350517</v>
      </c>
      <c r="M19" s="396"/>
      <c r="N19" s="396">
        <f t="shared" si="2"/>
        <v>8</v>
      </c>
      <c r="O19" s="396">
        <v>9</v>
      </c>
      <c r="P19" s="396">
        <f t="shared" si="3"/>
        <v>21</v>
      </c>
      <c r="Q19" s="568" t="str">
        <f>INDEX(B$11:B$31,P19,1)</f>
        <v>TOTAL</v>
      </c>
      <c r="R19" s="762">
        <f t="shared" si="5"/>
        <v>32.237193542873918</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
      <c r="A20" s="450"/>
      <c r="B20" s="771" t="s">
        <v>3</v>
      </c>
      <c r="C20" s="756"/>
      <c r="D20" s="764">
        <v>5319285</v>
      </c>
      <c r="E20" s="684">
        <v>10.94059722094102</v>
      </c>
      <c r="F20" s="350"/>
      <c r="G20" s="772">
        <v>655895</v>
      </c>
      <c r="H20" s="773">
        <v>10.053640774652798</v>
      </c>
      <c r="I20" s="756"/>
      <c r="J20" s="774">
        <v>202376</v>
      </c>
      <c r="K20" s="587">
        <f t="shared" si="0"/>
        <v>3.8045714790615657</v>
      </c>
      <c r="L20" s="773">
        <f>J20*100/G20</f>
        <v>30.854938671586154</v>
      </c>
      <c r="M20" s="396"/>
      <c r="N20" s="396">
        <f t="shared" si="2"/>
        <v>12</v>
      </c>
      <c r="O20" s="396">
        <v>10</v>
      </c>
      <c r="P20" s="396">
        <f t="shared" si="3"/>
        <v>13</v>
      </c>
      <c r="Q20" s="568" t="str">
        <f t="shared" si="4"/>
        <v>Madrid, Comunidad de</v>
      </c>
      <c r="R20" s="762">
        <f t="shared" si="5"/>
        <v>32.234493215688296</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
      <c r="A21" s="331"/>
      <c r="B21" s="763" t="s">
        <v>2</v>
      </c>
      <c r="C21" s="756"/>
      <c r="D21" s="764">
        <v>1054681</v>
      </c>
      <c r="E21" s="684">
        <v>2.1692464339811264</v>
      </c>
      <c r="F21" s="350"/>
      <c r="G21" s="765">
        <v>151399</v>
      </c>
      <c r="H21" s="766">
        <v>2.3206628494525177</v>
      </c>
      <c r="I21" s="756"/>
      <c r="J21" s="767">
        <v>57462</v>
      </c>
      <c r="K21" s="448">
        <f t="shared" si="0"/>
        <v>5.4482824664519418</v>
      </c>
      <c r="L21" s="766">
        <f t="shared" si="1"/>
        <v>37.95401554831934</v>
      </c>
      <c r="M21" s="396"/>
      <c r="N21" s="396">
        <f t="shared" si="2"/>
        <v>1</v>
      </c>
      <c r="O21" s="396">
        <v>11</v>
      </c>
      <c r="P21" s="396">
        <f t="shared" si="3"/>
        <v>14</v>
      </c>
      <c r="Q21" s="568" t="str">
        <f t="shared" si="4"/>
        <v>Murcia, Región de</v>
      </c>
      <c r="R21" s="762">
        <f t="shared" si="5"/>
        <v>30.891821956552263</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
      <c r="A22" s="331"/>
      <c r="B22" s="763" t="s">
        <v>35</v>
      </c>
      <c r="C22" s="756"/>
      <c r="D22" s="764">
        <v>2705833</v>
      </c>
      <c r="E22" s="684">
        <v>5.5653022915919159</v>
      </c>
      <c r="F22" s="350"/>
      <c r="G22" s="765">
        <v>482428</v>
      </c>
      <c r="H22" s="766">
        <v>7.3947168550365534</v>
      </c>
      <c r="I22" s="756"/>
      <c r="J22" s="767">
        <v>91766</v>
      </c>
      <c r="K22" s="448">
        <f t="shared" si="0"/>
        <v>3.3914140303559015</v>
      </c>
      <c r="L22" s="766">
        <f t="shared" si="1"/>
        <v>19.021698574709593</v>
      </c>
      <c r="M22" s="396"/>
      <c r="N22" s="396">
        <f t="shared" si="2"/>
        <v>19</v>
      </c>
      <c r="O22" s="396">
        <v>12</v>
      </c>
      <c r="P22" s="396">
        <f t="shared" si="3"/>
        <v>10</v>
      </c>
      <c r="Q22" s="568" t="str">
        <f t="shared" si="4"/>
        <v>Comunitat Valenciana</v>
      </c>
      <c r="R22" s="762">
        <f t="shared" si="5"/>
        <v>30.854938671586154</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
      <c r="A23" s="331"/>
      <c r="B23" s="763" t="s">
        <v>42</v>
      </c>
      <c r="C23" s="756"/>
      <c r="D23" s="764">
        <v>7009268</v>
      </c>
      <c r="E23" s="684">
        <v>14.416519889727814</v>
      </c>
      <c r="F23" s="350"/>
      <c r="G23" s="765">
        <v>834941</v>
      </c>
      <c r="H23" s="766">
        <v>12.798080305581507</v>
      </c>
      <c r="I23" s="756"/>
      <c r="J23" s="767">
        <v>269139</v>
      </c>
      <c r="K23" s="448">
        <f t="shared" si="0"/>
        <v>3.8397590162054014</v>
      </c>
      <c r="L23" s="766">
        <f t="shared" si="1"/>
        <v>32.234493215688296</v>
      </c>
      <c r="M23" s="396"/>
      <c r="N23" s="396">
        <f t="shared" si="2"/>
        <v>10</v>
      </c>
      <c r="O23" s="396">
        <v>13</v>
      </c>
      <c r="P23" s="396">
        <f t="shared" si="3"/>
        <v>2</v>
      </c>
      <c r="Q23" s="568" t="str">
        <f t="shared" si="4"/>
        <v>Aragón</v>
      </c>
      <c r="R23" s="762">
        <f t="shared" si="5"/>
        <v>29.575108011987581</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
      <c r="A24" s="331"/>
      <c r="B24" s="763" t="s">
        <v>43</v>
      </c>
      <c r="C24" s="756"/>
      <c r="D24" s="764">
        <v>1568492</v>
      </c>
      <c r="E24" s="684">
        <v>3.226042450492542</v>
      </c>
      <c r="F24" s="350"/>
      <c r="G24" s="765">
        <v>199412</v>
      </c>
      <c r="H24" s="766">
        <v>3.0566121317513688</v>
      </c>
      <c r="I24" s="756"/>
      <c r="J24" s="767">
        <v>61602</v>
      </c>
      <c r="K24" s="448">
        <f t="shared" si="0"/>
        <v>3.9274666367440827</v>
      </c>
      <c r="L24" s="766">
        <f>J24*100/G24</f>
        <v>30.891821956552263</v>
      </c>
      <c r="M24" s="396"/>
      <c r="N24" s="396">
        <f t="shared" si="2"/>
        <v>11</v>
      </c>
      <c r="O24" s="396">
        <v>14</v>
      </c>
      <c r="P24" s="396">
        <f t="shared" si="3"/>
        <v>15</v>
      </c>
      <c r="Q24" s="568" t="str">
        <f t="shared" si="4"/>
        <v>Navarra, Comunidad Foral de</v>
      </c>
      <c r="R24" s="762">
        <f t="shared" si="5"/>
        <v>27.987626373365888</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
      <c r="A25" s="331"/>
      <c r="B25" s="763" t="s">
        <v>44</v>
      </c>
      <c r="C25" s="756"/>
      <c r="D25" s="768">
        <v>678333</v>
      </c>
      <c r="E25" s="684">
        <v>1.3951815205751497</v>
      </c>
      <c r="F25" s="350"/>
      <c r="G25" s="769">
        <v>84373</v>
      </c>
      <c r="H25" s="766">
        <v>1.2932799199258731</v>
      </c>
      <c r="I25" s="756"/>
      <c r="J25" s="767">
        <v>23614</v>
      </c>
      <c r="K25" s="448">
        <f t="shared" si="0"/>
        <v>3.4811810718334506</v>
      </c>
      <c r="L25" s="766">
        <f t="shared" si="1"/>
        <v>27.987626373365888</v>
      </c>
      <c r="M25" s="396"/>
      <c r="N25" s="396">
        <f t="shared" si="2"/>
        <v>14</v>
      </c>
      <c r="O25" s="396">
        <v>15</v>
      </c>
      <c r="P25" s="396">
        <f t="shared" si="3"/>
        <v>5</v>
      </c>
      <c r="Q25" s="568" t="str">
        <f t="shared" si="4"/>
        <v>Canarias</v>
      </c>
      <c r="R25" s="770">
        <f t="shared" si="5"/>
        <v>26.503780202501307</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
      <c r="A26" s="331"/>
      <c r="B26" s="763" t="s">
        <v>45</v>
      </c>
      <c r="C26" s="756"/>
      <c r="D26" s="768">
        <v>2227684</v>
      </c>
      <c r="E26" s="684">
        <v>4.5818551514977628</v>
      </c>
      <c r="F26" s="350"/>
      <c r="G26" s="769">
        <v>337108</v>
      </c>
      <c r="H26" s="766">
        <v>5.1672336795701383</v>
      </c>
      <c r="I26" s="756"/>
      <c r="J26" s="767">
        <v>119909</v>
      </c>
      <c r="K26" s="448">
        <f t="shared" si="0"/>
        <v>5.3826754602537878</v>
      </c>
      <c r="L26" s="766">
        <f t="shared" si="1"/>
        <v>35.569906380151167</v>
      </c>
      <c r="M26" s="396"/>
      <c r="N26" s="396">
        <f t="shared" si="2"/>
        <v>5</v>
      </c>
      <c r="O26" s="396">
        <v>16</v>
      </c>
      <c r="P26" s="396">
        <f t="shared" si="3"/>
        <v>18</v>
      </c>
      <c r="Q26" s="568" t="str">
        <f t="shared" si="4"/>
        <v>Ceuta y Melilla</v>
      </c>
      <c r="R26" s="762">
        <f t="shared" si="5"/>
        <v>26.312841338748076</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
      <c r="A27" s="331"/>
      <c r="B27" s="763" t="s">
        <v>46</v>
      </c>
      <c r="C27" s="756"/>
      <c r="D27" s="768">
        <v>324184</v>
      </c>
      <c r="E27" s="686">
        <v>0.6667750589550181</v>
      </c>
      <c r="F27" s="350"/>
      <c r="G27" s="769">
        <v>43810</v>
      </c>
      <c r="H27" s="775">
        <v>0.67152517146424218</v>
      </c>
      <c r="I27" s="756"/>
      <c r="J27" s="767">
        <v>14826</v>
      </c>
      <c r="K27" s="448">
        <f t="shared" si="0"/>
        <v>4.5733287268958369</v>
      </c>
      <c r="L27" s="775">
        <f t="shared" si="1"/>
        <v>33.841588678383928</v>
      </c>
      <c r="M27" s="396"/>
      <c r="N27" s="396">
        <f t="shared" si="2"/>
        <v>7</v>
      </c>
      <c r="O27" s="396">
        <v>17</v>
      </c>
      <c r="P27" s="396">
        <f t="shared" si="3"/>
        <v>3</v>
      </c>
      <c r="Q27" s="568" t="str">
        <f t="shared" si="4"/>
        <v>Asturias, Principado de</v>
      </c>
      <c r="R27" s="762">
        <f t="shared" si="5"/>
        <v>23.684602851757589</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
      <c r="A28" s="331"/>
      <c r="B28" s="763" t="s">
        <v>1</v>
      </c>
      <c r="C28" s="756"/>
      <c r="D28" s="769">
        <v>169164</v>
      </c>
      <c r="E28" s="775">
        <v>0.34793307526918876</v>
      </c>
      <c r="F28" s="328"/>
      <c r="G28" s="769">
        <v>21423</v>
      </c>
      <c r="H28" s="775">
        <v>0.32837442931473315</v>
      </c>
      <c r="I28" s="756"/>
      <c r="J28" s="767">
        <v>5637</v>
      </c>
      <c r="K28" s="448">
        <f t="shared" si="0"/>
        <v>3.3322692771511671</v>
      </c>
      <c r="L28" s="775">
        <f t="shared" si="1"/>
        <v>26.312841338748076</v>
      </c>
      <c r="M28" s="396"/>
      <c r="N28" s="396">
        <f t="shared" si="2"/>
        <v>16</v>
      </c>
      <c r="O28" s="396">
        <v>18</v>
      </c>
      <c r="P28" s="396">
        <f t="shared" si="3"/>
        <v>6</v>
      </c>
      <c r="Q28" s="568" t="str">
        <f t="shared" si="4"/>
        <v>Cantabria</v>
      </c>
      <c r="R28" s="762">
        <f t="shared" si="5"/>
        <v>22.631589234407677</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19.021698574709593</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
      <c r="A31" s="329"/>
      <c r="B31" s="1256" t="s">
        <v>0</v>
      </c>
      <c r="C31" s="320"/>
      <c r="D31" s="1257">
        <f>SUM(D11:D28)</f>
        <v>48619695</v>
      </c>
      <c r="E31" s="1258">
        <f>SUM(E11:E28)</f>
        <v>99.999999999999986</v>
      </c>
      <c r="F31" s="591"/>
      <c r="G31" s="1257">
        <f>SUM(G11:G28)</f>
        <v>6523955</v>
      </c>
      <c r="H31" s="1258">
        <f>SUM(H11:H28)</f>
        <v>100</v>
      </c>
      <c r="I31" s="320"/>
      <c r="J31" s="1257">
        <f>SUM(J11:J30)</f>
        <v>2103140</v>
      </c>
      <c r="K31" s="1259">
        <f>J31*100/D31</f>
        <v>4.3256955848859189</v>
      </c>
      <c r="L31" s="1258">
        <f>J31*100/G31</f>
        <v>32.237193542873918</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25">
      <c r="A33" s="496"/>
      <c r="B33" s="1481" t="str">
        <f>'22solcasaadpot'!B32:M32</f>
        <v>(1) Cifras INE de población referidas al 01/01/2024. Real Decreto 1210/2024, de 28 de noviembre BOE 12.12.24.</v>
      </c>
      <c r="C33" s="1481"/>
      <c r="D33" s="1481"/>
      <c r="E33" s="1481"/>
      <c r="F33" s="1481"/>
      <c r="G33" s="1481"/>
      <c r="H33" s="1481"/>
      <c r="I33" s="1481"/>
      <c r="J33" s="1481"/>
      <c r="K33" s="1481"/>
      <c r="L33" s="1481"/>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
      <c r="B34" s="1482" t="str">
        <f>'22solcasaadpot'!B33:Q33</f>
        <v>(2) Cifras de Población Potencialmente Dependiente calculadas según lo explicado en la metodología</v>
      </c>
      <c r="C34" s="1482"/>
      <c r="D34" s="1482"/>
      <c r="E34" s="1482"/>
      <c r="F34" s="1482"/>
      <c r="G34" s="1482"/>
      <c r="H34" s="1482"/>
      <c r="I34" s="1482"/>
      <c r="J34" s="1482"/>
      <c r="K34" s="1482"/>
      <c r="L34" s="1482"/>
      <c r="P34" s="785"/>
      <c r="Q34" s="785"/>
      <c r="R34" s="785"/>
    </row>
    <row r="35" spans="1:260" ht="15" customHeight="1" x14ac:dyDescent="0.25">
      <c r="B35" s="397" t="s">
        <v>47</v>
      </c>
      <c r="M35" s="447"/>
      <c r="N35" s="360"/>
      <c r="O35" s="360"/>
      <c r="P35" s="360"/>
      <c r="Q35" s="361"/>
      <c r="R35" s="786"/>
      <c r="S35" s="329"/>
    </row>
    <row r="36" spans="1:260" x14ac:dyDescent="0.25">
      <c r="M36" s="447"/>
      <c r="N36" s="360"/>
      <c r="O36" s="360"/>
      <c r="P36" s="360"/>
      <c r="Q36" s="361"/>
      <c r="R36" s="786"/>
      <c r="S36" s="329"/>
    </row>
    <row r="37" spans="1:260" x14ac:dyDescent="0.25">
      <c r="M37" s="447"/>
      <c r="N37" s="360"/>
      <c r="O37" s="360"/>
      <c r="P37" s="360"/>
      <c r="Q37" s="361"/>
      <c r="R37" s="787"/>
      <c r="S37" s="329"/>
    </row>
    <row r="38" spans="1:260" x14ac:dyDescent="0.25">
      <c r="M38" s="447"/>
      <c r="N38" s="360"/>
      <c r="O38" s="360"/>
      <c r="P38" s="360"/>
      <c r="Q38" s="361"/>
      <c r="R38" s="786"/>
      <c r="S38" s="329"/>
    </row>
    <row r="39" spans="1:260" x14ac:dyDescent="0.25">
      <c r="M39" s="447"/>
      <c r="N39" s="360"/>
      <c r="O39" s="360"/>
      <c r="P39" s="360"/>
      <c r="Q39" s="361"/>
      <c r="R39" s="786"/>
      <c r="S39" s="329"/>
    </row>
    <row r="40" spans="1:260" x14ac:dyDescent="0.25">
      <c r="M40" s="447"/>
      <c r="N40" s="360"/>
      <c r="O40" s="360"/>
      <c r="P40" s="360"/>
      <c r="Q40" s="361"/>
      <c r="R40" s="786"/>
      <c r="S40" s="329"/>
    </row>
    <row r="41" spans="1:260" x14ac:dyDescent="0.25">
      <c r="M41" s="447"/>
      <c r="N41" s="360"/>
      <c r="O41" s="360"/>
      <c r="P41" s="360"/>
      <c r="Q41" s="361"/>
      <c r="R41" s="786"/>
      <c r="S41" s="329"/>
    </row>
    <row r="42" spans="1:260" x14ac:dyDescent="0.25">
      <c r="M42" s="447"/>
      <c r="N42" s="360"/>
      <c r="O42" s="360"/>
      <c r="P42" s="360"/>
      <c r="Q42" s="361"/>
      <c r="R42" s="786"/>
      <c r="S42" s="329"/>
    </row>
    <row r="43" spans="1:260" x14ac:dyDescent="0.25">
      <c r="M43" s="447"/>
      <c r="N43" s="360"/>
      <c r="O43" s="360"/>
      <c r="P43" s="360"/>
      <c r="Q43" s="361"/>
      <c r="R43" s="786"/>
      <c r="S43" s="329"/>
    </row>
    <row r="44" spans="1:260" x14ac:dyDescent="0.25">
      <c r="M44" s="447"/>
      <c r="N44" s="360"/>
      <c r="O44" s="360"/>
      <c r="P44" s="360"/>
      <c r="Q44" s="361"/>
      <c r="R44" s="787"/>
      <c r="S44" s="329"/>
    </row>
    <row r="45" spans="1:260" x14ac:dyDescent="0.25">
      <c r="M45" s="447"/>
      <c r="N45" s="360"/>
      <c r="O45" s="360"/>
      <c r="P45" s="360"/>
      <c r="Q45" s="361"/>
      <c r="R45" s="786"/>
      <c r="S45" s="329"/>
    </row>
    <row r="46" spans="1:260" x14ac:dyDescent="0.25">
      <c r="M46" s="447"/>
      <c r="N46" s="360"/>
      <c r="O46" s="360"/>
      <c r="P46" s="360"/>
      <c r="Q46" s="361"/>
      <c r="R46" s="786"/>
      <c r="S46" s="329"/>
    </row>
    <row r="47" spans="1:260" x14ac:dyDescent="0.25">
      <c r="M47" s="447"/>
      <c r="N47" s="360"/>
      <c r="O47" s="360"/>
      <c r="P47" s="360"/>
      <c r="Q47" s="361"/>
      <c r="R47" s="786"/>
      <c r="S47" s="329"/>
    </row>
    <row r="48" spans="1:260" x14ac:dyDescent="0.25">
      <c r="M48" s="447"/>
      <c r="N48" s="360"/>
      <c r="O48" s="360"/>
      <c r="P48" s="360"/>
      <c r="Q48" s="361"/>
      <c r="R48" s="786"/>
      <c r="S48" s="329"/>
    </row>
    <row r="49" spans="13:19" x14ac:dyDescent="0.25">
      <c r="M49" s="447"/>
      <c r="N49" s="360"/>
      <c r="O49" s="360"/>
      <c r="P49" s="360"/>
      <c r="Q49" s="361"/>
      <c r="R49" s="786"/>
      <c r="S49" s="329"/>
    </row>
    <row r="50" spans="13:19" x14ac:dyDescent="0.25">
      <c r="M50" s="447"/>
      <c r="N50" s="360"/>
      <c r="O50" s="360"/>
      <c r="P50" s="360"/>
      <c r="Q50" s="361"/>
      <c r="R50" s="787"/>
      <c r="S50" s="329"/>
    </row>
    <row r="51" spans="13:19" x14ac:dyDescent="0.25">
      <c r="M51" s="447"/>
      <c r="N51" s="360"/>
      <c r="O51" s="360"/>
      <c r="P51" s="360"/>
      <c r="Q51" s="361"/>
      <c r="R51" s="786"/>
      <c r="S51" s="329"/>
    </row>
    <row r="52" spans="13:19" x14ac:dyDescent="0.25">
      <c r="M52" s="447"/>
      <c r="N52" s="360"/>
      <c r="O52" s="360"/>
      <c r="P52" s="360"/>
      <c r="Q52" s="361"/>
      <c r="R52" s="786"/>
      <c r="S52" s="329"/>
    </row>
    <row r="53" spans="13:19" x14ac:dyDescent="0.2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402</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243</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175</v>
      </c>
      <c r="K8" s="1463"/>
      <c r="L8" s="1463"/>
      <c r="M8" s="1463"/>
      <c r="N8" s="1463"/>
      <c r="O8" s="1464"/>
      <c r="P8" s="317"/>
      <c r="Q8" s="1462" t="s">
        <v>176</v>
      </c>
      <c r="R8" s="1463"/>
      <c r="S8" s="1463"/>
      <c r="T8" s="1463"/>
      <c r="U8" s="1463"/>
      <c r="V8" s="1464"/>
      <c r="W8" s="317"/>
      <c r="X8" s="1462" t="s">
        <v>177</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219</v>
      </c>
      <c r="L9" s="1441" t="s">
        <v>24</v>
      </c>
      <c r="M9" s="1442"/>
      <c r="N9" s="1443" t="s">
        <v>23</v>
      </c>
      <c r="O9" s="1444"/>
      <c r="P9" s="317"/>
      <c r="Q9" s="1445" t="s">
        <v>9</v>
      </c>
      <c r="R9" s="1439" t="s">
        <v>219</v>
      </c>
      <c r="S9" s="1441" t="s">
        <v>24</v>
      </c>
      <c r="T9" s="1442"/>
      <c r="U9" s="1443" t="s">
        <v>23</v>
      </c>
      <c r="V9" s="1444"/>
      <c r="W9" s="317"/>
      <c r="X9" s="1445" t="s">
        <v>9</v>
      </c>
      <c r="Y9" s="1439" t="s">
        <v>219</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219</v>
      </c>
      <c r="G10" s="406" t="s">
        <v>9</v>
      </c>
      <c r="H10" s="886" t="s">
        <v>219</v>
      </c>
      <c r="I10" s="346"/>
      <c r="J10" s="1446"/>
      <c r="K10" s="1440"/>
      <c r="L10" s="404" t="s">
        <v>9</v>
      </c>
      <c r="M10" s="403" t="s">
        <v>220</v>
      </c>
      <c r="N10" s="407" t="s">
        <v>9</v>
      </c>
      <c r="O10" s="402" t="s">
        <v>220</v>
      </c>
      <c r="P10" s="347"/>
      <c r="Q10" s="1446"/>
      <c r="R10" s="1440"/>
      <c r="S10" s="404" t="s">
        <v>9</v>
      </c>
      <c r="T10" s="403" t="s">
        <v>220</v>
      </c>
      <c r="U10" s="407" t="s">
        <v>9</v>
      </c>
      <c r="V10" s="402" t="s">
        <v>220</v>
      </c>
      <c r="W10" s="347"/>
      <c r="X10" s="1446"/>
      <c r="Y10" s="144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396914</v>
      </c>
      <c r="E12" s="352">
        <f>L12+S12+Z12</f>
        <v>246990</v>
      </c>
      <c r="F12" s="353">
        <f>E12/$D12*100</f>
        <v>62.227585824637075</v>
      </c>
      <c r="G12" s="352">
        <f>N12+U12+AB12</f>
        <v>149924</v>
      </c>
      <c r="H12" s="354">
        <f>G12/$D12*100</f>
        <v>37.772414175362925</v>
      </c>
      <c r="I12" s="350"/>
      <c r="J12" s="355">
        <v>115122</v>
      </c>
      <c r="K12" s="356">
        <v>29.004267927057249</v>
      </c>
      <c r="L12" s="357">
        <v>48139</v>
      </c>
      <c r="M12" s="353">
        <v>41.81563906116989</v>
      </c>
      <c r="N12" s="357">
        <v>66983</v>
      </c>
      <c r="O12" s="358">
        <v>58.184360938830118</v>
      </c>
      <c r="P12" s="350"/>
      <c r="Q12" s="355">
        <v>92652</v>
      </c>
      <c r="R12" s="356">
        <v>23.343091954428417</v>
      </c>
      <c r="S12" s="357">
        <v>61166</v>
      </c>
      <c r="T12" s="353">
        <v>66.016923541855547</v>
      </c>
      <c r="U12" s="357">
        <v>31486</v>
      </c>
      <c r="V12" s="358">
        <v>33.98307645814446</v>
      </c>
      <c r="W12" s="350"/>
      <c r="X12" s="355">
        <v>189140</v>
      </c>
      <c r="Y12" s="356">
        <v>47.652640118514341</v>
      </c>
      <c r="Z12" s="357">
        <v>137685</v>
      </c>
      <c r="AA12" s="353">
        <v>72.795283916675473</v>
      </c>
      <c r="AB12" s="357">
        <v>51455</v>
      </c>
      <c r="AC12" s="358">
        <f t="shared" ref="AC12:AC29" si="0">AB12/$X12*100</f>
        <v>27.20471608332452</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54968</v>
      </c>
      <c r="E13" s="365">
        <f t="shared" ref="E13:E29" si="2">L13+S13+Z13</f>
        <v>35270</v>
      </c>
      <c r="F13" s="366">
        <f t="shared" ref="F13:H29" si="3">E13/$D13*100</f>
        <v>64.164604861010048</v>
      </c>
      <c r="G13" s="365">
        <f t="shared" ref="G13:G29" si="4">N13+U13+AB13</f>
        <v>19698</v>
      </c>
      <c r="H13" s="367">
        <f t="shared" si="3"/>
        <v>35.835395138989959</v>
      </c>
      <c r="I13" s="350"/>
      <c r="J13" s="368">
        <v>10784</v>
      </c>
      <c r="K13" s="369">
        <v>19.618687236210157</v>
      </c>
      <c r="L13" s="370">
        <v>4595</v>
      </c>
      <c r="M13" s="371">
        <v>42.60942136498516</v>
      </c>
      <c r="N13" s="370">
        <v>6189</v>
      </c>
      <c r="O13" s="372">
        <v>57.390578635014833</v>
      </c>
      <c r="P13" s="350"/>
      <c r="Q13" s="368">
        <v>10624</v>
      </c>
      <c r="R13" s="369">
        <v>19.327608790569059</v>
      </c>
      <c r="S13" s="370">
        <v>6509</v>
      </c>
      <c r="T13" s="371">
        <v>61.266942771084345</v>
      </c>
      <c r="U13" s="370">
        <v>4115</v>
      </c>
      <c r="V13" s="372">
        <v>38.733057228915662</v>
      </c>
      <c r="W13" s="350"/>
      <c r="X13" s="368">
        <v>33560</v>
      </c>
      <c r="Y13" s="369">
        <v>61.053703973220784</v>
      </c>
      <c r="Z13" s="370">
        <v>24166</v>
      </c>
      <c r="AA13" s="371">
        <v>72.008343265792604</v>
      </c>
      <c r="AB13" s="370">
        <v>9394</v>
      </c>
      <c r="AC13" s="372">
        <f t="shared" si="0"/>
        <v>27.991656734207389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44483</v>
      </c>
      <c r="E14" s="365">
        <f t="shared" si="2"/>
        <v>28652</v>
      </c>
      <c r="F14" s="366">
        <f t="shared" si="3"/>
        <v>64.411123350493455</v>
      </c>
      <c r="G14" s="365">
        <f t="shared" si="4"/>
        <v>15831</v>
      </c>
      <c r="H14" s="367">
        <f t="shared" si="3"/>
        <v>35.588876649506552</v>
      </c>
      <c r="I14" s="350"/>
      <c r="J14" s="368">
        <v>10029</v>
      </c>
      <c r="K14" s="369">
        <v>22.545691612526134</v>
      </c>
      <c r="L14" s="370">
        <v>4212</v>
      </c>
      <c r="M14" s="371">
        <v>41.998205204905773</v>
      </c>
      <c r="N14" s="370">
        <v>5817</v>
      </c>
      <c r="O14" s="372">
        <v>58.001794795094227</v>
      </c>
      <c r="P14" s="350"/>
      <c r="Q14" s="368">
        <v>9866</v>
      </c>
      <c r="R14" s="369">
        <v>22.179259492390351</v>
      </c>
      <c r="S14" s="370">
        <v>5946</v>
      </c>
      <c r="T14" s="371">
        <v>60.267585647678899</v>
      </c>
      <c r="U14" s="370">
        <v>3920</v>
      </c>
      <c r="V14" s="372">
        <v>39.732414352321108</v>
      </c>
      <c r="W14" s="350"/>
      <c r="X14" s="368">
        <v>24588</v>
      </c>
      <c r="Y14" s="369">
        <v>55.275048895083515</v>
      </c>
      <c r="Z14" s="370">
        <v>18494</v>
      </c>
      <c r="AA14" s="371">
        <v>75.215552301935901</v>
      </c>
      <c r="AB14" s="370">
        <v>6094</v>
      </c>
      <c r="AC14" s="372">
        <f t="shared" si="0"/>
        <v>24.784447698064096</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45195</v>
      </c>
      <c r="E15" s="365">
        <f t="shared" si="2"/>
        <v>27384</v>
      </c>
      <c r="F15" s="366">
        <f t="shared" si="3"/>
        <v>60.590773315632262</v>
      </c>
      <c r="G15" s="365">
        <f t="shared" si="4"/>
        <v>17811</v>
      </c>
      <c r="H15" s="367">
        <f t="shared" si="3"/>
        <v>39.409226684367738</v>
      </c>
      <c r="I15" s="350"/>
      <c r="J15" s="368">
        <v>13056</v>
      </c>
      <c r="K15" s="369">
        <v>28.888151344175238</v>
      </c>
      <c r="L15" s="370">
        <v>5633</v>
      </c>
      <c r="M15" s="371">
        <v>43.144914215686278</v>
      </c>
      <c r="N15" s="370">
        <v>7423</v>
      </c>
      <c r="O15" s="372">
        <v>56.855085784313729</v>
      </c>
      <c r="P15" s="350"/>
      <c r="Q15" s="368">
        <v>10469</v>
      </c>
      <c r="R15" s="369">
        <v>23.164066821551057</v>
      </c>
      <c r="S15" s="370">
        <v>6274</v>
      </c>
      <c r="T15" s="371">
        <v>59.929315120832939</v>
      </c>
      <c r="U15" s="370">
        <v>4195</v>
      </c>
      <c r="V15" s="372">
        <v>40.070684879167061</v>
      </c>
      <c r="W15" s="350"/>
      <c r="X15" s="368">
        <v>21670</v>
      </c>
      <c r="Y15" s="369">
        <v>47.947781834273698</v>
      </c>
      <c r="Z15" s="370">
        <v>15477</v>
      </c>
      <c r="AA15" s="371">
        <v>71.421319796954322</v>
      </c>
      <c r="AB15" s="370">
        <v>6193</v>
      </c>
      <c r="AC15" s="372">
        <f t="shared" si="0"/>
        <v>28.578680203045685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69446</v>
      </c>
      <c r="E16" s="365">
        <f t="shared" si="2"/>
        <v>40638</v>
      </c>
      <c r="F16" s="366">
        <f t="shared" si="3"/>
        <v>58.517409210033698</v>
      </c>
      <c r="G16" s="365">
        <f t="shared" si="4"/>
        <v>28808</v>
      </c>
      <c r="H16" s="367">
        <f t="shared" si="3"/>
        <v>41.482590789966309</v>
      </c>
      <c r="I16" s="350"/>
      <c r="J16" s="368">
        <v>24331</v>
      </c>
      <c r="K16" s="369">
        <v>35.035855196843592</v>
      </c>
      <c r="L16" s="370">
        <v>10041</v>
      </c>
      <c r="M16" s="371">
        <v>41.268340799802722</v>
      </c>
      <c r="N16" s="370">
        <v>14290</v>
      </c>
      <c r="O16" s="372">
        <v>58.731659200197285</v>
      </c>
      <c r="P16" s="350"/>
      <c r="Q16" s="368">
        <v>15971</v>
      </c>
      <c r="R16" s="369">
        <v>22.997724850963337</v>
      </c>
      <c r="S16" s="370">
        <v>9662</v>
      </c>
      <c r="T16" s="371">
        <v>60.497151086344005</v>
      </c>
      <c r="U16" s="370">
        <v>6309</v>
      </c>
      <c r="V16" s="372">
        <v>39.502848913656003</v>
      </c>
      <c r="W16" s="350"/>
      <c r="X16" s="368">
        <v>29144</v>
      </c>
      <c r="Y16" s="369">
        <v>41.966419952193071</v>
      </c>
      <c r="Z16" s="370">
        <v>20935</v>
      </c>
      <c r="AA16" s="371">
        <v>71.832967334614324</v>
      </c>
      <c r="AB16" s="370">
        <v>8209</v>
      </c>
      <c r="AC16" s="372">
        <f t="shared" si="0"/>
        <v>28.167032665385673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23158</v>
      </c>
      <c r="E17" s="375">
        <f t="shared" si="2"/>
        <v>14255</v>
      </c>
      <c r="F17" s="376">
        <f t="shared" si="3"/>
        <v>61.555402020899905</v>
      </c>
      <c r="G17" s="375">
        <f t="shared" si="4"/>
        <v>8903</v>
      </c>
      <c r="H17" s="367">
        <f t="shared" si="3"/>
        <v>38.444597979100095</v>
      </c>
      <c r="I17" s="350"/>
      <c r="J17" s="377">
        <v>6465</v>
      </c>
      <c r="K17" s="378">
        <v>27.916918559461095</v>
      </c>
      <c r="L17" s="375">
        <v>2728</v>
      </c>
      <c r="M17" s="376">
        <v>42.196442382057228</v>
      </c>
      <c r="N17" s="375">
        <v>3737</v>
      </c>
      <c r="O17" s="372">
        <v>57.803557617942772</v>
      </c>
      <c r="P17" s="350"/>
      <c r="Q17" s="377">
        <v>4918</v>
      </c>
      <c r="R17" s="378">
        <v>21.236721651265221</v>
      </c>
      <c r="S17" s="375">
        <v>2790</v>
      </c>
      <c r="T17" s="376">
        <v>56.730378202521351</v>
      </c>
      <c r="U17" s="375">
        <v>2128</v>
      </c>
      <c r="V17" s="372">
        <v>43.269621797478649</v>
      </c>
      <c r="W17" s="350"/>
      <c r="X17" s="377">
        <v>11775</v>
      </c>
      <c r="Y17" s="378">
        <v>50.846359789273684</v>
      </c>
      <c r="Z17" s="375">
        <v>8737</v>
      </c>
      <c r="AA17" s="376">
        <v>74.199575371549898</v>
      </c>
      <c r="AB17" s="375">
        <v>3038</v>
      </c>
      <c r="AC17" s="372">
        <f t="shared" si="0"/>
        <v>25.800424628450109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158311</v>
      </c>
      <c r="E18" s="365">
        <f t="shared" si="2"/>
        <v>98680</v>
      </c>
      <c r="F18" s="366">
        <f t="shared" si="3"/>
        <v>62.333002760389356</v>
      </c>
      <c r="G18" s="365">
        <f t="shared" si="4"/>
        <v>59631</v>
      </c>
      <c r="H18" s="367">
        <f t="shared" si="3"/>
        <v>37.666997239610637</v>
      </c>
      <c r="I18" s="350"/>
      <c r="J18" s="368">
        <v>32465</v>
      </c>
      <c r="K18" s="369">
        <v>20.507103107175119</v>
      </c>
      <c r="L18" s="370">
        <v>13704</v>
      </c>
      <c r="M18" s="371">
        <v>42.211612505775456</v>
      </c>
      <c r="N18" s="370">
        <v>18761</v>
      </c>
      <c r="O18" s="372">
        <v>57.788387494224544</v>
      </c>
      <c r="P18" s="350"/>
      <c r="Q18" s="368">
        <v>28461</v>
      </c>
      <c r="R18" s="369">
        <v>17.977904251757618</v>
      </c>
      <c r="S18" s="370">
        <v>16309</v>
      </c>
      <c r="T18" s="371">
        <v>57.302976002248698</v>
      </c>
      <c r="U18" s="370">
        <v>12152</v>
      </c>
      <c r="V18" s="372">
        <v>42.697023997751309</v>
      </c>
      <c r="W18" s="350"/>
      <c r="X18" s="368">
        <v>97385</v>
      </c>
      <c r="Y18" s="369">
        <v>61.514992641067266</v>
      </c>
      <c r="Z18" s="370">
        <v>68667</v>
      </c>
      <c r="AA18" s="371">
        <v>70.510858961852435</v>
      </c>
      <c r="AB18" s="370">
        <v>28718</v>
      </c>
      <c r="AC18" s="372">
        <f t="shared" si="0"/>
        <v>29.489141038147558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99491</v>
      </c>
      <c r="E19" s="365">
        <f t="shared" si="2"/>
        <v>62029</v>
      </c>
      <c r="F19" s="366">
        <f t="shared" si="3"/>
        <v>62.346342885286113</v>
      </c>
      <c r="G19" s="365">
        <f t="shared" si="4"/>
        <v>37462</v>
      </c>
      <c r="H19" s="367">
        <f t="shared" si="3"/>
        <v>37.653657114713894</v>
      </c>
      <c r="I19" s="350"/>
      <c r="J19" s="368">
        <v>23375</v>
      </c>
      <c r="K19" s="369">
        <v>23.494587450121116</v>
      </c>
      <c r="L19" s="370">
        <v>9776</v>
      </c>
      <c r="M19" s="371">
        <v>41.822459893048133</v>
      </c>
      <c r="N19" s="370">
        <v>13599</v>
      </c>
      <c r="O19" s="372">
        <v>58.177540106951874</v>
      </c>
      <c r="P19" s="350"/>
      <c r="Q19" s="368">
        <v>19752</v>
      </c>
      <c r="R19" s="369">
        <v>19.853052034857424</v>
      </c>
      <c r="S19" s="370">
        <v>12261</v>
      </c>
      <c r="T19" s="371">
        <v>62.074726609963548</v>
      </c>
      <c r="U19" s="370">
        <v>7491</v>
      </c>
      <c r="V19" s="372">
        <v>37.925273390036452</v>
      </c>
      <c r="W19" s="350"/>
      <c r="X19" s="368">
        <v>56364</v>
      </c>
      <c r="Y19" s="369">
        <v>56.652360515021464</v>
      </c>
      <c r="Z19" s="370">
        <v>39992</v>
      </c>
      <c r="AA19" s="371">
        <v>70.953090625221776</v>
      </c>
      <c r="AB19" s="370">
        <v>16372</v>
      </c>
      <c r="AC19" s="372">
        <f t="shared" si="0"/>
        <v>29.046909374778231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364843</v>
      </c>
      <c r="E20" s="365">
        <f t="shared" si="2"/>
        <v>228601</v>
      </c>
      <c r="F20" s="366">
        <f t="shared" si="3"/>
        <v>62.657362207853787</v>
      </c>
      <c r="G20" s="365">
        <f t="shared" si="4"/>
        <v>136242</v>
      </c>
      <c r="H20" s="367">
        <f t="shared" si="3"/>
        <v>37.342637792146213</v>
      </c>
      <c r="I20" s="350"/>
      <c r="J20" s="368">
        <v>92853</v>
      </c>
      <c r="K20" s="369">
        <v>25.450125122312883</v>
      </c>
      <c r="L20" s="370">
        <v>40616</v>
      </c>
      <c r="M20" s="371">
        <v>43.742259270028974</v>
      </c>
      <c r="N20" s="370">
        <v>52237</v>
      </c>
      <c r="O20" s="372">
        <v>56.257740729971026</v>
      </c>
      <c r="P20" s="350"/>
      <c r="Q20" s="368">
        <v>81842</v>
      </c>
      <c r="R20" s="369">
        <v>22.432114635610386</v>
      </c>
      <c r="S20" s="370">
        <v>51346</v>
      </c>
      <c r="T20" s="371">
        <v>62.73795850541287</v>
      </c>
      <c r="U20" s="370">
        <v>30496</v>
      </c>
      <c r="V20" s="372">
        <v>37.26204149458713</v>
      </c>
      <c r="W20" s="350"/>
      <c r="X20" s="368">
        <v>190148</v>
      </c>
      <c r="Y20" s="369">
        <v>52.117760242076727</v>
      </c>
      <c r="Z20" s="370">
        <v>136639</v>
      </c>
      <c r="AA20" s="371">
        <v>71.859288554178846</v>
      </c>
      <c r="AB20" s="370">
        <v>53509</v>
      </c>
      <c r="AC20" s="372">
        <f t="shared" si="0"/>
        <v>28.140711445821147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202376</v>
      </c>
      <c r="E21" s="365">
        <f t="shared" si="2"/>
        <v>124846</v>
      </c>
      <c r="F21" s="366">
        <f t="shared" si="3"/>
        <v>61.690121358263831</v>
      </c>
      <c r="G21" s="365">
        <f t="shared" si="4"/>
        <v>77530</v>
      </c>
      <c r="H21" s="367">
        <f t="shared" si="3"/>
        <v>38.309878641736169</v>
      </c>
      <c r="I21" s="350"/>
      <c r="J21" s="368">
        <v>55194</v>
      </c>
      <c r="K21" s="369">
        <v>27.272996798039294</v>
      </c>
      <c r="L21" s="370">
        <v>22396</v>
      </c>
      <c r="M21" s="371">
        <v>40.576874297930935</v>
      </c>
      <c r="N21" s="370">
        <v>32798</v>
      </c>
      <c r="O21" s="372">
        <v>59.423125702069072</v>
      </c>
      <c r="P21" s="350"/>
      <c r="Q21" s="368">
        <v>43058</v>
      </c>
      <c r="R21" s="369">
        <v>21.276238289125192</v>
      </c>
      <c r="S21" s="370">
        <v>26496</v>
      </c>
      <c r="T21" s="371">
        <v>61.535603139950766</v>
      </c>
      <c r="U21" s="370">
        <v>16562</v>
      </c>
      <c r="V21" s="372">
        <v>38.464396860049241</v>
      </c>
      <c r="W21" s="350"/>
      <c r="X21" s="368">
        <v>104124</v>
      </c>
      <c r="Y21" s="369">
        <v>51.45076491283551</v>
      </c>
      <c r="Z21" s="370">
        <v>75954</v>
      </c>
      <c r="AA21" s="371">
        <v>72.945718566324771</v>
      </c>
      <c r="AB21" s="370">
        <v>28170</v>
      </c>
      <c r="AC21" s="372">
        <f t="shared" si="0"/>
        <v>27.054281433675232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57462</v>
      </c>
      <c r="E22" s="365">
        <f t="shared" si="2"/>
        <v>36418</v>
      </c>
      <c r="F22" s="366">
        <f t="shared" si="3"/>
        <v>63.377536458877174</v>
      </c>
      <c r="G22" s="365">
        <f t="shared" si="4"/>
        <v>21044</v>
      </c>
      <c r="H22" s="367">
        <f t="shared" si="3"/>
        <v>36.622463541122826</v>
      </c>
      <c r="I22" s="350"/>
      <c r="J22" s="368">
        <v>13608</v>
      </c>
      <c r="K22" s="369">
        <v>23.681737496084367</v>
      </c>
      <c r="L22" s="370">
        <v>5958</v>
      </c>
      <c r="M22" s="371">
        <v>43.783068783068785</v>
      </c>
      <c r="N22" s="370">
        <v>7650</v>
      </c>
      <c r="O22" s="372">
        <v>56.216931216931222</v>
      </c>
      <c r="P22" s="350"/>
      <c r="Q22" s="368">
        <v>12145</v>
      </c>
      <c r="R22" s="369">
        <v>21.135707075980648</v>
      </c>
      <c r="S22" s="370">
        <v>7664</v>
      </c>
      <c r="T22" s="371">
        <v>63.104158089748864</v>
      </c>
      <c r="U22" s="370">
        <v>4481</v>
      </c>
      <c r="V22" s="372">
        <v>36.895841910251129</v>
      </c>
      <c r="W22" s="350"/>
      <c r="X22" s="368">
        <v>31709</v>
      </c>
      <c r="Y22" s="369">
        <v>55.182555427934986</v>
      </c>
      <c r="Z22" s="370">
        <v>22796</v>
      </c>
      <c r="AA22" s="371">
        <v>71.891261156138626</v>
      </c>
      <c r="AB22" s="370">
        <v>8913</v>
      </c>
      <c r="AC22" s="372">
        <f t="shared" si="0"/>
        <v>28.108738843861364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91766</v>
      </c>
      <c r="E23" s="365">
        <f t="shared" si="2"/>
        <v>56746</v>
      </c>
      <c r="F23" s="366">
        <f t="shared" si="3"/>
        <v>61.837717673212303</v>
      </c>
      <c r="G23" s="365">
        <f t="shared" si="4"/>
        <v>35020</v>
      </c>
      <c r="H23" s="367">
        <f t="shared" si="3"/>
        <v>38.162282326787697</v>
      </c>
      <c r="I23" s="350"/>
      <c r="J23" s="368">
        <v>26179</v>
      </c>
      <c r="K23" s="369">
        <v>28.527995118017568</v>
      </c>
      <c r="L23" s="370">
        <v>10248</v>
      </c>
      <c r="M23" s="371">
        <v>39.145880285725198</v>
      </c>
      <c r="N23" s="370">
        <v>15931</v>
      </c>
      <c r="O23" s="372">
        <v>60.854119714274802</v>
      </c>
      <c r="P23" s="350"/>
      <c r="Q23" s="368">
        <v>16031</v>
      </c>
      <c r="R23" s="369">
        <v>17.46943312337903</v>
      </c>
      <c r="S23" s="370">
        <v>9285</v>
      </c>
      <c r="T23" s="371">
        <v>57.919031875740757</v>
      </c>
      <c r="U23" s="370">
        <v>6746</v>
      </c>
      <c r="V23" s="372">
        <v>42.08096812425925</v>
      </c>
      <c r="W23" s="350"/>
      <c r="X23" s="368">
        <v>49556</v>
      </c>
      <c r="Y23" s="369">
        <v>54.002571758603402</v>
      </c>
      <c r="Z23" s="370">
        <v>37213</v>
      </c>
      <c r="AA23" s="371">
        <v>75.09282427960288</v>
      </c>
      <c r="AB23" s="370">
        <v>12343</v>
      </c>
      <c r="AC23" s="372">
        <f t="shared" si="0"/>
        <v>24.907175720397127</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269139</v>
      </c>
      <c r="E24" s="365">
        <f t="shared" si="2"/>
        <v>175846</v>
      </c>
      <c r="F24" s="366">
        <f t="shared" si="3"/>
        <v>65.336498983796474</v>
      </c>
      <c r="G24" s="365">
        <f t="shared" si="4"/>
        <v>93293</v>
      </c>
      <c r="H24" s="367">
        <f t="shared" si="3"/>
        <v>34.663501016203526</v>
      </c>
      <c r="I24" s="350"/>
      <c r="J24" s="368">
        <v>63336</v>
      </c>
      <c r="K24" s="369">
        <v>23.532821330241994</v>
      </c>
      <c r="L24" s="370">
        <v>29392</v>
      </c>
      <c r="M24" s="371">
        <v>46.40646709612227</v>
      </c>
      <c r="N24" s="370">
        <v>33944</v>
      </c>
      <c r="O24" s="372">
        <v>53.59353290387773</v>
      </c>
      <c r="P24" s="350"/>
      <c r="Q24" s="368">
        <v>52820</v>
      </c>
      <c r="R24" s="369">
        <v>19.62554665061548</v>
      </c>
      <c r="S24" s="370">
        <v>34407</v>
      </c>
      <c r="T24" s="371">
        <v>65.140098447557747</v>
      </c>
      <c r="U24" s="370">
        <v>18413</v>
      </c>
      <c r="V24" s="372">
        <v>34.85990155244226</v>
      </c>
      <c r="W24" s="350"/>
      <c r="X24" s="368">
        <v>152983</v>
      </c>
      <c r="Y24" s="369">
        <v>56.84163201914253</v>
      </c>
      <c r="Z24" s="370">
        <v>112047</v>
      </c>
      <c r="AA24" s="371">
        <v>73.241471274586061</v>
      </c>
      <c r="AB24" s="370">
        <v>40936</v>
      </c>
      <c r="AC24" s="372">
        <f t="shared" si="0"/>
        <v>26.758528725413932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61602</v>
      </c>
      <c r="E25" s="365">
        <f t="shared" si="2"/>
        <v>35449</v>
      </c>
      <c r="F25" s="366">
        <f t="shared" si="3"/>
        <v>57.545209571117816</v>
      </c>
      <c r="G25" s="365">
        <f t="shared" si="4"/>
        <v>26153</v>
      </c>
      <c r="H25" s="367">
        <f t="shared" si="3"/>
        <v>42.454790428882177</v>
      </c>
      <c r="I25" s="350"/>
      <c r="J25" s="368">
        <v>21659</v>
      </c>
      <c r="K25" s="369">
        <v>35.159572741144771</v>
      </c>
      <c r="L25" s="370">
        <v>8242</v>
      </c>
      <c r="M25" s="371">
        <v>38.053465072256337</v>
      </c>
      <c r="N25" s="370">
        <v>13417</v>
      </c>
      <c r="O25" s="372">
        <v>61.94653492774367</v>
      </c>
      <c r="P25" s="350"/>
      <c r="Q25" s="368">
        <v>13821</v>
      </c>
      <c r="R25" s="369">
        <v>22.435959871432747</v>
      </c>
      <c r="S25" s="370">
        <v>8646</v>
      </c>
      <c r="T25" s="371">
        <v>62.556978510961578</v>
      </c>
      <c r="U25" s="370">
        <v>5175</v>
      </c>
      <c r="V25" s="372">
        <v>37.443021489038422</v>
      </c>
      <c r="W25" s="350"/>
      <c r="X25" s="368">
        <v>26122</v>
      </c>
      <c r="Y25" s="369">
        <v>42.404467387422486</v>
      </c>
      <c r="Z25" s="370">
        <v>18561</v>
      </c>
      <c r="AA25" s="371">
        <v>71.055049383661284</v>
      </c>
      <c r="AB25" s="370">
        <v>7561</v>
      </c>
      <c r="AC25" s="372">
        <f t="shared" si="0"/>
        <v>28.944950616338716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23614</v>
      </c>
      <c r="E26" s="380">
        <f t="shared" si="2"/>
        <v>14674</v>
      </c>
      <c r="F26" s="381">
        <f t="shared" si="3"/>
        <v>62.141102735665285</v>
      </c>
      <c r="G26" s="380">
        <f t="shared" si="4"/>
        <v>8940</v>
      </c>
      <c r="H26" s="367">
        <f t="shared" si="3"/>
        <v>37.858897264334715</v>
      </c>
      <c r="I26" s="350"/>
      <c r="J26" s="377">
        <v>5532</v>
      </c>
      <c r="K26" s="378">
        <v>23.426780723299736</v>
      </c>
      <c r="L26" s="375">
        <v>2431</v>
      </c>
      <c r="M26" s="376">
        <v>43.944323933477946</v>
      </c>
      <c r="N26" s="375">
        <v>3101</v>
      </c>
      <c r="O26" s="372">
        <v>56.055676066522054</v>
      </c>
      <c r="P26" s="350"/>
      <c r="Q26" s="377">
        <v>4522</v>
      </c>
      <c r="R26" s="378">
        <v>19.14965698314559</v>
      </c>
      <c r="S26" s="375">
        <v>2516</v>
      </c>
      <c r="T26" s="376">
        <v>55.639097744360896</v>
      </c>
      <c r="U26" s="375">
        <v>2006</v>
      </c>
      <c r="V26" s="372">
        <v>44.360902255639097</v>
      </c>
      <c r="W26" s="350"/>
      <c r="X26" s="377">
        <v>13560</v>
      </c>
      <c r="Y26" s="378">
        <v>57.423562293554674</v>
      </c>
      <c r="Z26" s="375">
        <v>9727</v>
      </c>
      <c r="AA26" s="376">
        <v>71.733038348082601</v>
      </c>
      <c r="AB26" s="375">
        <v>3833</v>
      </c>
      <c r="AC26" s="372">
        <f t="shared" si="0"/>
        <v>28.266961651917406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119909</v>
      </c>
      <c r="E27" s="380">
        <f t="shared" si="2"/>
        <v>72487</v>
      </c>
      <c r="F27" s="381">
        <f t="shared" si="3"/>
        <v>60.451675854189425</v>
      </c>
      <c r="G27" s="380">
        <f t="shared" si="4"/>
        <v>47422</v>
      </c>
      <c r="H27" s="367">
        <f t="shared" si="3"/>
        <v>39.548324145810568</v>
      </c>
      <c r="I27" s="350"/>
      <c r="J27" s="377">
        <v>31360</v>
      </c>
      <c r="K27" s="378">
        <v>26.153166150997841</v>
      </c>
      <c r="L27" s="375">
        <v>12840</v>
      </c>
      <c r="M27" s="376">
        <v>40.943877551020407</v>
      </c>
      <c r="N27" s="375">
        <v>18520</v>
      </c>
      <c r="O27" s="372">
        <v>59.056122448979586</v>
      </c>
      <c r="P27" s="350"/>
      <c r="Q27" s="377">
        <v>24068</v>
      </c>
      <c r="R27" s="378">
        <v>20.071887848284948</v>
      </c>
      <c r="S27" s="375">
        <v>13622</v>
      </c>
      <c r="T27" s="376">
        <v>56.597972411500749</v>
      </c>
      <c r="U27" s="375">
        <v>10446</v>
      </c>
      <c r="V27" s="372">
        <v>43.402027588499251</v>
      </c>
      <c r="W27" s="350"/>
      <c r="X27" s="377">
        <v>64481</v>
      </c>
      <c r="Y27" s="378">
        <v>53.774946000717208</v>
      </c>
      <c r="Z27" s="375">
        <v>46025</v>
      </c>
      <c r="AA27" s="376">
        <v>71.37761511142817</v>
      </c>
      <c r="AB27" s="375">
        <v>18456</v>
      </c>
      <c r="AC27" s="372">
        <f t="shared" si="0"/>
        <v>28.62238488857183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14826</v>
      </c>
      <c r="E28" s="380">
        <f t="shared" si="2"/>
        <v>9202</v>
      </c>
      <c r="F28" s="381">
        <f t="shared" si="3"/>
        <v>62.066639687036286</v>
      </c>
      <c r="G28" s="380">
        <f t="shared" si="4"/>
        <v>5624</v>
      </c>
      <c r="H28" s="382">
        <f t="shared" si="3"/>
        <v>37.933360312963707</v>
      </c>
      <c r="I28" s="350"/>
      <c r="J28" s="377">
        <v>3431</v>
      </c>
      <c r="K28" s="378">
        <v>23.141777957641978</v>
      </c>
      <c r="L28" s="375">
        <v>1420</v>
      </c>
      <c r="M28" s="376">
        <v>41.38735062663946</v>
      </c>
      <c r="N28" s="375">
        <v>2011</v>
      </c>
      <c r="O28" s="383">
        <v>58.61264937336054</v>
      </c>
      <c r="P28" s="350"/>
      <c r="Q28" s="377">
        <v>2769</v>
      </c>
      <c r="R28" s="378">
        <v>18.67664912990692</v>
      </c>
      <c r="S28" s="375">
        <v>1629</v>
      </c>
      <c r="T28" s="376">
        <v>58.829902491874321</v>
      </c>
      <c r="U28" s="375">
        <v>1140</v>
      </c>
      <c r="V28" s="383">
        <v>41.170097508125671</v>
      </c>
      <c r="W28" s="350"/>
      <c r="X28" s="377">
        <v>8626</v>
      </c>
      <c r="Y28" s="378">
        <v>58.181572912451095</v>
      </c>
      <c r="Z28" s="375">
        <v>6153</v>
      </c>
      <c r="AA28" s="376">
        <v>71.330860190122877</v>
      </c>
      <c r="AB28" s="375">
        <v>2473</v>
      </c>
      <c r="AC28" s="383">
        <f t="shared" si="0"/>
        <v>28.669139809877116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5637</v>
      </c>
      <c r="E29" s="386">
        <f t="shared" si="2"/>
        <v>3087</v>
      </c>
      <c r="F29" s="387">
        <f t="shared" si="3"/>
        <v>54.763171899946784</v>
      </c>
      <c r="G29" s="386">
        <f t="shared" si="4"/>
        <v>2550</v>
      </c>
      <c r="H29" s="388">
        <f t="shared" si="3"/>
        <v>45.236828100053224</v>
      </c>
      <c r="I29" s="350"/>
      <c r="J29" s="389">
        <v>3031</v>
      </c>
      <c r="K29" s="390">
        <v>53.769735675004441</v>
      </c>
      <c r="L29" s="391">
        <v>1168</v>
      </c>
      <c r="M29" s="392">
        <v>38.535136918508748</v>
      </c>
      <c r="N29" s="391">
        <v>1863</v>
      </c>
      <c r="O29" s="393">
        <v>61.464863081491259</v>
      </c>
      <c r="P29" s="350"/>
      <c r="Q29" s="389">
        <v>1018</v>
      </c>
      <c r="R29" s="390">
        <v>18.059251374844777</v>
      </c>
      <c r="S29" s="391">
        <v>704</v>
      </c>
      <c r="T29" s="392">
        <v>69.155206286836929</v>
      </c>
      <c r="U29" s="391">
        <v>314</v>
      </c>
      <c r="V29" s="393">
        <v>30.844793713163064</v>
      </c>
      <c r="W29" s="350"/>
      <c r="X29" s="389">
        <v>1588</v>
      </c>
      <c r="Y29" s="390">
        <v>28.171012950150786</v>
      </c>
      <c r="Z29" s="391">
        <v>1215</v>
      </c>
      <c r="AA29" s="392">
        <v>76.511335012594458</v>
      </c>
      <c r="AB29" s="391">
        <v>373</v>
      </c>
      <c r="AC29" s="393">
        <f t="shared" si="0"/>
        <v>23.488664987405542</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2103140</v>
      </c>
      <c r="E31" s="1230">
        <f>L31+S31+Z31</f>
        <v>1311254</v>
      </c>
      <c r="F31" s="1231">
        <f>E31/$D31*100</f>
        <v>62.347442395656017</v>
      </c>
      <c r="G31" s="1230">
        <f>N31+U31+AB31</f>
        <v>791886</v>
      </c>
      <c r="H31" s="1232">
        <f>G31/$D31*100</f>
        <v>37.652557604343983</v>
      </c>
      <c r="I31" s="320"/>
      <c r="J31" s="1233">
        <f>SUM(J12:J29)</f>
        <v>551810</v>
      </c>
      <c r="K31" s="1234">
        <f>J31/$D31*100</f>
        <v>26.23743545365501</v>
      </c>
      <c r="L31" s="1230">
        <f>SUM(L12:L29)</f>
        <v>233539</v>
      </c>
      <c r="M31" s="1231">
        <f>L31/$J31*100</f>
        <v>42.322357333140033</v>
      </c>
      <c r="N31" s="1230">
        <f>SUM(N12:N29)</f>
        <v>318271</v>
      </c>
      <c r="O31" s="1235">
        <f>N31/$J31*100</f>
        <v>57.677642666859974</v>
      </c>
      <c r="P31" s="320"/>
      <c r="Q31" s="1233">
        <f>SUM(Q12:Q29)</f>
        <v>444807</v>
      </c>
      <c r="R31" s="1234">
        <f>Q31/$D31*100</f>
        <v>21.1496619340605</v>
      </c>
      <c r="S31" s="1230">
        <f>SUM(S12:S29)</f>
        <v>277232</v>
      </c>
      <c r="T31" s="1231">
        <f>S31/$Q31*100</f>
        <v>62.326357274053692</v>
      </c>
      <c r="U31" s="1230">
        <f>SUM(U12:U29)</f>
        <v>167575</v>
      </c>
      <c r="V31" s="1235">
        <f>U31/$Q31*100</f>
        <v>37.673642725946308</v>
      </c>
      <c r="W31" s="320"/>
      <c r="X31" s="1233">
        <f>SUM(X12:X29)</f>
        <v>1106523</v>
      </c>
      <c r="Y31" s="1234">
        <f>X31/$D31*100</f>
        <v>52.612902612284486</v>
      </c>
      <c r="Z31" s="1230">
        <f>SUM(Z12:Z29)</f>
        <v>800483</v>
      </c>
      <c r="AA31" s="1231">
        <f>Z31/$X31*100</f>
        <v>72.342192615969125</v>
      </c>
      <c r="AB31" s="1230">
        <f>SUM(AB12:AB29)</f>
        <v>306040</v>
      </c>
      <c r="AC31" s="1235">
        <f>AB31/$X31*100</f>
        <v>27.657807384030882</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6" customFormat="1" ht="13.5" customHeight="1" x14ac:dyDescent="0.2">
      <c r="B34" s="1484"/>
      <c r="C34" s="1484"/>
      <c r="D34" s="1484"/>
      <c r="E34" s="1484"/>
      <c r="F34" s="1484"/>
      <c r="G34" s="1484"/>
      <c r="H34" s="1484"/>
      <c r="I34" s="1484"/>
      <c r="J34" s="1484"/>
      <c r="K34" s="1484"/>
      <c r="L34" s="1484"/>
      <c r="M34" s="1484"/>
      <c r="N34" s="1484"/>
      <c r="O34" s="1484"/>
    </row>
    <row r="35" spans="2:15" s="396" customFormat="1" ht="29.25" customHeight="1" x14ac:dyDescent="0.2">
      <c r="B35" s="1484"/>
      <c r="C35" s="1484"/>
      <c r="D35" s="1484"/>
      <c r="E35" s="1484"/>
      <c r="F35" s="1484"/>
      <c r="G35" s="1484"/>
      <c r="H35" s="1484"/>
      <c r="I35" s="1484"/>
      <c r="J35" s="1484"/>
      <c r="K35" s="1484"/>
      <c r="L35" s="1484"/>
      <c r="M35" s="1484"/>
    </row>
    <row r="36" spans="2:15" s="396" customFormat="1" ht="4.5" customHeight="1" x14ac:dyDescent="0.2">
      <c r="B36" s="1483"/>
      <c r="C36" s="1483"/>
      <c r="D36" s="1483"/>
      <c r="E36" s="1326"/>
      <c r="F36" s="1326"/>
      <c r="G36" s="1326"/>
    </row>
    <row r="37" spans="2:15" s="396" customFormat="1" x14ac:dyDescent="0.2"/>
    <row r="38" spans="2:15" s="396" customFormat="1" x14ac:dyDescent="0.2"/>
    <row r="39" spans="2:15" s="396" customFormat="1" x14ac:dyDescent="0.2"/>
    <row r="40" spans="2:15" s="396" customFormat="1" x14ac:dyDescent="0.2"/>
    <row r="41" spans="2:15" s="396" customFormat="1" x14ac:dyDescent="0.2"/>
    <row r="42" spans="2:15" s="396"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403</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224</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225</v>
      </c>
      <c r="K8" s="1463"/>
      <c r="L8" s="1463"/>
      <c r="M8" s="1463"/>
      <c r="N8" s="1463"/>
      <c r="O8" s="1464"/>
      <c r="P8" s="317"/>
      <c r="Q8" s="1462" t="s">
        <v>226</v>
      </c>
      <c r="R8" s="1463"/>
      <c r="S8" s="1463"/>
      <c r="T8" s="1463"/>
      <c r="U8" s="1463"/>
      <c r="V8" s="1464"/>
      <c r="W8" s="317"/>
      <c r="X8" s="1462" t="s">
        <v>227</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219</v>
      </c>
      <c r="L9" s="1441" t="s">
        <v>24</v>
      </c>
      <c r="M9" s="1442"/>
      <c r="N9" s="1443" t="s">
        <v>23</v>
      </c>
      <c r="O9" s="1444"/>
      <c r="P9" s="317"/>
      <c r="Q9" s="1445" t="s">
        <v>9</v>
      </c>
      <c r="R9" s="1439" t="s">
        <v>219</v>
      </c>
      <c r="S9" s="1441" t="s">
        <v>24</v>
      </c>
      <c r="T9" s="1442"/>
      <c r="U9" s="1443" t="s">
        <v>23</v>
      </c>
      <c r="V9" s="1444"/>
      <c r="W9" s="317"/>
      <c r="X9" s="1445" t="s">
        <v>9</v>
      </c>
      <c r="Y9" s="1439" t="s">
        <v>219</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219</v>
      </c>
      <c r="G10" s="406" t="s">
        <v>9</v>
      </c>
      <c r="H10" s="886" t="s">
        <v>219</v>
      </c>
      <c r="I10" s="346"/>
      <c r="J10" s="1446"/>
      <c r="K10" s="1440"/>
      <c r="L10" s="404" t="s">
        <v>9</v>
      </c>
      <c r="M10" s="403" t="s">
        <v>220</v>
      </c>
      <c r="N10" s="407" t="s">
        <v>9</v>
      </c>
      <c r="O10" s="402" t="s">
        <v>220</v>
      </c>
      <c r="P10" s="347"/>
      <c r="Q10" s="1446"/>
      <c r="R10" s="1440"/>
      <c r="S10" s="404" t="s">
        <v>9</v>
      </c>
      <c r="T10" s="403" t="s">
        <v>220</v>
      </c>
      <c r="U10" s="407" t="s">
        <v>9</v>
      </c>
      <c r="V10" s="402" t="s">
        <v>220</v>
      </c>
      <c r="W10" s="347"/>
      <c r="X10" s="1446"/>
      <c r="Y10" s="144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74441</v>
      </c>
      <c r="E12" s="352">
        <f>L12+S12+Z12</f>
        <v>43093</v>
      </c>
      <c r="F12" s="353">
        <f>E12/$D12*100</f>
        <v>57.88879783990005</v>
      </c>
      <c r="G12" s="352">
        <f>N12+U12+AB12</f>
        <v>31348</v>
      </c>
      <c r="H12" s="354">
        <f>G12/$D12*100</f>
        <v>42.11120216009995</v>
      </c>
      <c r="I12" s="350"/>
      <c r="J12" s="355">
        <f>L12+N12</f>
        <v>29114</v>
      </c>
      <c r="K12" s="356">
        <f>J12/$D12*100</f>
        <v>39.110167783882538</v>
      </c>
      <c r="L12" s="357">
        <v>11253</v>
      </c>
      <c r="M12" s="353">
        <v>38.651507865631658</v>
      </c>
      <c r="N12" s="357">
        <v>17861</v>
      </c>
      <c r="O12" s="358">
        <v>61.34849213436835</v>
      </c>
      <c r="P12" s="350"/>
      <c r="Q12" s="355">
        <v>12947</v>
      </c>
      <c r="R12" s="356">
        <v>17.392297255544658</v>
      </c>
      <c r="S12" s="357">
        <v>7331</v>
      </c>
      <c r="T12" s="353">
        <v>56.623155943461803</v>
      </c>
      <c r="U12" s="357">
        <v>5616</v>
      </c>
      <c r="V12" s="358">
        <v>43.376844056538197</v>
      </c>
      <c r="W12" s="350"/>
      <c r="X12" s="355">
        <v>32380</v>
      </c>
      <c r="Y12" s="356">
        <v>43.497534960572807</v>
      </c>
      <c r="Z12" s="357">
        <v>24509</v>
      </c>
      <c r="AA12" s="353">
        <v>75.691785052501544</v>
      </c>
      <c r="AB12" s="357">
        <v>7871</v>
      </c>
      <c r="AC12" s="358">
        <f t="shared" ref="AC12:AC29" si="0">AB12/$X12*100</f>
        <v>24.308214947498456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13782</v>
      </c>
      <c r="E13" s="365">
        <f t="shared" ref="E13:E29" si="2">L13+S13+Z13</f>
        <v>9168</v>
      </c>
      <c r="F13" s="366">
        <f t="shared" ref="F13:H29" si="3">E13/$D13*100</f>
        <v>66.521549847627341</v>
      </c>
      <c r="G13" s="365">
        <f t="shared" ref="G13:G29" si="4">N13+U13+AB13</f>
        <v>4614</v>
      </c>
      <c r="H13" s="367">
        <f t="shared" si="3"/>
        <v>33.478450152372659</v>
      </c>
      <c r="I13" s="350"/>
      <c r="J13" s="368">
        <f t="shared" ref="J13:J29" si="5">L13+N13</f>
        <v>2497</v>
      </c>
      <c r="K13" s="369">
        <f t="shared" ref="K13:K29" si="6">J13/$D13*100</f>
        <v>18.117834857059933</v>
      </c>
      <c r="L13" s="370">
        <v>1008</v>
      </c>
      <c r="M13" s="371">
        <v>40.368442130556673</v>
      </c>
      <c r="N13" s="370">
        <v>1489</v>
      </c>
      <c r="O13" s="372">
        <v>59.631557869443327</v>
      </c>
      <c r="P13" s="350"/>
      <c r="Q13" s="368">
        <v>2061</v>
      </c>
      <c r="R13" s="369">
        <v>14.95428820200261</v>
      </c>
      <c r="S13" s="370">
        <v>1199</v>
      </c>
      <c r="T13" s="371">
        <v>58.175642891800095</v>
      </c>
      <c r="U13" s="370">
        <v>862</v>
      </c>
      <c r="V13" s="372">
        <v>41.824357108199905</v>
      </c>
      <c r="W13" s="350"/>
      <c r="X13" s="368">
        <v>9224</v>
      </c>
      <c r="Y13" s="369">
        <v>66.927876940937452</v>
      </c>
      <c r="Z13" s="370">
        <v>6961</v>
      </c>
      <c r="AA13" s="371">
        <v>75.466175195143109</v>
      </c>
      <c r="AB13" s="370">
        <v>2263</v>
      </c>
      <c r="AC13" s="372">
        <f t="shared" si="0"/>
        <v>24.533824804856895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8298</v>
      </c>
      <c r="E14" s="365">
        <f t="shared" si="2"/>
        <v>5516</v>
      </c>
      <c r="F14" s="366">
        <f t="shared" si="3"/>
        <v>66.473849120269946</v>
      </c>
      <c r="G14" s="365">
        <f t="shared" si="4"/>
        <v>2782</v>
      </c>
      <c r="H14" s="367">
        <f t="shared" si="3"/>
        <v>33.526150879730054</v>
      </c>
      <c r="I14" s="350"/>
      <c r="J14" s="368">
        <f t="shared" si="5"/>
        <v>1843</v>
      </c>
      <c r="K14" s="369">
        <f t="shared" si="6"/>
        <v>22.21017112557243</v>
      </c>
      <c r="L14" s="370">
        <v>755</v>
      </c>
      <c r="M14" s="371">
        <v>40.965816603364082</v>
      </c>
      <c r="N14" s="370">
        <v>1088</v>
      </c>
      <c r="O14" s="372">
        <v>59.034183396635918</v>
      </c>
      <c r="P14" s="350"/>
      <c r="Q14" s="368">
        <v>1547</v>
      </c>
      <c r="R14" s="369">
        <v>18.643046517233071</v>
      </c>
      <c r="S14" s="370">
        <v>889</v>
      </c>
      <c r="T14" s="371">
        <v>57.466063348416284</v>
      </c>
      <c r="U14" s="370">
        <v>658</v>
      </c>
      <c r="V14" s="372">
        <v>42.533936651583709</v>
      </c>
      <c r="W14" s="350"/>
      <c r="X14" s="368">
        <v>4908</v>
      </c>
      <c r="Y14" s="369">
        <v>59.146782357194503</v>
      </c>
      <c r="Z14" s="370">
        <v>3872</v>
      </c>
      <c r="AA14" s="371">
        <v>78.891605541972282</v>
      </c>
      <c r="AB14" s="370">
        <v>1036</v>
      </c>
      <c r="AC14" s="372">
        <f t="shared" si="0"/>
        <v>21.108394458027711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8570</v>
      </c>
      <c r="E15" s="365">
        <f t="shared" si="2"/>
        <v>5395</v>
      </c>
      <c r="F15" s="366">
        <f t="shared" si="3"/>
        <v>62.952158693115521</v>
      </c>
      <c r="G15" s="365">
        <f t="shared" si="4"/>
        <v>3175</v>
      </c>
      <c r="H15" s="367">
        <f t="shared" si="3"/>
        <v>37.047841306884486</v>
      </c>
      <c r="I15" s="350"/>
      <c r="J15" s="368">
        <f t="shared" si="5"/>
        <v>2012</v>
      </c>
      <c r="K15" s="369">
        <f t="shared" si="6"/>
        <v>23.477246207701281</v>
      </c>
      <c r="L15" s="370">
        <v>764</v>
      </c>
      <c r="M15" s="371">
        <v>37.972166998011929</v>
      </c>
      <c r="N15" s="370">
        <v>1248</v>
      </c>
      <c r="O15" s="372">
        <v>62.027833001988078</v>
      </c>
      <c r="P15" s="350"/>
      <c r="Q15" s="368">
        <v>1515</v>
      </c>
      <c r="R15" s="369">
        <v>17.677946324387399</v>
      </c>
      <c r="S15" s="370">
        <v>857</v>
      </c>
      <c r="T15" s="371">
        <v>56.567656765676567</v>
      </c>
      <c r="U15" s="370">
        <v>658</v>
      </c>
      <c r="V15" s="372">
        <v>43.432343234323433</v>
      </c>
      <c r="W15" s="350"/>
      <c r="X15" s="368">
        <v>5043</v>
      </c>
      <c r="Y15" s="369">
        <v>58.844807467911323</v>
      </c>
      <c r="Z15" s="370">
        <v>3774</v>
      </c>
      <c r="AA15" s="371">
        <v>74.836406900654367</v>
      </c>
      <c r="AB15" s="370">
        <v>1269</v>
      </c>
      <c r="AC15" s="372">
        <f t="shared" si="0"/>
        <v>25.163593099345626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20932</v>
      </c>
      <c r="E16" s="365">
        <f t="shared" si="2"/>
        <v>12777</v>
      </c>
      <c r="F16" s="366">
        <f t="shared" si="3"/>
        <v>61.040512134530864</v>
      </c>
      <c r="G16" s="365">
        <f t="shared" si="4"/>
        <v>8155</v>
      </c>
      <c r="H16" s="367">
        <f t="shared" si="3"/>
        <v>38.959487865469136</v>
      </c>
      <c r="I16" s="350"/>
      <c r="J16" s="368">
        <f t="shared" si="5"/>
        <v>6350</v>
      </c>
      <c r="K16" s="369">
        <f t="shared" si="6"/>
        <v>30.336327154595832</v>
      </c>
      <c r="L16" s="370">
        <v>2579</v>
      </c>
      <c r="M16" s="371">
        <v>40.614173228346459</v>
      </c>
      <c r="N16" s="370">
        <v>3771</v>
      </c>
      <c r="O16" s="372">
        <v>59.385826771653541</v>
      </c>
      <c r="P16" s="350"/>
      <c r="Q16" s="368">
        <v>4051</v>
      </c>
      <c r="R16" s="369">
        <v>19.353143512325627</v>
      </c>
      <c r="S16" s="370">
        <v>2371</v>
      </c>
      <c r="T16" s="371">
        <v>58.528758331276229</v>
      </c>
      <c r="U16" s="370">
        <v>1680</v>
      </c>
      <c r="V16" s="372">
        <v>41.471241668723771</v>
      </c>
      <c r="W16" s="350"/>
      <c r="X16" s="368">
        <v>10531</v>
      </c>
      <c r="Y16" s="369">
        <v>50.310529333078534</v>
      </c>
      <c r="Z16" s="370">
        <v>7827</v>
      </c>
      <c r="AA16" s="371">
        <v>74.323426075396455</v>
      </c>
      <c r="AB16" s="370">
        <v>2704</v>
      </c>
      <c r="AC16" s="372">
        <f t="shared" si="0"/>
        <v>25.676573924603552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5234</v>
      </c>
      <c r="E17" s="375">
        <f t="shared" si="2"/>
        <v>3343</v>
      </c>
      <c r="F17" s="376">
        <f t="shared" si="3"/>
        <v>63.87084447841039</v>
      </c>
      <c r="G17" s="375">
        <f t="shared" si="4"/>
        <v>1891</v>
      </c>
      <c r="H17" s="367">
        <f t="shared" si="3"/>
        <v>36.12915552158961</v>
      </c>
      <c r="I17" s="350"/>
      <c r="J17" s="377">
        <f t="shared" si="5"/>
        <v>1317</v>
      </c>
      <c r="K17" s="378">
        <f t="shared" si="6"/>
        <v>25.162399694306458</v>
      </c>
      <c r="L17" s="375">
        <v>531</v>
      </c>
      <c r="M17" s="376">
        <v>40.31890660592255</v>
      </c>
      <c r="N17" s="375">
        <v>786</v>
      </c>
      <c r="O17" s="372">
        <v>59.681093394077443</v>
      </c>
      <c r="P17" s="350"/>
      <c r="Q17" s="377">
        <v>969</v>
      </c>
      <c r="R17" s="378">
        <v>18.513565150936188</v>
      </c>
      <c r="S17" s="375">
        <v>532</v>
      </c>
      <c r="T17" s="376">
        <v>54.901960784313729</v>
      </c>
      <c r="U17" s="375">
        <v>437</v>
      </c>
      <c r="V17" s="372">
        <v>45.098039215686278</v>
      </c>
      <c r="W17" s="350"/>
      <c r="X17" s="377">
        <v>2948</v>
      </c>
      <c r="Y17" s="378">
        <v>56.324035154757354</v>
      </c>
      <c r="Z17" s="375">
        <v>2280</v>
      </c>
      <c r="AA17" s="376">
        <v>77.340569877883311</v>
      </c>
      <c r="AB17" s="375">
        <v>668</v>
      </c>
      <c r="AC17" s="372">
        <f t="shared" si="0"/>
        <v>22.659430122116689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35085</v>
      </c>
      <c r="E18" s="365">
        <f t="shared" si="2"/>
        <v>22938</v>
      </c>
      <c r="F18" s="366">
        <f t="shared" si="3"/>
        <v>65.37836682342882</v>
      </c>
      <c r="G18" s="365">
        <f t="shared" si="4"/>
        <v>12147</v>
      </c>
      <c r="H18" s="367">
        <f t="shared" si="3"/>
        <v>34.62163317657118</v>
      </c>
      <c r="I18" s="350"/>
      <c r="J18" s="368">
        <f t="shared" si="5"/>
        <v>6768</v>
      </c>
      <c r="K18" s="369">
        <f t="shared" si="6"/>
        <v>19.290294997862333</v>
      </c>
      <c r="L18" s="370">
        <v>2773</v>
      </c>
      <c r="M18" s="371">
        <v>40.972222222222221</v>
      </c>
      <c r="N18" s="370">
        <v>3995</v>
      </c>
      <c r="O18" s="372">
        <v>59.027777777777779</v>
      </c>
      <c r="P18" s="350"/>
      <c r="Q18" s="368">
        <v>5136</v>
      </c>
      <c r="R18" s="369">
        <v>14.638734501923899</v>
      </c>
      <c r="S18" s="370">
        <v>2849</v>
      </c>
      <c r="T18" s="371">
        <v>55.471183800623059</v>
      </c>
      <c r="U18" s="370">
        <v>2287</v>
      </c>
      <c r="V18" s="372">
        <v>44.528816199376948</v>
      </c>
      <c r="W18" s="350"/>
      <c r="X18" s="368">
        <v>23181</v>
      </c>
      <c r="Y18" s="369">
        <v>66.070970500213761</v>
      </c>
      <c r="Z18" s="370">
        <v>17316</v>
      </c>
      <c r="AA18" s="371">
        <v>74.699107027306837</v>
      </c>
      <c r="AB18" s="370">
        <v>5865</v>
      </c>
      <c r="AC18" s="372">
        <f t="shared" si="0"/>
        <v>25.300892972693156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24360</v>
      </c>
      <c r="E19" s="365">
        <f t="shared" si="2"/>
        <v>15515</v>
      </c>
      <c r="F19" s="366">
        <f t="shared" si="3"/>
        <v>63.69047619047619</v>
      </c>
      <c r="G19" s="365">
        <f t="shared" si="4"/>
        <v>8845</v>
      </c>
      <c r="H19" s="367">
        <f t="shared" si="3"/>
        <v>36.30952380952381</v>
      </c>
      <c r="I19" s="350"/>
      <c r="J19" s="368">
        <f t="shared" si="5"/>
        <v>5526</v>
      </c>
      <c r="K19" s="369">
        <f t="shared" si="6"/>
        <v>22.684729064039409</v>
      </c>
      <c r="L19" s="370">
        <v>2127</v>
      </c>
      <c r="M19" s="371">
        <v>38.490770901194352</v>
      </c>
      <c r="N19" s="370">
        <v>3399</v>
      </c>
      <c r="O19" s="372">
        <v>61.509229098805648</v>
      </c>
      <c r="P19" s="350"/>
      <c r="Q19" s="368">
        <v>3525</v>
      </c>
      <c r="R19" s="369">
        <v>14.470443349753696</v>
      </c>
      <c r="S19" s="370">
        <v>2030</v>
      </c>
      <c r="T19" s="371">
        <v>57.588652482269509</v>
      </c>
      <c r="U19" s="370">
        <v>1495</v>
      </c>
      <c r="V19" s="372">
        <v>42.411347517730498</v>
      </c>
      <c r="W19" s="350"/>
      <c r="X19" s="368">
        <v>15309</v>
      </c>
      <c r="Y19" s="369">
        <v>62.844827586206897</v>
      </c>
      <c r="Z19" s="370">
        <v>11358</v>
      </c>
      <c r="AA19" s="371">
        <v>74.191651969429756</v>
      </c>
      <c r="AB19" s="370">
        <v>3951</v>
      </c>
      <c r="AC19" s="372">
        <f t="shared" si="0"/>
        <v>25.808348030570254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50004</v>
      </c>
      <c r="E20" s="365">
        <f t="shared" si="2"/>
        <v>31409</v>
      </c>
      <c r="F20" s="366">
        <f t="shared" si="3"/>
        <v>62.81297496200304</v>
      </c>
      <c r="G20" s="365">
        <f t="shared" si="4"/>
        <v>18595</v>
      </c>
      <c r="H20" s="367">
        <f t="shared" si="3"/>
        <v>37.18702503799696</v>
      </c>
      <c r="I20" s="350"/>
      <c r="J20" s="368">
        <f t="shared" si="5"/>
        <v>13837</v>
      </c>
      <c r="K20" s="369">
        <f t="shared" si="6"/>
        <v>27.671786257099434</v>
      </c>
      <c r="L20" s="370">
        <v>5624</v>
      </c>
      <c r="M20" s="371">
        <v>40.644648406446478</v>
      </c>
      <c r="N20" s="370">
        <v>8213</v>
      </c>
      <c r="O20" s="372">
        <v>59.355351593553522</v>
      </c>
      <c r="P20" s="350"/>
      <c r="Q20" s="368">
        <v>8055</v>
      </c>
      <c r="R20" s="369">
        <v>16.108711303095752</v>
      </c>
      <c r="S20" s="370">
        <v>4580</v>
      </c>
      <c r="T20" s="371">
        <v>56.859093730602105</v>
      </c>
      <c r="U20" s="370">
        <v>3475</v>
      </c>
      <c r="V20" s="372">
        <v>43.140906269397888</v>
      </c>
      <c r="W20" s="350"/>
      <c r="X20" s="368">
        <v>28112</v>
      </c>
      <c r="Y20" s="369">
        <v>56.219502439804813</v>
      </c>
      <c r="Z20" s="370">
        <v>21205</v>
      </c>
      <c r="AA20" s="371">
        <v>75.430421172453038</v>
      </c>
      <c r="AB20" s="370">
        <v>6907</v>
      </c>
      <c r="AC20" s="372">
        <f t="shared" si="0"/>
        <v>24.569578827546955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46057</v>
      </c>
      <c r="E21" s="365">
        <f t="shared" si="2"/>
        <v>29879</v>
      </c>
      <c r="F21" s="366">
        <f t="shared" si="3"/>
        <v>64.873960527172841</v>
      </c>
      <c r="G21" s="365">
        <f t="shared" si="4"/>
        <v>16178</v>
      </c>
      <c r="H21" s="367">
        <f t="shared" si="3"/>
        <v>35.126039472827145</v>
      </c>
      <c r="I21" s="350"/>
      <c r="J21" s="368">
        <f t="shared" si="5"/>
        <v>10096</v>
      </c>
      <c r="K21" s="369">
        <f t="shared" si="6"/>
        <v>21.920663525631284</v>
      </c>
      <c r="L21" s="370">
        <v>4109</v>
      </c>
      <c r="M21" s="371">
        <v>40.699286846275754</v>
      </c>
      <c r="N21" s="370">
        <v>5987</v>
      </c>
      <c r="O21" s="372">
        <v>59.300713153724246</v>
      </c>
      <c r="P21" s="350"/>
      <c r="Q21" s="368">
        <v>8075</v>
      </c>
      <c r="R21" s="369">
        <v>17.532622619797209</v>
      </c>
      <c r="S21" s="370">
        <v>4624</v>
      </c>
      <c r="T21" s="371">
        <v>57.263157894736835</v>
      </c>
      <c r="U21" s="370">
        <v>3451</v>
      </c>
      <c r="V21" s="372">
        <v>42.736842105263158</v>
      </c>
      <c r="W21" s="350"/>
      <c r="X21" s="368">
        <v>27886</v>
      </c>
      <c r="Y21" s="369">
        <v>60.546713854571507</v>
      </c>
      <c r="Z21" s="370">
        <v>21146</v>
      </c>
      <c r="AA21" s="371">
        <v>75.830165674532026</v>
      </c>
      <c r="AB21" s="370">
        <v>6740</v>
      </c>
      <c r="AC21" s="372">
        <f t="shared" si="0"/>
        <v>24.169834325467974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13180</v>
      </c>
      <c r="E22" s="365">
        <f t="shared" si="2"/>
        <v>8597</v>
      </c>
      <c r="F22" s="366">
        <f t="shared" si="3"/>
        <v>65.227617602427927</v>
      </c>
      <c r="G22" s="365">
        <f t="shared" si="4"/>
        <v>4583</v>
      </c>
      <c r="H22" s="367">
        <f t="shared" si="3"/>
        <v>34.772382397572073</v>
      </c>
      <c r="I22" s="350"/>
      <c r="J22" s="368">
        <f t="shared" si="5"/>
        <v>2777</v>
      </c>
      <c r="K22" s="369">
        <f t="shared" si="6"/>
        <v>21.06980273141123</v>
      </c>
      <c r="L22" s="370">
        <v>1126</v>
      </c>
      <c r="M22" s="371">
        <v>40.547353258912494</v>
      </c>
      <c r="N22" s="370">
        <v>1651</v>
      </c>
      <c r="O22" s="372">
        <v>59.452646741087499</v>
      </c>
      <c r="P22" s="350"/>
      <c r="Q22" s="368">
        <v>2043</v>
      </c>
      <c r="R22" s="369">
        <v>15.500758725341427</v>
      </c>
      <c r="S22" s="370">
        <v>1153</v>
      </c>
      <c r="T22" s="371">
        <v>56.436612824278022</v>
      </c>
      <c r="U22" s="370">
        <v>890</v>
      </c>
      <c r="V22" s="372">
        <v>43.563387175721978</v>
      </c>
      <c r="W22" s="350"/>
      <c r="X22" s="368">
        <v>8360</v>
      </c>
      <c r="Y22" s="369">
        <v>63.429438543247343</v>
      </c>
      <c r="Z22" s="370">
        <v>6318</v>
      </c>
      <c r="AA22" s="371">
        <v>75.574162679425839</v>
      </c>
      <c r="AB22" s="370">
        <v>2042</v>
      </c>
      <c r="AC22" s="372">
        <f t="shared" si="0"/>
        <v>24.425837320574161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27145</v>
      </c>
      <c r="E23" s="365">
        <f t="shared" si="2"/>
        <v>18214</v>
      </c>
      <c r="F23" s="366">
        <f t="shared" si="3"/>
        <v>67.098913243691285</v>
      </c>
      <c r="G23" s="365">
        <f t="shared" si="4"/>
        <v>8931</v>
      </c>
      <c r="H23" s="367">
        <f t="shared" si="3"/>
        <v>32.901086756308715</v>
      </c>
      <c r="I23" s="350"/>
      <c r="J23" s="368">
        <f t="shared" si="5"/>
        <v>5278</v>
      </c>
      <c r="K23" s="369">
        <f t="shared" si="6"/>
        <v>19.443728126726835</v>
      </c>
      <c r="L23" s="370">
        <v>2260</v>
      </c>
      <c r="M23" s="371">
        <v>42.81924971580144</v>
      </c>
      <c r="N23" s="370">
        <v>3018</v>
      </c>
      <c r="O23" s="372">
        <v>57.180750284198552</v>
      </c>
      <c r="P23" s="350"/>
      <c r="Q23" s="368">
        <v>4263</v>
      </c>
      <c r="R23" s="369">
        <v>15.704549640817831</v>
      </c>
      <c r="S23" s="370">
        <v>2400</v>
      </c>
      <c r="T23" s="371">
        <v>56.298381421534124</v>
      </c>
      <c r="U23" s="370">
        <v>1863</v>
      </c>
      <c r="V23" s="372">
        <v>43.701618578465869</v>
      </c>
      <c r="W23" s="350"/>
      <c r="X23" s="368">
        <v>17604</v>
      </c>
      <c r="Y23" s="369">
        <v>64.85172223245533</v>
      </c>
      <c r="Z23" s="370">
        <v>13554</v>
      </c>
      <c r="AA23" s="371">
        <v>76.99386503067484</v>
      </c>
      <c r="AB23" s="370">
        <v>4050</v>
      </c>
      <c r="AC23" s="372">
        <f t="shared" si="0"/>
        <v>23.006134969325153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66770</v>
      </c>
      <c r="E24" s="365">
        <f t="shared" si="2"/>
        <v>44145</v>
      </c>
      <c r="F24" s="366">
        <f t="shared" si="3"/>
        <v>66.115021716339669</v>
      </c>
      <c r="G24" s="365">
        <f t="shared" si="4"/>
        <v>22625</v>
      </c>
      <c r="H24" s="367">
        <f t="shared" si="3"/>
        <v>33.884978283660331</v>
      </c>
      <c r="I24" s="350"/>
      <c r="J24" s="368">
        <f t="shared" si="5"/>
        <v>16410</v>
      </c>
      <c r="K24" s="369">
        <f t="shared" si="6"/>
        <v>24.576905796016174</v>
      </c>
      <c r="L24" s="370">
        <v>7832</v>
      </c>
      <c r="M24" s="371">
        <v>47.726995734308346</v>
      </c>
      <c r="N24" s="370">
        <v>8578</v>
      </c>
      <c r="O24" s="372">
        <v>52.273004265691647</v>
      </c>
      <c r="P24" s="350"/>
      <c r="Q24" s="368">
        <v>10026</v>
      </c>
      <c r="R24" s="369">
        <v>15.015725625280815</v>
      </c>
      <c r="S24" s="370">
        <v>5861</v>
      </c>
      <c r="T24" s="371">
        <v>58.458009176142035</v>
      </c>
      <c r="U24" s="370">
        <v>4165</v>
      </c>
      <c r="V24" s="372">
        <v>41.541990823857972</v>
      </c>
      <c r="W24" s="350"/>
      <c r="X24" s="368">
        <v>40334</v>
      </c>
      <c r="Y24" s="369">
        <v>60.407368578703014</v>
      </c>
      <c r="Z24" s="370">
        <v>30452</v>
      </c>
      <c r="AA24" s="371">
        <v>75.499578519363325</v>
      </c>
      <c r="AB24" s="370">
        <v>9882</v>
      </c>
      <c r="AC24" s="372">
        <f t="shared" si="0"/>
        <v>24.500421480636682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15355</v>
      </c>
      <c r="E25" s="365">
        <f t="shared" si="2"/>
        <v>8571</v>
      </c>
      <c r="F25" s="366">
        <f t="shared" si="3"/>
        <v>55.818951481602085</v>
      </c>
      <c r="G25" s="365">
        <f t="shared" si="4"/>
        <v>6784</v>
      </c>
      <c r="H25" s="367">
        <f t="shared" si="3"/>
        <v>44.181048518397915</v>
      </c>
      <c r="I25" s="350"/>
      <c r="J25" s="368">
        <f t="shared" si="5"/>
        <v>5636</v>
      </c>
      <c r="K25" s="369">
        <f t="shared" si="6"/>
        <v>36.704656463692608</v>
      </c>
      <c r="L25" s="370">
        <v>1979</v>
      </c>
      <c r="M25" s="371">
        <v>35.113555713271822</v>
      </c>
      <c r="N25" s="370">
        <v>3657</v>
      </c>
      <c r="O25" s="372">
        <v>64.886444286728178</v>
      </c>
      <c r="P25" s="350"/>
      <c r="Q25" s="368">
        <v>2323</v>
      </c>
      <c r="R25" s="369">
        <v>15.128622598502117</v>
      </c>
      <c r="S25" s="370">
        <v>1234</v>
      </c>
      <c r="T25" s="371">
        <v>53.120964270340075</v>
      </c>
      <c r="U25" s="370">
        <v>1089</v>
      </c>
      <c r="V25" s="372">
        <v>46.879035729659925</v>
      </c>
      <c r="W25" s="350"/>
      <c r="X25" s="368">
        <v>7396</v>
      </c>
      <c r="Y25" s="369">
        <v>48.166720937805273</v>
      </c>
      <c r="Z25" s="370">
        <v>5358</v>
      </c>
      <c r="AA25" s="371">
        <v>72.444564629529467</v>
      </c>
      <c r="AB25" s="370">
        <v>2038</v>
      </c>
      <c r="AC25" s="372">
        <f t="shared" si="0"/>
        <v>27.555435370470526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3368</v>
      </c>
      <c r="E26" s="380">
        <f t="shared" si="2"/>
        <v>2271</v>
      </c>
      <c r="F26" s="381">
        <f t="shared" si="3"/>
        <v>67.428741092636585</v>
      </c>
      <c r="G26" s="380">
        <f t="shared" si="4"/>
        <v>1097</v>
      </c>
      <c r="H26" s="367">
        <f t="shared" si="3"/>
        <v>32.571258907363422</v>
      </c>
      <c r="I26" s="350"/>
      <c r="J26" s="377">
        <f t="shared" si="5"/>
        <v>666</v>
      </c>
      <c r="K26" s="378">
        <f t="shared" si="6"/>
        <v>19.774346793349167</v>
      </c>
      <c r="L26" s="375">
        <v>317</v>
      </c>
      <c r="M26" s="376">
        <v>47.597597597597598</v>
      </c>
      <c r="N26" s="375">
        <v>349</v>
      </c>
      <c r="O26" s="372">
        <v>52.402402402402402</v>
      </c>
      <c r="P26" s="350"/>
      <c r="Q26" s="377">
        <v>506</v>
      </c>
      <c r="R26" s="378">
        <v>15.023752969121141</v>
      </c>
      <c r="S26" s="375">
        <v>283</v>
      </c>
      <c r="T26" s="376">
        <v>55.928853754940711</v>
      </c>
      <c r="U26" s="375">
        <v>223</v>
      </c>
      <c r="V26" s="372">
        <v>44.071146245059289</v>
      </c>
      <c r="W26" s="350"/>
      <c r="X26" s="377">
        <v>2196</v>
      </c>
      <c r="Y26" s="378">
        <v>65.201900237529685</v>
      </c>
      <c r="Z26" s="375">
        <v>1671</v>
      </c>
      <c r="AA26" s="376">
        <v>76.092896174863384</v>
      </c>
      <c r="AB26" s="375">
        <v>525</v>
      </c>
      <c r="AC26" s="372">
        <f t="shared" si="0"/>
        <v>23.907103825136609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19808</v>
      </c>
      <c r="E27" s="380">
        <f t="shared" si="2"/>
        <v>13256</v>
      </c>
      <c r="F27" s="381">
        <f t="shared" si="3"/>
        <v>66.922455573505658</v>
      </c>
      <c r="G27" s="380">
        <f t="shared" si="4"/>
        <v>6552</v>
      </c>
      <c r="H27" s="367">
        <f t="shared" si="3"/>
        <v>33.077544426494342</v>
      </c>
      <c r="I27" s="350"/>
      <c r="J27" s="377">
        <f t="shared" si="5"/>
        <v>3566</v>
      </c>
      <c r="K27" s="378">
        <f t="shared" si="6"/>
        <v>18.002827140549275</v>
      </c>
      <c r="L27" s="375">
        <v>1466</v>
      </c>
      <c r="M27" s="376">
        <v>41.110487941671344</v>
      </c>
      <c r="N27" s="375">
        <v>2100</v>
      </c>
      <c r="O27" s="372">
        <v>58.889512058328663</v>
      </c>
      <c r="P27" s="350"/>
      <c r="Q27" s="377">
        <v>2976</v>
      </c>
      <c r="R27" s="378">
        <v>15.024232633279484</v>
      </c>
      <c r="S27" s="375">
        <v>1680</v>
      </c>
      <c r="T27" s="376">
        <v>56.451612903225815</v>
      </c>
      <c r="U27" s="375">
        <v>1296</v>
      </c>
      <c r="V27" s="372">
        <v>43.548387096774192</v>
      </c>
      <c r="W27" s="350"/>
      <c r="X27" s="377">
        <v>13266</v>
      </c>
      <c r="Y27" s="378">
        <v>66.972940226171247</v>
      </c>
      <c r="Z27" s="375">
        <v>10110</v>
      </c>
      <c r="AA27" s="376">
        <v>76.209859791949341</v>
      </c>
      <c r="AB27" s="375">
        <v>3156</v>
      </c>
      <c r="AC27" s="372">
        <f t="shared" si="0"/>
        <v>23.790140208050655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2373</v>
      </c>
      <c r="E28" s="380">
        <f t="shared" si="2"/>
        <v>1525</v>
      </c>
      <c r="F28" s="381">
        <f t="shared" si="3"/>
        <v>64.264643910661619</v>
      </c>
      <c r="G28" s="380">
        <f t="shared" si="4"/>
        <v>848</v>
      </c>
      <c r="H28" s="382">
        <f t="shared" si="3"/>
        <v>35.735356089338389</v>
      </c>
      <c r="I28" s="350"/>
      <c r="J28" s="377">
        <f t="shared" si="5"/>
        <v>528</v>
      </c>
      <c r="K28" s="378">
        <f t="shared" si="6"/>
        <v>22.250316055625792</v>
      </c>
      <c r="L28" s="375">
        <v>228</v>
      </c>
      <c r="M28" s="376">
        <v>43.18181818181818</v>
      </c>
      <c r="N28" s="375">
        <v>300</v>
      </c>
      <c r="O28" s="383">
        <v>56.81818181818182</v>
      </c>
      <c r="P28" s="350"/>
      <c r="Q28" s="377">
        <v>355</v>
      </c>
      <c r="R28" s="378">
        <v>14.959966287399915</v>
      </c>
      <c r="S28" s="375">
        <v>198</v>
      </c>
      <c r="T28" s="376">
        <v>55.774647887323944</v>
      </c>
      <c r="U28" s="375">
        <v>157</v>
      </c>
      <c r="V28" s="383">
        <v>44.225352112676056</v>
      </c>
      <c r="W28" s="350"/>
      <c r="X28" s="377">
        <v>1490</v>
      </c>
      <c r="Y28" s="378">
        <v>62.789717656974297</v>
      </c>
      <c r="Z28" s="375">
        <v>1099</v>
      </c>
      <c r="AA28" s="376">
        <v>73.758389261744966</v>
      </c>
      <c r="AB28" s="375">
        <v>391</v>
      </c>
      <c r="AC28" s="383">
        <f t="shared" si="0"/>
        <v>26.241610738255034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1269</v>
      </c>
      <c r="E29" s="386">
        <f t="shared" si="2"/>
        <v>675</v>
      </c>
      <c r="F29" s="387">
        <f t="shared" si="3"/>
        <v>53.191489361702125</v>
      </c>
      <c r="G29" s="386">
        <f t="shared" si="4"/>
        <v>594</v>
      </c>
      <c r="H29" s="388">
        <f t="shared" si="3"/>
        <v>46.808510638297875</v>
      </c>
      <c r="I29" s="350"/>
      <c r="J29" s="389">
        <f t="shared" si="5"/>
        <v>668</v>
      </c>
      <c r="K29" s="390">
        <f t="shared" si="6"/>
        <v>52.639873916469661</v>
      </c>
      <c r="L29" s="391">
        <v>253</v>
      </c>
      <c r="M29" s="392">
        <v>37.874251497005993</v>
      </c>
      <c r="N29" s="391">
        <v>415</v>
      </c>
      <c r="O29" s="393">
        <v>62.125748502994014</v>
      </c>
      <c r="P29" s="350"/>
      <c r="Q29" s="389">
        <v>196</v>
      </c>
      <c r="R29" s="390">
        <v>15.445232466509061</v>
      </c>
      <c r="S29" s="391">
        <v>118</v>
      </c>
      <c r="T29" s="392">
        <v>60.204081632653065</v>
      </c>
      <c r="U29" s="391">
        <v>78</v>
      </c>
      <c r="V29" s="393">
        <v>39.795918367346935</v>
      </c>
      <c r="W29" s="350"/>
      <c r="X29" s="389">
        <v>405</v>
      </c>
      <c r="Y29" s="390">
        <v>31.914893617021278</v>
      </c>
      <c r="Z29" s="391">
        <v>304</v>
      </c>
      <c r="AA29" s="392">
        <v>75.061728395061735</v>
      </c>
      <c r="AB29" s="391">
        <v>101</v>
      </c>
      <c r="AC29" s="393">
        <f t="shared" si="0"/>
        <v>24.938271604938272</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436031</v>
      </c>
      <c r="E31" s="1230">
        <f>L31+S31+Z31</f>
        <v>276287</v>
      </c>
      <c r="F31" s="1231">
        <f>E31/$D31*100</f>
        <v>63.364072737947531</v>
      </c>
      <c r="G31" s="1230">
        <f>N31+U31+AB31</f>
        <v>159744</v>
      </c>
      <c r="H31" s="1232">
        <f>G31/$D31*100</f>
        <v>36.635927262052469</v>
      </c>
      <c r="I31" s="320"/>
      <c r="J31" s="1233">
        <f>SUM(J12:J29)</f>
        <v>114889</v>
      </c>
      <c r="K31" s="1234">
        <f>J31/$D31*100</f>
        <v>26.348814648499761</v>
      </c>
      <c r="L31" s="1230">
        <f>SUM(L12:L29)</f>
        <v>46984</v>
      </c>
      <c r="M31" s="1231">
        <f>L31/$J31*100</f>
        <v>40.895124859647133</v>
      </c>
      <c r="N31" s="1230">
        <f>SUM(N12:N29)</f>
        <v>67905</v>
      </c>
      <c r="O31" s="1235">
        <f>N31/$J31*100</f>
        <v>59.104875140352867</v>
      </c>
      <c r="P31" s="320"/>
      <c r="Q31" s="1233">
        <f>SUM(Q12:Q29)</f>
        <v>70569</v>
      </c>
      <c r="R31" s="1234">
        <f>Q31/$D31*100</f>
        <v>16.184399733046504</v>
      </c>
      <c r="S31" s="1230">
        <f>SUM(S12:S29)</f>
        <v>40189</v>
      </c>
      <c r="T31" s="1231">
        <f>S31/$Q31*100</f>
        <v>56.949935524096986</v>
      </c>
      <c r="U31" s="1230">
        <f>SUM(U12:U29)</f>
        <v>30380</v>
      </c>
      <c r="V31" s="1235">
        <f>U31/$Q31*100</f>
        <v>43.050064475903014</v>
      </c>
      <c r="W31" s="320"/>
      <c r="X31" s="1233">
        <f>SUM(X12:X29)</f>
        <v>250573</v>
      </c>
      <c r="Y31" s="1234">
        <f>X31/$D31*100</f>
        <v>57.466785618453727</v>
      </c>
      <c r="Z31" s="1230">
        <f>SUM(Z12:Z29)</f>
        <v>189114</v>
      </c>
      <c r="AA31" s="1231">
        <f>Z31/$X31*100</f>
        <v>75.472616762380625</v>
      </c>
      <c r="AB31" s="1230">
        <f>SUM(AB12:AB29)</f>
        <v>61459</v>
      </c>
      <c r="AC31" s="1235">
        <f>AB31/$X31*100</f>
        <v>24.527383237619375</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404</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228</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229</v>
      </c>
      <c r="K8" s="1463"/>
      <c r="L8" s="1463"/>
      <c r="M8" s="1463"/>
      <c r="N8" s="1463"/>
      <c r="O8" s="1464"/>
      <c r="P8" s="317"/>
      <c r="Q8" s="1462" t="s">
        <v>230</v>
      </c>
      <c r="R8" s="1463"/>
      <c r="S8" s="1463"/>
      <c r="T8" s="1463"/>
      <c r="U8" s="1463"/>
      <c r="V8" s="1464"/>
      <c r="W8" s="317"/>
      <c r="X8" s="1462" t="s">
        <v>231</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219</v>
      </c>
      <c r="L9" s="1441" t="s">
        <v>24</v>
      </c>
      <c r="M9" s="1442"/>
      <c r="N9" s="1443" t="s">
        <v>23</v>
      </c>
      <c r="O9" s="1444"/>
      <c r="P9" s="317"/>
      <c r="Q9" s="1445" t="s">
        <v>9</v>
      </c>
      <c r="R9" s="1439" t="s">
        <v>219</v>
      </c>
      <c r="S9" s="1441" t="s">
        <v>24</v>
      </c>
      <c r="T9" s="1442"/>
      <c r="U9" s="1443" t="s">
        <v>23</v>
      </c>
      <c r="V9" s="1444"/>
      <c r="W9" s="317"/>
      <c r="X9" s="1445" t="s">
        <v>9</v>
      </c>
      <c r="Y9" s="1439" t="s">
        <v>219</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219</v>
      </c>
      <c r="G10" s="406" t="s">
        <v>9</v>
      </c>
      <c r="H10" s="886" t="s">
        <v>219</v>
      </c>
      <c r="I10" s="346"/>
      <c r="J10" s="1446"/>
      <c r="K10" s="1440"/>
      <c r="L10" s="404" t="s">
        <v>9</v>
      </c>
      <c r="M10" s="403" t="s">
        <v>220</v>
      </c>
      <c r="N10" s="407" t="s">
        <v>9</v>
      </c>
      <c r="O10" s="402" t="s">
        <v>220</v>
      </c>
      <c r="P10" s="347"/>
      <c r="Q10" s="1446"/>
      <c r="R10" s="1440"/>
      <c r="S10" s="404" t="s">
        <v>9</v>
      </c>
      <c r="T10" s="403" t="s">
        <v>220</v>
      </c>
      <c r="U10" s="407" t="s">
        <v>9</v>
      </c>
      <c r="V10" s="402" t="s">
        <v>220</v>
      </c>
      <c r="W10" s="347"/>
      <c r="X10" s="1446"/>
      <c r="Y10" s="144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138012</v>
      </c>
      <c r="E12" s="352">
        <f>L12+S12+Z12</f>
        <v>85991</v>
      </c>
      <c r="F12" s="353">
        <f>E12/$D12*100</f>
        <v>62.306900849201519</v>
      </c>
      <c r="G12" s="352">
        <f>N12+U12+AB12</f>
        <v>52021</v>
      </c>
      <c r="H12" s="354">
        <f>G12/$D12*100</f>
        <v>37.693099150798481</v>
      </c>
      <c r="I12" s="350"/>
      <c r="J12" s="355">
        <f>L12+N12</f>
        <v>42910</v>
      </c>
      <c r="K12" s="356">
        <f>J12/$D12*100</f>
        <v>31.091499289916818</v>
      </c>
      <c r="L12" s="357">
        <v>17120</v>
      </c>
      <c r="M12" s="353">
        <v>39.897459799580517</v>
      </c>
      <c r="N12" s="357">
        <v>25790</v>
      </c>
      <c r="O12" s="358">
        <v>60.102540200419483</v>
      </c>
      <c r="P12" s="350"/>
      <c r="Q12" s="355">
        <v>27627</v>
      </c>
      <c r="R12" s="356">
        <v>20.017824536996784</v>
      </c>
      <c r="S12" s="357">
        <v>17344</v>
      </c>
      <c r="T12" s="353">
        <v>62.779165309298875</v>
      </c>
      <c r="U12" s="357">
        <v>10283</v>
      </c>
      <c r="V12" s="358">
        <v>37.220834690701125</v>
      </c>
      <c r="W12" s="350"/>
      <c r="X12" s="355">
        <v>67475</v>
      </c>
      <c r="Y12" s="356">
        <v>48.890676173086398</v>
      </c>
      <c r="Z12" s="357">
        <v>51527</v>
      </c>
      <c r="AA12" s="353">
        <v>76.364579473879218</v>
      </c>
      <c r="AB12" s="357">
        <v>15948</v>
      </c>
      <c r="AC12" s="358">
        <f t="shared" ref="AC12:AC29" si="0">AB12/$X12*100</f>
        <v>23.635420526120786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16851</v>
      </c>
      <c r="E13" s="365">
        <f t="shared" ref="E13:E29" si="2">L13+S13+Z13</f>
        <v>10639</v>
      </c>
      <c r="F13" s="366">
        <f t="shared" ref="F13:H29" si="3">E13/$D13*100</f>
        <v>63.135718948430366</v>
      </c>
      <c r="G13" s="365">
        <f t="shared" ref="G13:G29" si="4">N13+U13+AB13</f>
        <v>6212</v>
      </c>
      <c r="H13" s="367">
        <f t="shared" si="3"/>
        <v>36.864281051569641</v>
      </c>
      <c r="I13" s="350"/>
      <c r="J13" s="368">
        <f t="shared" ref="J13:J29" si="5">L13+N13</f>
        <v>3580</v>
      </c>
      <c r="K13" s="369">
        <f t="shared" ref="K13:K29" si="6">J13/$D13*100</f>
        <v>21.245029968547861</v>
      </c>
      <c r="L13" s="370">
        <v>1461</v>
      </c>
      <c r="M13" s="371">
        <v>40.81005586592179</v>
      </c>
      <c r="N13" s="370">
        <v>2119</v>
      </c>
      <c r="O13" s="372">
        <v>59.18994413407821</v>
      </c>
      <c r="P13" s="350"/>
      <c r="Q13" s="368">
        <v>2984</v>
      </c>
      <c r="R13" s="369">
        <v>17.708147884398549</v>
      </c>
      <c r="S13" s="370">
        <v>1750</v>
      </c>
      <c r="T13" s="371">
        <v>58.646112600536192</v>
      </c>
      <c r="U13" s="370">
        <v>1234</v>
      </c>
      <c r="V13" s="372">
        <v>41.353887399463808</v>
      </c>
      <c r="W13" s="350"/>
      <c r="X13" s="368">
        <v>10287</v>
      </c>
      <c r="Y13" s="369">
        <v>61.046822147053589</v>
      </c>
      <c r="Z13" s="370">
        <v>7428</v>
      </c>
      <c r="AA13" s="371">
        <v>72.20764071157771</v>
      </c>
      <c r="AB13" s="370">
        <v>2859</v>
      </c>
      <c r="AC13" s="372">
        <f t="shared" si="0"/>
        <v>27.792359288422279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11652</v>
      </c>
      <c r="E14" s="365">
        <f t="shared" si="2"/>
        <v>7489</v>
      </c>
      <c r="F14" s="366">
        <f t="shared" si="3"/>
        <v>64.272227943700656</v>
      </c>
      <c r="G14" s="365">
        <f t="shared" si="4"/>
        <v>4163</v>
      </c>
      <c r="H14" s="367">
        <f t="shared" si="3"/>
        <v>35.727772056299344</v>
      </c>
      <c r="I14" s="350"/>
      <c r="J14" s="368">
        <f t="shared" si="5"/>
        <v>2830</v>
      </c>
      <c r="K14" s="369">
        <f t="shared" si="6"/>
        <v>24.287675935461721</v>
      </c>
      <c r="L14" s="370">
        <v>1102</v>
      </c>
      <c r="M14" s="371">
        <v>38.939929328621908</v>
      </c>
      <c r="N14" s="370">
        <v>1728</v>
      </c>
      <c r="O14" s="372">
        <v>61.060070671378099</v>
      </c>
      <c r="P14" s="350"/>
      <c r="Q14" s="368">
        <v>2382</v>
      </c>
      <c r="R14" s="369">
        <v>20.442842430484038</v>
      </c>
      <c r="S14" s="370">
        <v>1408</v>
      </c>
      <c r="T14" s="371">
        <v>59.109991603694375</v>
      </c>
      <c r="U14" s="370">
        <v>974</v>
      </c>
      <c r="V14" s="372">
        <v>40.890008396305625</v>
      </c>
      <c r="W14" s="350"/>
      <c r="X14" s="368">
        <v>6440</v>
      </c>
      <c r="Y14" s="369">
        <v>55.269481634054237</v>
      </c>
      <c r="Z14" s="370">
        <v>4979</v>
      </c>
      <c r="AA14" s="371">
        <v>77.313664596273284</v>
      </c>
      <c r="AB14" s="370">
        <v>1461</v>
      </c>
      <c r="AC14" s="372">
        <f t="shared" si="0"/>
        <v>22.686335403726705</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11649</v>
      </c>
      <c r="E15" s="365">
        <f t="shared" si="2"/>
        <v>6827</v>
      </c>
      <c r="F15" s="366">
        <f t="shared" si="3"/>
        <v>58.605888917503648</v>
      </c>
      <c r="G15" s="365">
        <f t="shared" si="4"/>
        <v>4822</v>
      </c>
      <c r="H15" s="367">
        <f t="shared" si="3"/>
        <v>41.394111082496352</v>
      </c>
      <c r="I15" s="350"/>
      <c r="J15" s="368">
        <f t="shared" si="5"/>
        <v>3498</v>
      </c>
      <c r="K15" s="369">
        <f t="shared" si="6"/>
        <v>30.028328611898019</v>
      </c>
      <c r="L15" s="370">
        <v>1350</v>
      </c>
      <c r="M15" s="371">
        <v>38.593481989708408</v>
      </c>
      <c r="N15" s="370">
        <v>2148</v>
      </c>
      <c r="O15" s="372">
        <v>61.406518010291599</v>
      </c>
      <c r="P15" s="350"/>
      <c r="Q15" s="368">
        <v>2440</v>
      </c>
      <c r="R15" s="369">
        <v>20.946003948836811</v>
      </c>
      <c r="S15" s="370">
        <v>1344</v>
      </c>
      <c r="T15" s="371">
        <v>55.081967213114758</v>
      </c>
      <c r="U15" s="370">
        <v>1096</v>
      </c>
      <c r="V15" s="372">
        <v>44.918032786885249</v>
      </c>
      <c r="W15" s="350"/>
      <c r="X15" s="368">
        <v>5711</v>
      </c>
      <c r="Y15" s="369">
        <v>49.025667439265177</v>
      </c>
      <c r="Z15" s="370">
        <v>4133</v>
      </c>
      <c r="AA15" s="371">
        <v>72.369112239537742</v>
      </c>
      <c r="AB15" s="370">
        <v>1578</v>
      </c>
      <c r="AC15" s="372">
        <f t="shared" si="0"/>
        <v>27.630887760462265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21852</v>
      </c>
      <c r="E16" s="365">
        <f t="shared" si="2"/>
        <v>12594</v>
      </c>
      <c r="F16" s="366">
        <f t="shared" si="3"/>
        <v>57.633168588687532</v>
      </c>
      <c r="G16" s="365">
        <f t="shared" si="4"/>
        <v>9258</v>
      </c>
      <c r="H16" s="367">
        <f t="shared" si="3"/>
        <v>42.366831411312468</v>
      </c>
      <c r="I16" s="350"/>
      <c r="J16" s="368">
        <f t="shared" si="5"/>
        <v>8215</v>
      </c>
      <c r="K16" s="369">
        <f t="shared" si="6"/>
        <v>37.593812923302217</v>
      </c>
      <c r="L16" s="370">
        <v>3324</v>
      </c>
      <c r="M16" s="371">
        <v>40.462568472306756</v>
      </c>
      <c r="N16" s="370">
        <v>4891</v>
      </c>
      <c r="O16" s="372">
        <v>59.537431527693244</v>
      </c>
      <c r="P16" s="350"/>
      <c r="Q16" s="368">
        <v>4779</v>
      </c>
      <c r="R16" s="369">
        <v>21.86985172981878</v>
      </c>
      <c r="S16" s="370">
        <v>2842</v>
      </c>
      <c r="T16" s="371">
        <v>59.468508056078676</v>
      </c>
      <c r="U16" s="370">
        <v>1937</v>
      </c>
      <c r="V16" s="372">
        <v>40.531491943921324</v>
      </c>
      <c r="W16" s="350"/>
      <c r="X16" s="368">
        <v>8858</v>
      </c>
      <c r="Y16" s="369">
        <v>40.536335346879007</v>
      </c>
      <c r="Z16" s="370">
        <v>6428</v>
      </c>
      <c r="AA16" s="371">
        <v>72.567170918943319</v>
      </c>
      <c r="AB16" s="370">
        <v>2430</v>
      </c>
      <c r="AC16" s="372">
        <f t="shared" si="0"/>
        <v>27.432829081056671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7986</v>
      </c>
      <c r="E17" s="375">
        <f t="shared" si="2"/>
        <v>5046</v>
      </c>
      <c r="F17" s="376">
        <f t="shared" si="3"/>
        <v>63.185574755822692</v>
      </c>
      <c r="G17" s="375">
        <f t="shared" si="4"/>
        <v>2940</v>
      </c>
      <c r="H17" s="367">
        <f t="shared" si="3"/>
        <v>36.814425244177315</v>
      </c>
      <c r="I17" s="350"/>
      <c r="J17" s="377">
        <f t="shared" si="5"/>
        <v>1909</v>
      </c>
      <c r="K17" s="378">
        <f t="shared" si="6"/>
        <v>23.904332582018533</v>
      </c>
      <c r="L17" s="375">
        <v>761</v>
      </c>
      <c r="M17" s="376">
        <v>39.863803038239915</v>
      </c>
      <c r="N17" s="375">
        <v>1148</v>
      </c>
      <c r="O17" s="372">
        <v>60.136196961760078</v>
      </c>
      <c r="P17" s="350"/>
      <c r="Q17" s="377">
        <v>1681</v>
      </c>
      <c r="R17" s="378">
        <v>21.049336338592536</v>
      </c>
      <c r="S17" s="375">
        <v>938</v>
      </c>
      <c r="T17" s="376">
        <v>55.800118976799531</v>
      </c>
      <c r="U17" s="375">
        <v>743</v>
      </c>
      <c r="V17" s="372">
        <v>44.199881023200476</v>
      </c>
      <c r="W17" s="350"/>
      <c r="X17" s="377">
        <v>4396</v>
      </c>
      <c r="Y17" s="378">
        <v>55.046331079388935</v>
      </c>
      <c r="Z17" s="375">
        <v>3347</v>
      </c>
      <c r="AA17" s="376">
        <v>76.137397634212917</v>
      </c>
      <c r="AB17" s="375">
        <v>1049</v>
      </c>
      <c r="AC17" s="372">
        <f t="shared" si="0"/>
        <v>23.862602365787076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41886</v>
      </c>
      <c r="E18" s="365">
        <f t="shared" si="2"/>
        <v>26350</v>
      </c>
      <c r="F18" s="366">
        <f t="shared" si="3"/>
        <v>62.908847825048944</v>
      </c>
      <c r="G18" s="365">
        <f t="shared" si="4"/>
        <v>15536</v>
      </c>
      <c r="H18" s="367">
        <f t="shared" si="3"/>
        <v>37.091152174951056</v>
      </c>
      <c r="I18" s="350"/>
      <c r="J18" s="368">
        <f t="shared" si="5"/>
        <v>9756</v>
      </c>
      <c r="K18" s="369">
        <f t="shared" si="6"/>
        <v>23.291792006875806</v>
      </c>
      <c r="L18" s="370">
        <v>4038</v>
      </c>
      <c r="M18" s="371">
        <v>41.389913899138989</v>
      </c>
      <c r="N18" s="370">
        <v>5718</v>
      </c>
      <c r="O18" s="372">
        <v>58.610086100861011</v>
      </c>
      <c r="P18" s="350"/>
      <c r="Q18" s="368">
        <v>7028</v>
      </c>
      <c r="R18" s="369">
        <v>16.778875996753094</v>
      </c>
      <c r="S18" s="370">
        <v>3941</v>
      </c>
      <c r="T18" s="371">
        <v>56.075697211155372</v>
      </c>
      <c r="U18" s="370">
        <v>3087</v>
      </c>
      <c r="V18" s="372">
        <v>43.924302788844621</v>
      </c>
      <c r="W18" s="350"/>
      <c r="X18" s="368">
        <v>25102</v>
      </c>
      <c r="Y18" s="369">
        <v>59.929331996371104</v>
      </c>
      <c r="Z18" s="370">
        <v>18371</v>
      </c>
      <c r="AA18" s="371">
        <v>73.185403553501715</v>
      </c>
      <c r="AB18" s="370">
        <v>6731</v>
      </c>
      <c r="AC18" s="372">
        <f t="shared" si="0"/>
        <v>26.814596446498285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26927</v>
      </c>
      <c r="E19" s="365">
        <f t="shared" si="2"/>
        <v>16343</v>
      </c>
      <c r="F19" s="366">
        <f t="shared" si="3"/>
        <v>60.693727485423551</v>
      </c>
      <c r="G19" s="365">
        <f t="shared" si="4"/>
        <v>10584</v>
      </c>
      <c r="H19" s="367">
        <f t="shared" si="3"/>
        <v>39.306272514576449</v>
      </c>
      <c r="I19" s="350"/>
      <c r="J19" s="368">
        <f t="shared" si="5"/>
        <v>6950</v>
      </c>
      <c r="K19" s="369">
        <f t="shared" si="6"/>
        <v>25.81052475210755</v>
      </c>
      <c r="L19" s="370">
        <v>2769</v>
      </c>
      <c r="M19" s="371">
        <v>39.841726618705039</v>
      </c>
      <c r="N19" s="370">
        <v>4181</v>
      </c>
      <c r="O19" s="372">
        <v>60.158273381294968</v>
      </c>
      <c r="P19" s="350"/>
      <c r="Q19" s="368">
        <v>4877</v>
      </c>
      <c r="R19" s="369">
        <v>18.111932261299067</v>
      </c>
      <c r="S19" s="370">
        <v>2807</v>
      </c>
      <c r="T19" s="371">
        <v>57.555874513020299</v>
      </c>
      <c r="U19" s="370">
        <v>2070</v>
      </c>
      <c r="V19" s="372">
        <v>42.444125486979701</v>
      </c>
      <c r="W19" s="350"/>
      <c r="X19" s="368">
        <v>15100</v>
      </c>
      <c r="Y19" s="369">
        <v>56.077542986593386</v>
      </c>
      <c r="Z19" s="370">
        <v>10767</v>
      </c>
      <c r="AA19" s="371">
        <v>71.30463576158941</v>
      </c>
      <c r="AB19" s="370">
        <v>4333</v>
      </c>
      <c r="AC19" s="372">
        <f t="shared" si="0"/>
        <v>28.695364238410598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104527</v>
      </c>
      <c r="E20" s="365">
        <f t="shared" si="2"/>
        <v>65962</v>
      </c>
      <c r="F20" s="366">
        <f t="shared" si="3"/>
        <v>63.105226400834233</v>
      </c>
      <c r="G20" s="365">
        <f t="shared" si="4"/>
        <v>38565</v>
      </c>
      <c r="H20" s="367">
        <f t="shared" si="3"/>
        <v>36.894773599165767</v>
      </c>
      <c r="I20" s="350"/>
      <c r="J20" s="368">
        <f t="shared" si="5"/>
        <v>23345</v>
      </c>
      <c r="K20" s="369">
        <f t="shared" si="6"/>
        <v>22.333942426358742</v>
      </c>
      <c r="L20" s="370">
        <v>9282</v>
      </c>
      <c r="M20" s="371">
        <v>39.760119940029988</v>
      </c>
      <c r="N20" s="370">
        <v>14063</v>
      </c>
      <c r="O20" s="372">
        <v>60.239880059970019</v>
      </c>
      <c r="P20" s="350"/>
      <c r="Q20" s="368">
        <v>19714</v>
      </c>
      <c r="R20" s="369">
        <v>18.86019880030997</v>
      </c>
      <c r="S20" s="370">
        <v>11315</v>
      </c>
      <c r="T20" s="371">
        <v>57.395759358831292</v>
      </c>
      <c r="U20" s="370">
        <v>8399</v>
      </c>
      <c r="V20" s="372">
        <v>42.604240641168708</v>
      </c>
      <c r="W20" s="350"/>
      <c r="X20" s="368">
        <v>61468</v>
      </c>
      <c r="Y20" s="369">
        <v>58.805858773331288</v>
      </c>
      <c r="Z20" s="370">
        <v>45365</v>
      </c>
      <c r="AA20" s="371">
        <v>73.802629010216705</v>
      </c>
      <c r="AB20" s="370">
        <v>16103</v>
      </c>
      <c r="AC20" s="372">
        <f t="shared" si="0"/>
        <v>26.197370989783302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64904</v>
      </c>
      <c r="E21" s="365">
        <f t="shared" si="2"/>
        <v>40341</v>
      </c>
      <c r="F21" s="366">
        <f t="shared" si="3"/>
        <v>62.154874892148406</v>
      </c>
      <c r="G21" s="365">
        <f t="shared" si="4"/>
        <v>24563</v>
      </c>
      <c r="H21" s="367">
        <f t="shared" si="3"/>
        <v>37.845125107851594</v>
      </c>
      <c r="I21" s="350"/>
      <c r="J21" s="368">
        <f t="shared" si="5"/>
        <v>16637</v>
      </c>
      <c r="K21" s="369">
        <f t="shared" si="6"/>
        <v>25.633242943424133</v>
      </c>
      <c r="L21" s="370">
        <v>6794</v>
      </c>
      <c r="M21" s="371">
        <v>40.836689306966399</v>
      </c>
      <c r="N21" s="370">
        <v>9843</v>
      </c>
      <c r="O21" s="372">
        <v>59.163310693033601</v>
      </c>
      <c r="P21" s="350"/>
      <c r="Q21" s="368">
        <v>13186</v>
      </c>
      <c r="R21" s="369">
        <v>20.316159250585482</v>
      </c>
      <c r="S21" s="370">
        <v>7740</v>
      </c>
      <c r="T21" s="371">
        <v>58.698619748217808</v>
      </c>
      <c r="U21" s="370">
        <v>5446</v>
      </c>
      <c r="V21" s="372">
        <v>41.301380251782192</v>
      </c>
      <c r="W21" s="350"/>
      <c r="X21" s="368">
        <v>35081</v>
      </c>
      <c r="Y21" s="369">
        <v>54.050597805990385</v>
      </c>
      <c r="Z21" s="370">
        <v>25807</v>
      </c>
      <c r="AA21" s="371">
        <v>73.564037513183777</v>
      </c>
      <c r="AB21" s="370">
        <v>9274</v>
      </c>
      <c r="AC21" s="372">
        <f t="shared" si="0"/>
        <v>26.435962486816226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13787</v>
      </c>
      <c r="E22" s="365">
        <f t="shared" si="2"/>
        <v>8742</v>
      </c>
      <c r="F22" s="366">
        <f t="shared" si="3"/>
        <v>63.407557844346115</v>
      </c>
      <c r="G22" s="365">
        <f t="shared" si="4"/>
        <v>5045</v>
      </c>
      <c r="H22" s="367">
        <f t="shared" si="3"/>
        <v>36.592442155653877</v>
      </c>
      <c r="I22" s="350"/>
      <c r="J22" s="368">
        <f t="shared" si="5"/>
        <v>3521</v>
      </c>
      <c r="K22" s="369">
        <f t="shared" si="6"/>
        <v>25.538550808732865</v>
      </c>
      <c r="L22" s="370">
        <v>1474</v>
      </c>
      <c r="M22" s="371">
        <v>41.863107071854586</v>
      </c>
      <c r="N22" s="370">
        <v>2047</v>
      </c>
      <c r="O22" s="372">
        <v>58.136892928145414</v>
      </c>
      <c r="P22" s="350"/>
      <c r="Q22" s="368">
        <v>2532</v>
      </c>
      <c r="R22" s="369">
        <v>18.365126568506565</v>
      </c>
      <c r="S22" s="370">
        <v>1520</v>
      </c>
      <c r="T22" s="371">
        <v>60.031595576619281</v>
      </c>
      <c r="U22" s="370">
        <v>1012</v>
      </c>
      <c r="V22" s="372">
        <v>39.968404423380726</v>
      </c>
      <c r="W22" s="350"/>
      <c r="X22" s="368">
        <v>7734</v>
      </c>
      <c r="Y22" s="369">
        <v>56.096322622760574</v>
      </c>
      <c r="Z22" s="370">
        <v>5748</v>
      </c>
      <c r="AA22" s="371">
        <v>74.321179208688903</v>
      </c>
      <c r="AB22" s="370">
        <v>1986</v>
      </c>
      <c r="AC22" s="372">
        <f t="shared" si="0"/>
        <v>25.678820791311097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28987</v>
      </c>
      <c r="E23" s="365">
        <f t="shared" si="2"/>
        <v>17882</v>
      </c>
      <c r="F23" s="366">
        <f t="shared" si="3"/>
        <v>61.68972297926657</v>
      </c>
      <c r="G23" s="365">
        <f t="shared" si="4"/>
        <v>11105</v>
      </c>
      <c r="H23" s="367">
        <f t="shared" si="3"/>
        <v>38.31027702073343</v>
      </c>
      <c r="I23" s="350"/>
      <c r="J23" s="368">
        <f t="shared" si="5"/>
        <v>8213</v>
      </c>
      <c r="K23" s="369">
        <f t="shared" si="6"/>
        <v>28.333390830372235</v>
      </c>
      <c r="L23" s="370">
        <v>3159</v>
      </c>
      <c r="M23" s="371">
        <v>38.463411664434432</v>
      </c>
      <c r="N23" s="370">
        <v>5054</v>
      </c>
      <c r="O23" s="372">
        <v>61.536588335565568</v>
      </c>
      <c r="P23" s="350"/>
      <c r="Q23" s="368">
        <v>5238</v>
      </c>
      <c r="R23" s="369">
        <v>18.070169386276607</v>
      </c>
      <c r="S23" s="370">
        <v>3054</v>
      </c>
      <c r="T23" s="371">
        <v>58.304696449026352</v>
      </c>
      <c r="U23" s="370">
        <v>2184</v>
      </c>
      <c r="V23" s="372">
        <v>41.695303550973655</v>
      </c>
      <c r="W23" s="350"/>
      <c r="X23" s="368">
        <v>15536</v>
      </c>
      <c r="Y23" s="369">
        <v>53.596439783351158</v>
      </c>
      <c r="Z23" s="370">
        <v>11669</v>
      </c>
      <c r="AA23" s="371">
        <v>75.109423274974247</v>
      </c>
      <c r="AB23" s="370">
        <v>3867</v>
      </c>
      <c r="AC23" s="372">
        <f t="shared" si="0"/>
        <v>24.890576725025745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79667</v>
      </c>
      <c r="E24" s="365">
        <f t="shared" si="2"/>
        <v>50545</v>
      </c>
      <c r="F24" s="366">
        <f t="shared" si="3"/>
        <v>63.445341232881866</v>
      </c>
      <c r="G24" s="365">
        <f t="shared" si="4"/>
        <v>29122</v>
      </c>
      <c r="H24" s="367">
        <f t="shared" si="3"/>
        <v>36.554658767118134</v>
      </c>
      <c r="I24" s="350"/>
      <c r="J24" s="368">
        <f t="shared" si="5"/>
        <v>22540</v>
      </c>
      <c r="K24" s="369">
        <f t="shared" si="6"/>
        <v>28.292768649503557</v>
      </c>
      <c r="L24" s="370">
        <v>9956</v>
      </c>
      <c r="M24" s="371">
        <v>44.170363797692993</v>
      </c>
      <c r="N24" s="370">
        <v>12584</v>
      </c>
      <c r="O24" s="372">
        <v>55.829636202307007</v>
      </c>
      <c r="P24" s="350"/>
      <c r="Q24" s="368">
        <v>14148</v>
      </c>
      <c r="R24" s="369">
        <v>17.758921510788657</v>
      </c>
      <c r="S24" s="370">
        <v>8589</v>
      </c>
      <c r="T24" s="371">
        <v>60.708227311280751</v>
      </c>
      <c r="U24" s="370">
        <v>5559</v>
      </c>
      <c r="V24" s="372">
        <v>39.291772688719249</v>
      </c>
      <c r="W24" s="350"/>
      <c r="X24" s="368">
        <v>42979</v>
      </c>
      <c r="Y24" s="369">
        <v>53.94830983970779</v>
      </c>
      <c r="Z24" s="370">
        <v>32000</v>
      </c>
      <c r="AA24" s="371">
        <v>74.454966378929242</v>
      </c>
      <c r="AB24" s="370">
        <v>10979</v>
      </c>
      <c r="AC24" s="372">
        <f t="shared" si="0"/>
        <v>25.545033621070758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19498</v>
      </c>
      <c r="E25" s="365">
        <f t="shared" si="2"/>
        <v>10513</v>
      </c>
      <c r="F25" s="366">
        <f t="shared" si="3"/>
        <v>53.918350600061551</v>
      </c>
      <c r="G25" s="365">
        <f t="shared" si="4"/>
        <v>8985</v>
      </c>
      <c r="H25" s="367">
        <f t="shared" si="3"/>
        <v>46.081649399938456</v>
      </c>
      <c r="I25" s="350"/>
      <c r="J25" s="368">
        <f t="shared" si="5"/>
        <v>8079</v>
      </c>
      <c r="K25" s="369">
        <f t="shared" si="6"/>
        <v>41.435018976305258</v>
      </c>
      <c r="L25" s="370">
        <v>2919</v>
      </c>
      <c r="M25" s="371">
        <v>36.130709246193838</v>
      </c>
      <c r="N25" s="370">
        <v>5160</v>
      </c>
      <c r="O25" s="372">
        <v>63.869290753806162</v>
      </c>
      <c r="P25" s="350"/>
      <c r="Q25" s="368">
        <v>3630</v>
      </c>
      <c r="R25" s="369">
        <v>18.61729408144425</v>
      </c>
      <c r="S25" s="370">
        <v>1981</v>
      </c>
      <c r="T25" s="371">
        <v>54.573002754820934</v>
      </c>
      <c r="U25" s="370">
        <v>1649</v>
      </c>
      <c r="V25" s="372">
        <v>45.426997245179059</v>
      </c>
      <c r="W25" s="350"/>
      <c r="X25" s="368">
        <v>7789</v>
      </c>
      <c r="Y25" s="369">
        <v>39.947686942250485</v>
      </c>
      <c r="Z25" s="370">
        <v>5613</v>
      </c>
      <c r="AA25" s="371">
        <v>72.06316600333804</v>
      </c>
      <c r="AB25" s="370">
        <v>2176</v>
      </c>
      <c r="AC25" s="372">
        <f t="shared" si="0"/>
        <v>27.93683399666196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6675</v>
      </c>
      <c r="E26" s="380">
        <f t="shared" si="2"/>
        <v>4224</v>
      </c>
      <c r="F26" s="381">
        <f t="shared" si="3"/>
        <v>63.280898876404493</v>
      </c>
      <c r="G26" s="380">
        <f t="shared" si="4"/>
        <v>2451</v>
      </c>
      <c r="H26" s="367">
        <f t="shared" si="3"/>
        <v>36.719101123595507</v>
      </c>
      <c r="I26" s="350"/>
      <c r="J26" s="377">
        <f t="shared" si="5"/>
        <v>1214</v>
      </c>
      <c r="K26" s="378">
        <f t="shared" si="6"/>
        <v>18.187265917602996</v>
      </c>
      <c r="L26" s="375">
        <v>462</v>
      </c>
      <c r="M26" s="376">
        <v>38.056013179571664</v>
      </c>
      <c r="N26" s="375">
        <v>752</v>
      </c>
      <c r="O26" s="372">
        <v>61.943986820428329</v>
      </c>
      <c r="P26" s="350"/>
      <c r="Q26" s="377">
        <v>943</v>
      </c>
      <c r="R26" s="378">
        <v>14.127340823970039</v>
      </c>
      <c r="S26" s="375">
        <v>499</v>
      </c>
      <c r="T26" s="376">
        <v>52.916224814422051</v>
      </c>
      <c r="U26" s="375">
        <v>444</v>
      </c>
      <c r="V26" s="372">
        <v>47.083775185577942</v>
      </c>
      <c r="W26" s="350"/>
      <c r="X26" s="377">
        <v>4518</v>
      </c>
      <c r="Y26" s="378">
        <v>67.685393258426956</v>
      </c>
      <c r="Z26" s="375">
        <v>3263</v>
      </c>
      <c r="AA26" s="376">
        <v>72.222222222222214</v>
      </c>
      <c r="AB26" s="375">
        <v>1255</v>
      </c>
      <c r="AC26" s="372">
        <f t="shared" si="0"/>
        <v>27.777777777777779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27393</v>
      </c>
      <c r="E27" s="380">
        <f t="shared" si="2"/>
        <v>16699</v>
      </c>
      <c r="F27" s="381">
        <f t="shared" si="3"/>
        <v>60.960829408973098</v>
      </c>
      <c r="G27" s="380">
        <f t="shared" si="4"/>
        <v>10694</v>
      </c>
      <c r="H27" s="367">
        <f t="shared" si="3"/>
        <v>39.039170591026902</v>
      </c>
      <c r="I27" s="350"/>
      <c r="J27" s="377">
        <f t="shared" si="5"/>
        <v>6592</v>
      </c>
      <c r="K27" s="378">
        <f t="shared" si="6"/>
        <v>24.064542036286642</v>
      </c>
      <c r="L27" s="375">
        <v>2569</v>
      </c>
      <c r="M27" s="376">
        <v>38.971480582524272</v>
      </c>
      <c r="N27" s="375">
        <v>4023</v>
      </c>
      <c r="O27" s="372">
        <v>61.028519417475721</v>
      </c>
      <c r="P27" s="350"/>
      <c r="Q27" s="377">
        <v>5018</v>
      </c>
      <c r="R27" s="378">
        <v>18.318548534297083</v>
      </c>
      <c r="S27" s="375">
        <v>2695</v>
      </c>
      <c r="T27" s="376">
        <v>53.70665603826226</v>
      </c>
      <c r="U27" s="375">
        <v>2323</v>
      </c>
      <c r="V27" s="372">
        <v>46.29334396173774</v>
      </c>
      <c r="W27" s="350"/>
      <c r="X27" s="377">
        <v>15783</v>
      </c>
      <c r="Y27" s="378">
        <v>57.616909429416275</v>
      </c>
      <c r="Z27" s="375">
        <v>11435</v>
      </c>
      <c r="AA27" s="376">
        <v>72.451371729075589</v>
      </c>
      <c r="AB27" s="375">
        <v>4348</v>
      </c>
      <c r="AC27" s="372">
        <f t="shared" si="0"/>
        <v>27.548628270924414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4427</v>
      </c>
      <c r="E28" s="380">
        <f t="shared" si="2"/>
        <v>2841</v>
      </c>
      <c r="F28" s="381">
        <f t="shared" si="3"/>
        <v>64.174384459001573</v>
      </c>
      <c r="G28" s="380">
        <f t="shared" si="4"/>
        <v>1586</v>
      </c>
      <c r="H28" s="382">
        <f t="shared" si="3"/>
        <v>35.82561554099842</v>
      </c>
      <c r="I28" s="350"/>
      <c r="J28" s="377">
        <f t="shared" si="5"/>
        <v>732</v>
      </c>
      <c r="K28" s="378">
        <f t="shared" si="6"/>
        <v>16.534899480460808</v>
      </c>
      <c r="L28" s="375">
        <v>292</v>
      </c>
      <c r="M28" s="376">
        <v>39.89071038251366</v>
      </c>
      <c r="N28" s="375">
        <v>440</v>
      </c>
      <c r="O28" s="383">
        <v>60.10928961748634</v>
      </c>
      <c r="P28" s="350"/>
      <c r="Q28" s="377">
        <v>759</v>
      </c>
      <c r="R28" s="378">
        <v>17.144793313756495</v>
      </c>
      <c r="S28" s="375">
        <v>406</v>
      </c>
      <c r="T28" s="376">
        <v>53.49143610013175</v>
      </c>
      <c r="U28" s="375">
        <v>353</v>
      </c>
      <c r="V28" s="383">
        <v>46.50856389986825</v>
      </c>
      <c r="W28" s="350"/>
      <c r="X28" s="377">
        <v>2936</v>
      </c>
      <c r="Y28" s="378">
        <v>66.320307205782697</v>
      </c>
      <c r="Z28" s="375">
        <v>2143</v>
      </c>
      <c r="AA28" s="376">
        <v>72.990463215258856</v>
      </c>
      <c r="AB28" s="375">
        <v>793</v>
      </c>
      <c r="AC28" s="383">
        <f t="shared" si="0"/>
        <v>27.009536784741144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1551</v>
      </c>
      <c r="E29" s="386">
        <f t="shared" si="2"/>
        <v>815</v>
      </c>
      <c r="F29" s="387">
        <f t="shared" si="3"/>
        <v>52.546744036105743</v>
      </c>
      <c r="G29" s="386">
        <f t="shared" si="4"/>
        <v>736</v>
      </c>
      <c r="H29" s="388">
        <f t="shared" si="3"/>
        <v>47.453255963894264</v>
      </c>
      <c r="I29" s="350"/>
      <c r="J29" s="389">
        <f t="shared" si="5"/>
        <v>876</v>
      </c>
      <c r="K29" s="390">
        <f t="shared" si="6"/>
        <v>56.479690522243708</v>
      </c>
      <c r="L29" s="391">
        <v>309</v>
      </c>
      <c r="M29" s="392">
        <v>35.273972602739725</v>
      </c>
      <c r="N29" s="391">
        <v>567</v>
      </c>
      <c r="O29" s="393">
        <v>64.726027397260282</v>
      </c>
      <c r="P29" s="350"/>
      <c r="Q29" s="389">
        <v>237</v>
      </c>
      <c r="R29" s="390">
        <v>15.28046421663443</v>
      </c>
      <c r="S29" s="391">
        <v>168</v>
      </c>
      <c r="T29" s="392">
        <v>70.886075949367083</v>
      </c>
      <c r="U29" s="391">
        <v>69</v>
      </c>
      <c r="V29" s="393">
        <v>29.11392405063291</v>
      </c>
      <c r="W29" s="350"/>
      <c r="X29" s="389">
        <v>438</v>
      </c>
      <c r="Y29" s="390">
        <v>28.239845261121854</v>
      </c>
      <c r="Z29" s="391">
        <v>338</v>
      </c>
      <c r="AA29" s="392">
        <v>77.168949771689498</v>
      </c>
      <c r="AB29" s="391">
        <v>100</v>
      </c>
      <c r="AC29" s="393">
        <f t="shared" si="0"/>
        <v>22.831050228310502</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628231</v>
      </c>
      <c r="E31" s="1230">
        <f>L31+S31+Z31</f>
        <v>389843</v>
      </c>
      <c r="F31" s="1231">
        <f>E31/$D31*100</f>
        <v>62.054085201144161</v>
      </c>
      <c r="G31" s="1230">
        <f>N31+U31+AB31</f>
        <v>238388</v>
      </c>
      <c r="H31" s="1232">
        <f>G31/$D31*100</f>
        <v>37.945914798855831</v>
      </c>
      <c r="I31" s="320"/>
      <c r="J31" s="1233">
        <f>SUM(J12:J29)</f>
        <v>171397</v>
      </c>
      <c r="K31" s="1234">
        <f>J31/$D31*100</f>
        <v>27.282480488864763</v>
      </c>
      <c r="L31" s="1230">
        <f>SUM(L12:L29)</f>
        <v>69141</v>
      </c>
      <c r="M31" s="1231">
        <f>L31/$J31*100</f>
        <v>40.339679224257132</v>
      </c>
      <c r="N31" s="1230">
        <f>SUM(N12:N29)</f>
        <v>102256</v>
      </c>
      <c r="O31" s="1235">
        <f>N31/$J31*100</f>
        <v>59.660320775742868</v>
      </c>
      <c r="P31" s="320"/>
      <c r="Q31" s="1233">
        <f>SUM(Q12:Q29)</f>
        <v>119203</v>
      </c>
      <c r="R31" s="1234">
        <f>Q31/$D31*100</f>
        <v>18.974389993489655</v>
      </c>
      <c r="S31" s="1230">
        <f>SUM(S12:S29)</f>
        <v>70341</v>
      </c>
      <c r="T31" s="1231">
        <f>S31/$Q31*100</f>
        <v>59.009420903836315</v>
      </c>
      <c r="U31" s="1230">
        <f>SUM(U12:U29)</f>
        <v>48862</v>
      </c>
      <c r="V31" s="1235">
        <f>U31/$Q31*100</f>
        <v>40.990579096163685</v>
      </c>
      <c r="W31" s="320"/>
      <c r="X31" s="1233">
        <f>SUM(X12:X29)</f>
        <v>337631</v>
      </c>
      <c r="Y31" s="1234">
        <f>X31/$D31*100</f>
        <v>53.743129517645585</v>
      </c>
      <c r="Z31" s="1230">
        <f>SUM(Z12:Z29)</f>
        <v>250361</v>
      </c>
      <c r="AA31" s="1231">
        <f>Z31/$X31*100</f>
        <v>74.15225497658686</v>
      </c>
      <c r="AB31" s="1230">
        <f>SUM(AB12:AB29)</f>
        <v>87270</v>
      </c>
      <c r="AC31" s="1235">
        <f>AB31/$X31*100</f>
        <v>25.847745023413133</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405</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232</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233</v>
      </c>
      <c r="K8" s="1463"/>
      <c r="L8" s="1463"/>
      <c r="M8" s="1463"/>
      <c r="N8" s="1463"/>
      <c r="O8" s="1464"/>
      <c r="P8" s="317"/>
      <c r="Q8" s="1462" t="s">
        <v>234</v>
      </c>
      <c r="R8" s="1463"/>
      <c r="S8" s="1463"/>
      <c r="T8" s="1463"/>
      <c r="U8" s="1463"/>
      <c r="V8" s="1464"/>
      <c r="W8" s="317"/>
      <c r="X8" s="1462" t="s">
        <v>235</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219</v>
      </c>
      <c r="L9" s="1441" t="s">
        <v>24</v>
      </c>
      <c r="M9" s="1442"/>
      <c r="N9" s="1443" t="s">
        <v>23</v>
      </c>
      <c r="O9" s="1444"/>
      <c r="P9" s="317"/>
      <c r="Q9" s="1445" t="s">
        <v>9</v>
      </c>
      <c r="R9" s="1439" t="s">
        <v>219</v>
      </c>
      <c r="S9" s="1441" t="s">
        <v>24</v>
      </c>
      <c r="T9" s="1442"/>
      <c r="U9" s="1443" t="s">
        <v>23</v>
      </c>
      <c r="V9" s="1444"/>
      <c r="W9" s="317"/>
      <c r="X9" s="1445" t="s">
        <v>9</v>
      </c>
      <c r="Y9" s="1439" t="s">
        <v>219</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219</v>
      </c>
      <c r="G10" s="406" t="s">
        <v>9</v>
      </c>
      <c r="H10" s="886" t="s">
        <v>219</v>
      </c>
      <c r="I10" s="346"/>
      <c r="J10" s="1446"/>
      <c r="K10" s="1440"/>
      <c r="L10" s="404" t="s">
        <v>9</v>
      </c>
      <c r="M10" s="403" t="s">
        <v>220</v>
      </c>
      <c r="N10" s="407" t="s">
        <v>9</v>
      </c>
      <c r="O10" s="402" t="s">
        <v>220</v>
      </c>
      <c r="P10" s="347"/>
      <c r="Q10" s="1446"/>
      <c r="R10" s="1440"/>
      <c r="S10" s="404" t="s">
        <v>9</v>
      </c>
      <c r="T10" s="403" t="s">
        <v>220</v>
      </c>
      <c r="U10" s="407" t="s">
        <v>9</v>
      </c>
      <c r="V10" s="402" t="s">
        <v>220</v>
      </c>
      <c r="W10" s="347"/>
      <c r="X10" s="1446"/>
      <c r="Y10" s="144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105499</v>
      </c>
      <c r="E12" s="352">
        <f>L12+S12+Z12</f>
        <v>69092</v>
      </c>
      <c r="F12" s="353">
        <f>E12/$D12*100</f>
        <v>65.490668157992019</v>
      </c>
      <c r="G12" s="352">
        <f>N12+U12+AB12</f>
        <v>36407</v>
      </c>
      <c r="H12" s="354">
        <f>G12/$D12*100</f>
        <v>34.509331842007981</v>
      </c>
      <c r="I12" s="350"/>
      <c r="J12" s="355">
        <f>L12+N12</f>
        <v>23946</v>
      </c>
      <c r="K12" s="356">
        <f>J12/$D12*100</f>
        <v>22.697845477208315</v>
      </c>
      <c r="L12" s="357">
        <v>10408</v>
      </c>
      <c r="M12" s="353">
        <v>43.46446170550405</v>
      </c>
      <c r="N12" s="357">
        <v>13538</v>
      </c>
      <c r="O12" s="358">
        <v>56.535538294495943</v>
      </c>
      <c r="P12" s="350"/>
      <c r="Q12" s="355">
        <v>26531</v>
      </c>
      <c r="R12" s="356">
        <v>25.14810566924805</v>
      </c>
      <c r="S12" s="357">
        <v>19042</v>
      </c>
      <c r="T12" s="353">
        <v>71.772643322905282</v>
      </c>
      <c r="U12" s="357">
        <v>7489</v>
      </c>
      <c r="V12" s="358">
        <v>28.227356677094718</v>
      </c>
      <c r="W12" s="350"/>
      <c r="X12" s="355">
        <v>55022</v>
      </c>
      <c r="Y12" s="356">
        <v>52.154048853543635</v>
      </c>
      <c r="Z12" s="357">
        <v>39642</v>
      </c>
      <c r="AA12" s="353">
        <v>72.047544618516241</v>
      </c>
      <c r="AB12" s="357">
        <v>15380</v>
      </c>
      <c r="AC12" s="358">
        <f t="shared" ref="AC12:AC29" si="0">AB12/$X12*100</f>
        <v>27.95245538148377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16505</v>
      </c>
      <c r="E13" s="365">
        <f t="shared" ref="E13:E29" si="2">L13+S13+Z13</f>
        <v>10574</v>
      </c>
      <c r="F13" s="366">
        <f t="shared" ref="F13:H29" si="3">E13/$D13*100</f>
        <v>64.065434716752506</v>
      </c>
      <c r="G13" s="365">
        <f t="shared" ref="G13:G29" si="4">N13+U13+AB13</f>
        <v>5931</v>
      </c>
      <c r="H13" s="367">
        <f t="shared" si="3"/>
        <v>35.934565283247501</v>
      </c>
      <c r="I13" s="350"/>
      <c r="J13" s="368">
        <f t="shared" ref="J13:J29" si="5">L13+N13</f>
        <v>3129</v>
      </c>
      <c r="K13" s="369">
        <f t="shared" ref="K13:K29" si="6">J13/$D13*100</f>
        <v>18.957891548015755</v>
      </c>
      <c r="L13" s="370">
        <v>1387</v>
      </c>
      <c r="M13" s="371">
        <v>44.327261105784594</v>
      </c>
      <c r="N13" s="370">
        <v>1742</v>
      </c>
      <c r="O13" s="372">
        <v>55.672738894215399</v>
      </c>
      <c r="P13" s="350"/>
      <c r="Q13" s="368">
        <v>3687</v>
      </c>
      <c r="R13" s="369">
        <v>22.33868524689488</v>
      </c>
      <c r="S13" s="370">
        <v>2339</v>
      </c>
      <c r="T13" s="371">
        <v>63.439110387849198</v>
      </c>
      <c r="U13" s="370">
        <v>1348</v>
      </c>
      <c r="V13" s="372">
        <v>36.560889612150795</v>
      </c>
      <c r="W13" s="350"/>
      <c r="X13" s="368">
        <v>9689</v>
      </c>
      <c r="Y13" s="369">
        <v>58.703423205089365</v>
      </c>
      <c r="Z13" s="370">
        <v>6848</v>
      </c>
      <c r="AA13" s="371">
        <v>70.678088554030339</v>
      </c>
      <c r="AB13" s="370">
        <v>2841</v>
      </c>
      <c r="AC13" s="372">
        <f t="shared" si="0"/>
        <v>29.321911445969658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15505</v>
      </c>
      <c r="E14" s="365">
        <f t="shared" si="2"/>
        <v>9935</v>
      </c>
      <c r="F14" s="366">
        <f t="shared" si="3"/>
        <v>64.076104482425023</v>
      </c>
      <c r="G14" s="365">
        <f t="shared" si="4"/>
        <v>5570</v>
      </c>
      <c r="H14" s="367">
        <f t="shared" si="3"/>
        <v>35.923895517574977</v>
      </c>
      <c r="I14" s="350"/>
      <c r="J14" s="368">
        <f t="shared" si="5"/>
        <v>3572</v>
      </c>
      <c r="K14" s="369">
        <f t="shared" si="6"/>
        <v>23.037729764592065</v>
      </c>
      <c r="L14" s="370">
        <v>1539</v>
      </c>
      <c r="M14" s="371">
        <v>43.085106382978722</v>
      </c>
      <c r="N14" s="370">
        <v>2033</v>
      </c>
      <c r="O14" s="372">
        <v>56.914893617021278</v>
      </c>
      <c r="P14" s="350"/>
      <c r="Q14" s="368">
        <v>3536</v>
      </c>
      <c r="R14" s="369">
        <v>22.805546597871654</v>
      </c>
      <c r="S14" s="370">
        <v>2096</v>
      </c>
      <c r="T14" s="371">
        <v>59.276018099547514</v>
      </c>
      <c r="U14" s="370">
        <v>1440</v>
      </c>
      <c r="V14" s="372">
        <v>40.723981900452486</v>
      </c>
      <c r="W14" s="350"/>
      <c r="X14" s="368">
        <v>8397</v>
      </c>
      <c r="Y14" s="369">
        <v>54.156723637536274</v>
      </c>
      <c r="Z14" s="370">
        <v>6300</v>
      </c>
      <c r="AA14" s="371">
        <v>75.026795284030015</v>
      </c>
      <c r="AB14" s="370">
        <v>2097</v>
      </c>
      <c r="AC14" s="372">
        <f t="shared" si="0"/>
        <v>24.973204715969992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16069</v>
      </c>
      <c r="E15" s="365">
        <f t="shared" si="2"/>
        <v>9844</v>
      </c>
      <c r="F15" s="366">
        <f t="shared" si="3"/>
        <v>61.260812745037029</v>
      </c>
      <c r="G15" s="365">
        <f t="shared" si="4"/>
        <v>6225</v>
      </c>
      <c r="H15" s="367">
        <f t="shared" si="3"/>
        <v>38.739187254962971</v>
      </c>
      <c r="I15" s="350"/>
      <c r="J15" s="368">
        <f t="shared" si="5"/>
        <v>4473</v>
      </c>
      <c r="K15" s="369">
        <f t="shared" si="6"/>
        <v>27.83620636007219</v>
      </c>
      <c r="L15" s="370">
        <v>2044</v>
      </c>
      <c r="M15" s="371">
        <v>45.696400625978093</v>
      </c>
      <c r="N15" s="370">
        <v>2429</v>
      </c>
      <c r="O15" s="372">
        <v>54.303599374021907</v>
      </c>
      <c r="P15" s="350"/>
      <c r="Q15" s="368">
        <v>4062</v>
      </c>
      <c r="R15" s="369">
        <v>25.278486526852944</v>
      </c>
      <c r="S15" s="370">
        <v>2504</v>
      </c>
      <c r="T15" s="371">
        <v>61.644510093549975</v>
      </c>
      <c r="U15" s="370">
        <v>1558</v>
      </c>
      <c r="V15" s="372">
        <v>38.355489906450025</v>
      </c>
      <c r="W15" s="350"/>
      <c r="X15" s="368">
        <v>7534</v>
      </c>
      <c r="Y15" s="369">
        <v>46.885307113074866</v>
      </c>
      <c r="Z15" s="370">
        <v>5296</v>
      </c>
      <c r="AA15" s="371">
        <v>70.294664189009822</v>
      </c>
      <c r="AB15" s="370">
        <v>2238</v>
      </c>
      <c r="AC15" s="372">
        <f t="shared" si="0"/>
        <v>29.705335810990181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18931</v>
      </c>
      <c r="E16" s="365">
        <f t="shared" si="2"/>
        <v>10948</v>
      </c>
      <c r="F16" s="366">
        <f t="shared" si="3"/>
        <v>57.831070730547772</v>
      </c>
      <c r="G16" s="365">
        <f t="shared" si="4"/>
        <v>7983</v>
      </c>
      <c r="H16" s="367">
        <f t="shared" si="3"/>
        <v>42.168929269452221</v>
      </c>
      <c r="I16" s="350"/>
      <c r="J16" s="368">
        <f t="shared" si="5"/>
        <v>7294</v>
      </c>
      <c r="K16" s="369">
        <f t="shared" si="6"/>
        <v>38.52939622840843</v>
      </c>
      <c r="L16" s="370">
        <v>3078</v>
      </c>
      <c r="M16" s="371">
        <v>42.199067726898818</v>
      </c>
      <c r="N16" s="370">
        <v>4216</v>
      </c>
      <c r="O16" s="372">
        <v>57.800932273101182</v>
      </c>
      <c r="P16" s="350"/>
      <c r="Q16" s="368">
        <v>4812</v>
      </c>
      <c r="R16" s="369">
        <v>25.418625534837041</v>
      </c>
      <c r="S16" s="370">
        <v>3052</v>
      </c>
      <c r="T16" s="371">
        <v>63.424771404821279</v>
      </c>
      <c r="U16" s="370">
        <v>1760</v>
      </c>
      <c r="V16" s="372">
        <v>36.575228595178721</v>
      </c>
      <c r="W16" s="350"/>
      <c r="X16" s="368">
        <v>6825</v>
      </c>
      <c r="Y16" s="369">
        <v>36.051978236754529</v>
      </c>
      <c r="Z16" s="370">
        <v>4818</v>
      </c>
      <c r="AA16" s="371">
        <v>70.593406593406598</v>
      </c>
      <c r="AB16" s="370">
        <v>2007</v>
      </c>
      <c r="AC16" s="372">
        <f t="shared" si="0"/>
        <v>29.406593406593405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5291</v>
      </c>
      <c r="E17" s="375">
        <f t="shared" si="2"/>
        <v>3168</v>
      </c>
      <c r="F17" s="376">
        <f t="shared" si="3"/>
        <v>59.875259875259879</v>
      </c>
      <c r="G17" s="375">
        <f t="shared" si="4"/>
        <v>2123</v>
      </c>
      <c r="H17" s="367">
        <f t="shared" si="3"/>
        <v>40.124740124740129</v>
      </c>
      <c r="I17" s="350"/>
      <c r="J17" s="377">
        <f t="shared" si="5"/>
        <v>1493</v>
      </c>
      <c r="K17" s="378">
        <f t="shared" si="6"/>
        <v>28.217728217728215</v>
      </c>
      <c r="L17" s="375">
        <v>652</v>
      </c>
      <c r="M17" s="376">
        <v>43.670462156731418</v>
      </c>
      <c r="N17" s="375">
        <v>841</v>
      </c>
      <c r="O17" s="372">
        <v>56.329537843268582</v>
      </c>
      <c r="P17" s="350"/>
      <c r="Q17" s="377">
        <v>1312</v>
      </c>
      <c r="R17" s="378">
        <v>24.796824796824797</v>
      </c>
      <c r="S17" s="375">
        <v>748</v>
      </c>
      <c r="T17" s="376">
        <v>57.012195121951216</v>
      </c>
      <c r="U17" s="375">
        <v>564</v>
      </c>
      <c r="V17" s="372">
        <v>42.987804878048777</v>
      </c>
      <c r="W17" s="350"/>
      <c r="X17" s="377">
        <v>2486</v>
      </c>
      <c r="Y17" s="378">
        <v>46.985446985446991</v>
      </c>
      <c r="Z17" s="375">
        <v>1768</v>
      </c>
      <c r="AA17" s="376">
        <v>71.11826226870474</v>
      </c>
      <c r="AB17" s="375">
        <v>718</v>
      </c>
      <c r="AC17" s="372">
        <f t="shared" si="0"/>
        <v>28.881737731295253</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50223</v>
      </c>
      <c r="E18" s="365">
        <f t="shared" si="2"/>
        <v>31257</v>
      </c>
      <c r="F18" s="366">
        <f t="shared" si="3"/>
        <v>62.236425542082308</v>
      </c>
      <c r="G18" s="365">
        <f t="shared" si="4"/>
        <v>18966</v>
      </c>
      <c r="H18" s="367">
        <f t="shared" si="3"/>
        <v>37.763574457917684</v>
      </c>
      <c r="I18" s="350"/>
      <c r="J18" s="368">
        <f t="shared" si="5"/>
        <v>9953</v>
      </c>
      <c r="K18" s="369">
        <f t="shared" si="6"/>
        <v>19.817613444039583</v>
      </c>
      <c r="L18" s="370">
        <v>4231</v>
      </c>
      <c r="M18" s="371">
        <v>42.509796041394551</v>
      </c>
      <c r="N18" s="370">
        <v>5722</v>
      </c>
      <c r="O18" s="372">
        <v>57.490203958605449</v>
      </c>
      <c r="P18" s="350"/>
      <c r="Q18" s="368">
        <v>9727</v>
      </c>
      <c r="R18" s="369">
        <v>19.367620412958207</v>
      </c>
      <c r="S18" s="370">
        <v>5625</v>
      </c>
      <c r="T18" s="371">
        <v>57.828724169836541</v>
      </c>
      <c r="U18" s="370">
        <v>4102</v>
      </c>
      <c r="V18" s="372">
        <v>42.171275830163459</v>
      </c>
      <c r="W18" s="350"/>
      <c r="X18" s="368">
        <v>30543</v>
      </c>
      <c r="Y18" s="369">
        <v>60.81476614300221</v>
      </c>
      <c r="Z18" s="370">
        <v>21401</v>
      </c>
      <c r="AA18" s="371">
        <v>70.06842811773565</v>
      </c>
      <c r="AB18" s="370">
        <v>9142</v>
      </c>
      <c r="AC18" s="372">
        <f t="shared" si="0"/>
        <v>29.931571882264347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31057</v>
      </c>
      <c r="E19" s="365">
        <f t="shared" si="2"/>
        <v>19988</v>
      </c>
      <c r="F19" s="366">
        <f t="shared" si="3"/>
        <v>64.359081688508226</v>
      </c>
      <c r="G19" s="365">
        <f t="shared" si="4"/>
        <v>11069</v>
      </c>
      <c r="H19" s="367">
        <f t="shared" si="3"/>
        <v>35.640918311491774</v>
      </c>
      <c r="I19" s="350"/>
      <c r="J19" s="368">
        <f t="shared" si="5"/>
        <v>6289</v>
      </c>
      <c r="K19" s="369">
        <f t="shared" si="6"/>
        <v>20.24986315484432</v>
      </c>
      <c r="L19" s="370">
        <v>2694</v>
      </c>
      <c r="M19" s="371">
        <v>42.836698998250917</v>
      </c>
      <c r="N19" s="370">
        <v>3595</v>
      </c>
      <c r="O19" s="372">
        <v>57.16330100174909</v>
      </c>
      <c r="P19" s="350"/>
      <c r="Q19" s="368">
        <v>6748</v>
      </c>
      <c r="R19" s="369">
        <v>21.727790836204399</v>
      </c>
      <c r="S19" s="370">
        <v>4433</v>
      </c>
      <c r="T19" s="371">
        <v>65.693538826318914</v>
      </c>
      <c r="U19" s="370">
        <v>2315</v>
      </c>
      <c r="V19" s="372">
        <v>34.306461173681093</v>
      </c>
      <c r="W19" s="350"/>
      <c r="X19" s="368">
        <v>18020</v>
      </c>
      <c r="Y19" s="369">
        <v>58.022346008951288</v>
      </c>
      <c r="Z19" s="370">
        <v>12861</v>
      </c>
      <c r="AA19" s="371">
        <v>71.370699223085467</v>
      </c>
      <c r="AB19" s="370">
        <v>5159</v>
      </c>
      <c r="AC19" s="372">
        <f t="shared" si="0"/>
        <v>28.62930077691454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124073</v>
      </c>
      <c r="E20" s="365">
        <f t="shared" si="2"/>
        <v>77632</v>
      </c>
      <c r="F20" s="366">
        <f t="shared" si="3"/>
        <v>62.569616274290141</v>
      </c>
      <c r="G20" s="365">
        <f t="shared" si="4"/>
        <v>46441</v>
      </c>
      <c r="H20" s="367">
        <f t="shared" si="3"/>
        <v>37.430383725709866</v>
      </c>
      <c r="I20" s="350"/>
      <c r="J20" s="368">
        <f t="shared" si="5"/>
        <v>32519</v>
      </c>
      <c r="K20" s="369">
        <f t="shared" si="6"/>
        <v>26.209570172398504</v>
      </c>
      <c r="L20" s="370">
        <v>14486</v>
      </c>
      <c r="M20" s="371">
        <v>44.546265260309362</v>
      </c>
      <c r="N20" s="370">
        <v>18033</v>
      </c>
      <c r="O20" s="372">
        <v>55.453734739690638</v>
      </c>
      <c r="P20" s="350"/>
      <c r="Q20" s="368">
        <v>29281</v>
      </c>
      <c r="R20" s="369">
        <v>23.599816237215187</v>
      </c>
      <c r="S20" s="370">
        <v>18793</v>
      </c>
      <c r="T20" s="371">
        <v>64.18155117653086</v>
      </c>
      <c r="U20" s="370">
        <v>10488</v>
      </c>
      <c r="V20" s="372">
        <v>35.818448823469147</v>
      </c>
      <c r="W20" s="350"/>
      <c r="X20" s="368">
        <v>62273</v>
      </c>
      <c r="Y20" s="369">
        <v>50.190613590386299</v>
      </c>
      <c r="Z20" s="370">
        <v>44353</v>
      </c>
      <c r="AA20" s="371">
        <v>71.223483692772149</v>
      </c>
      <c r="AB20" s="370">
        <v>17920</v>
      </c>
      <c r="AC20" s="372">
        <f t="shared" si="0"/>
        <v>28.776516307227851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61933</v>
      </c>
      <c r="E21" s="365">
        <f t="shared" si="2"/>
        <v>37381</v>
      </c>
      <c r="F21" s="366">
        <f t="shared" si="3"/>
        <v>60.357160156943792</v>
      </c>
      <c r="G21" s="365">
        <f t="shared" si="4"/>
        <v>24552</v>
      </c>
      <c r="H21" s="367">
        <f t="shared" si="3"/>
        <v>39.642839843056201</v>
      </c>
      <c r="I21" s="350"/>
      <c r="J21" s="368">
        <f t="shared" si="5"/>
        <v>19126</v>
      </c>
      <c r="K21" s="369">
        <f t="shared" si="6"/>
        <v>30.881759320556085</v>
      </c>
      <c r="L21" s="370">
        <v>7463</v>
      </c>
      <c r="M21" s="371">
        <v>39.020181951270523</v>
      </c>
      <c r="N21" s="370">
        <v>11663</v>
      </c>
      <c r="O21" s="372">
        <v>60.97981804872947</v>
      </c>
      <c r="P21" s="350"/>
      <c r="Q21" s="368">
        <v>13818</v>
      </c>
      <c r="R21" s="369">
        <v>22.311207272374986</v>
      </c>
      <c r="S21" s="370">
        <v>8934</v>
      </c>
      <c r="T21" s="371">
        <v>64.654798089448548</v>
      </c>
      <c r="U21" s="370">
        <v>4884</v>
      </c>
      <c r="V21" s="372">
        <v>35.345201910551452</v>
      </c>
      <c r="W21" s="350"/>
      <c r="X21" s="368">
        <v>28989</v>
      </c>
      <c r="Y21" s="369">
        <v>46.807033407068928</v>
      </c>
      <c r="Z21" s="370">
        <v>20984</v>
      </c>
      <c r="AA21" s="371">
        <v>72.386077477663946</v>
      </c>
      <c r="AB21" s="370">
        <v>8005</v>
      </c>
      <c r="AC21" s="372">
        <f t="shared" si="0"/>
        <v>27.613922522336061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14677</v>
      </c>
      <c r="E22" s="365">
        <f t="shared" si="2"/>
        <v>9410</v>
      </c>
      <c r="F22" s="366">
        <f t="shared" si="3"/>
        <v>64.11391973836615</v>
      </c>
      <c r="G22" s="365">
        <f t="shared" si="4"/>
        <v>5267</v>
      </c>
      <c r="H22" s="367">
        <f t="shared" si="3"/>
        <v>35.88608026163385</v>
      </c>
      <c r="I22" s="350"/>
      <c r="J22" s="368">
        <f t="shared" si="5"/>
        <v>3660</v>
      </c>
      <c r="K22" s="369">
        <f t="shared" si="6"/>
        <v>24.936976221298632</v>
      </c>
      <c r="L22" s="370">
        <v>1602</v>
      </c>
      <c r="M22" s="371">
        <v>43.770491803278688</v>
      </c>
      <c r="N22" s="370">
        <v>2058</v>
      </c>
      <c r="O22" s="372">
        <v>56.229508196721312</v>
      </c>
      <c r="P22" s="350"/>
      <c r="Q22" s="368">
        <v>3203</v>
      </c>
      <c r="R22" s="369">
        <v>21.823260884376914</v>
      </c>
      <c r="S22" s="370">
        <v>2145</v>
      </c>
      <c r="T22" s="371">
        <v>66.96846706212925</v>
      </c>
      <c r="U22" s="370">
        <v>1058</v>
      </c>
      <c r="V22" s="372">
        <v>33.031532937870743</v>
      </c>
      <c r="W22" s="350"/>
      <c r="X22" s="368">
        <v>7814</v>
      </c>
      <c r="Y22" s="369">
        <v>53.23976289432445</v>
      </c>
      <c r="Z22" s="370">
        <v>5663</v>
      </c>
      <c r="AA22" s="371">
        <v>72.472485282825687</v>
      </c>
      <c r="AB22" s="370">
        <v>2151</v>
      </c>
      <c r="AC22" s="372">
        <f t="shared" si="0"/>
        <v>27.527514717174302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29105</v>
      </c>
      <c r="E23" s="365">
        <f t="shared" si="2"/>
        <v>16776</v>
      </c>
      <c r="F23" s="366">
        <f t="shared" si="3"/>
        <v>57.639580828036415</v>
      </c>
      <c r="G23" s="365">
        <f t="shared" si="4"/>
        <v>12329</v>
      </c>
      <c r="H23" s="367">
        <f t="shared" si="3"/>
        <v>42.360419171963585</v>
      </c>
      <c r="I23" s="350"/>
      <c r="J23" s="368">
        <f t="shared" si="5"/>
        <v>10091</v>
      </c>
      <c r="K23" s="369">
        <f t="shared" si="6"/>
        <v>34.671018725304933</v>
      </c>
      <c r="L23" s="370">
        <v>3680</v>
      </c>
      <c r="M23" s="371">
        <v>36.468139926667327</v>
      </c>
      <c r="N23" s="370">
        <v>6411</v>
      </c>
      <c r="O23" s="372">
        <v>63.531860073332666</v>
      </c>
      <c r="P23" s="350"/>
      <c r="Q23" s="368">
        <v>5420</v>
      </c>
      <c r="R23" s="369">
        <v>18.622229857412815</v>
      </c>
      <c r="S23" s="370">
        <v>3183</v>
      </c>
      <c r="T23" s="371">
        <v>58.726937269372691</v>
      </c>
      <c r="U23" s="370">
        <v>2237</v>
      </c>
      <c r="V23" s="372">
        <v>41.273062730627309</v>
      </c>
      <c r="W23" s="350"/>
      <c r="X23" s="368">
        <v>13594</v>
      </c>
      <c r="Y23" s="369">
        <v>46.706751417282256</v>
      </c>
      <c r="Z23" s="370">
        <v>9913</v>
      </c>
      <c r="AA23" s="371">
        <v>72.921877298808297</v>
      </c>
      <c r="AB23" s="370">
        <v>3681</v>
      </c>
      <c r="AC23" s="372">
        <f t="shared" si="0"/>
        <v>27.078122701191703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66288</v>
      </c>
      <c r="E24" s="365">
        <f t="shared" si="2"/>
        <v>43434</v>
      </c>
      <c r="F24" s="366">
        <f t="shared" si="3"/>
        <v>65.523171614771897</v>
      </c>
      <c r="G24" s="365">
        <f t="shared" si="4"/>
        <v>22854</v>
      </c>
      <c r="H24" s="367">
        <f t="shared" si="3"/>
        <v>34.476828385228096</v>
      </c>
      <c r="I24" s="350"/>
      <c r="J24" s="368">
        <f t="shared" si="5"/>
        <v>15859</v>
      </c>
      <c r="K24" s="369">
        <f t="shared" si="6"/>
        <v>23.924390538257299</v>
      </c>
      <c r="L24" s="370">
        <v>7312</v>
      </c>
      <c r="M24" s="371">
        <v>46.1063118733842</v>
      </c>
      <c r="N24" s="370">
        <v>8547</v>
      </c>
      <c r="O24" s="372">
        <v>53.8936881266158</v>
      </c>
      <c r="P24" s="350"/>
      <c r="Q24" s="368">
        <v>14552</v>
      </c>
      <c r="R24" s="369">
        <v>21.95269128650736</v>
      </c>
      <c r="S24" s="370">
        <v>10013</v>
      </c>
      <c r="T24" s="371">
        <v>68.808411214953267</v>
      </c>
      <c r="U24" s="370">
        <v>4539</v>
      </c>
      <c r="V24" s="372">
        <v>31.191588785046733</v>
      </c>
      <c r="W24" s="350"/>
      <c r="X24" s="368">
        <v>35877</v>
      </c>
      <c r="Y24" s="369">
        <v>54.122918175235334</v>
      </c>
      <c r="Z24" s="370">
        <v>26109</v>
      </c>
      <c r="AA24" s="371">
        <v>72.773643281210795</v>
      </c>
      <c r="AB24" s="370">
        <v>9768</v>
      </c>
      <c r="AC24" s="372">
        <f t="shared" si="0"/>
        <v>27.226356718789198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18058</v>
      </c>
      <c r="E25" s="365">
        <f t="shared" si="2"/>
        <v>11148</v>
      </c>
      <c r="F25" s="366">
        <f t="shared" si="3"/>
        <v>61.734411341233795</v>
      </c>
      <c r="G25" s="365">
        <f t="shared" si="4"/>
        <v>6910</v>
      </c>
      <c r="H25" s="367">
        <f t="shared" si="3"/>
        <v>38.265588658766198</v>
      </c>
      <c r="I25" s="350"/>
      <c r="J25" s="368">
        <f t="shared" si="5"/>
        <v>4887</v>
      </c>
      <c r="K25" s="369">
        <f t="shared" si="6"/>
        <v>27.06279765201019</v>
      </c>
      <c r="L25" s="370">
        <v>1922</v>
      </c>
      <c r="M25" s="371">
        <v>39.328831594024969</v>
      </c>
      <c r="N25" s="370">
        <v>2965</v>
      </c>
      <c r="O25" s="372">
        <v>60.671168405975038</v>
      </c>
      <c r="P25" s="350"/>
      <c r="Q25" s="368">
        <v>4724</v>
      </c>
      <c r="R25" s="369">
        <v>26.160150625761435</v>
      </c>
      <c r="S25" s="370">
        <v>3273</v>
      </c>
      <c r="T25" s="371">
        <v>69.284504657070272</v>
      </c>
      <c r="U25" s="370">
        <v>1451</v>
      </c>
      <c r="V25" s="372">
        <v>30.715495342929721</v>
      </c>
      <c r="W25" s="350"/>
      <c r="X25" s="368">
        <v>8447</v>
      </c>
      <c r="Y25" s="369">
        <v>46.777051722228371</v>
      </c>
      <c r="Z25" s="370">
        <v>5953</v>
      </c>
      <c r="AA25" s="371">
        <v>70.47472475435066</v>
      </c>
      <c r="AB25" s="370">
        <v>2494</v>
      </c>
      <c r="AC25" s="372">
        <f t="shared" si="0"/>
        <v>29.52527524564934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7642</v>
      </c>
      <c r="E26" s="380">
        <f t="shared" si="2"/>
        <v>4675</v>
      </c>
      <c r="F26" s="381">
        <f t="shared" si="3"/>
        <v>61.175085056267996</v>
      </c>
      <c r="G26" s="380">
        <f t="shared" si="4"/>
        <v>2967</v>
      </c>
      <c r="H26" s="367">
        <f t="shared" si="3"/>
        <v>38.824914943732011</v>
      </c>
      <c r="I26" s="350"/>
      <c r="J26" s="377">
        <f t="shared" si="5"/>
        <v>1773</v>
      </c>
      <c r="K26" s="378">
        <f t="shared" si="6"/>
        <v>23.200732792462706</v>
      </c>
      <c r="L26" s="375">
        <v>728</v>
      </c>
      <c r="M26" s="376">
        <v>41.060349689791316</v>
      </c>
      <c r="N26" s="375">
        <v>1045</v>
      </c>
      <c r="O26" s="372">
        <v>58.939650310208691</v>
      </c>
      <c r="P26" s="350"/>
      <c r="Q26" s="377">
        <v>1536</v>
      </c>
      <c r="R26" s="378">
        <v>20.09945040565297</v>
      </c>
      <c r="S26" s="375">
        <v>876</v>
      </c>
      <c r="T26" s="376">
        <v>57.03125</v>
      </c>
      <c r="U26" s="375">
        <v>660</v>
      </c>
      <c r="V26" s="372">
        <v>42.96875</v>
      </c>
      <c r="W26" s="350"/>
      <c r="X26" s="377">
        <v>4333</v>
      </c>
      <c r="Y26" s="378">
        <v>56.699816801884332</v>
      </c>
      <c r="Z26" s="375">
        <v>3071</v>
      </c>
      <c r="AA26" s="376">
        <v>70.874682667897531</v>
      </c>
      <c r="AB26" s="375">
        <v>1262</v>
      </c>
      <c r="AC26" s="372">
        <f t="shared" si="0"/>
        <v>29.125317332102469</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39587</v>
      </c>
      <c r="E27" s="380">
        <f t="shared" si="2"/>
        <v>23004</v>
      </c>
      <c r="F27" s="381">
        <f t="shared" si="3"/>
        <v>58.109985601333769</v>
      </c>
      <c r="G27" s="380">
        <f t="shared" si="4"/>
        <v>16583</v>
      </c>
      <c r="H27" s="367">
        <f t="shared" si="3"/>
        <v>41.890014398666231</v>
      </c>
      <c r="I27" s="350"/>
      <c r="J27" s="377">
        <f t="shared" si="5"/>
        <v>11795</v>
      </c>
      <c r="K27" s="378">
        <f t="shared" si="6"/>
        <v>29.79513476646374</v>
      </c>
      <c r="L27" s="375">
        <v>4580</v>
      </c>
      <c r="M27" s="376">
        <v>38.830012717253069</v>
      </c>
      <c r="N27" s="375">
        <v>7215</v>
      </c>
      <c r="O27" s="372">
        <v>61.169987282746931</v>
      </c>
      <c r="P27" s="350"/>
      <c r="Q27" s="377">
        <v>8377</v>
      </c>
      <c r="R27" s="378">
        <v>21.160987192765301</v>
      </c>
      <c r="S27" s="375">
        <v>4692</v>
      </c>
      <c r="T27" s="376">
        <v>56.010504954040826</v>
      </c>
      <c r="U27" s="375">
        <v>3685</v>
      </c>
      <c r="V27" s="372">
        <v>43.989495045959174</v>
      </c>
      <c r="W27" s="350"/>
      <c r="X27" s="377">
        <v>19415</v>
      </c>
      <c r="Y27" s="378">
        <v>49.043878040770963</v>
      </c>
      <c r="Z27" s="375">
        <v>13732</v>
      </c>
      <c r="AA27" s="376">
        <v>70.728817924285352</v>
      </c>
      <c r="AB27" s="375">
        <v>5683</v>
      </c>
      <c r="AC27" s="372">
        <f t="shared" si="0"/>
        <v>29.271182075714652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3633</v>
      </c>
      <c r="E28" s="380">
        <f t="shared" si="2"/>
        <v>2388</v>
      </c>
      <c r="F28" s="381">
        <f t="shared" si="3"/>
        <v>65.730800990916592</v>
      </c>
      <c r="G28" s="380">
        <f t="shared" si="4"/>
        <v>1245</v>
      </c>
      <c r="H28" s="382">
        <f t="shared" si="3"/>
        <v>34.269199009083401</v>
      </c>
      <c r="I28" s="350"/>
      <c r="J28" s="377">
        <f t="shared" si="5"/>
        <v>462</v>
      </c>
      <c r="K28" s="378">
        <f t="shared" si="6"/>
        <v>12.716763005780345</v>
      </c>
      <c r="L28" s="375">
        <v>204</v>
      </c>
      <c r="M28" s="376">
        <v>44.155844155844157</v>
      </c>
      <c r="N28" s="375">
        <v>258</v>
      </c>
      <c r="O28" s="383">
        <v>55.844155844155843</v>
      </c>
      <c r="P28" s="350"/>
      <c r="Q28" s="377">
        <v>809</v>
      </c>
      <c r="R28" s="378">
        <v>22.268097990641344</v>
      </c>
      <c r="S28" s="375">
        <v>504</v>
      </c>
      <c r="T28" s="376">
        <v>62.2991347342398</v>
      </c>
      <c r="U28" s="375">
        <v>305</v>
      </c>
      <c r="V28" s="383">
        <v>37.7008652657602</v>
      </c>
      <c r="W28" s="350"/>
      <c r="X28" s="377">
        <v>2362</v>
      </c>
      <c r="Y28" s="378">
        <v>65.015139003578312</v>
      </c>
      <c r="Z28" s="375">
        <v>1680</v>
      </c>
      <c r="AA28" s="376">
        <v>71.126164267569862</v>
      </c>
      <c r="AB28" s="375">
        <v>682</v>
      </c>
      <c r="AC28" s="383">
        <f t="shared" si="0"/>
        <v>28.873835732430141</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1357</v>
      </c>
      <c r="E29" s="386">
        <f t="shared" si="2"/>
        <v>741</v>
      </c>
      <c r="F29" s="387">
        <f t="shared" si="3"/>
        <v>54.605747973470883</v>
      </c>
      <c r="G29" s="386">
        <f t="shared" si="4"/>
        <v>616</v>
      </c>
      <c r="H29" s="388">
        <f t="shared" si="3"/>
        <v>45.394252026529109</v>
      </c>
      <c r="I29" s="350"/>
      <c r="J29" s="389">
        <f t="shared" si="5"/>
        <v>727</v>
      </c>
      <c r="K29" s="390">
        <f t="shared" si="6"/>
        <v>53.574060427413414</v>
      </c>
      <c r="L29" s="391">
        <v>264</v>
      </c>
      <c r="M29" s="392">
        <v>36.313617606602477</v>
      </c>
      <c r="N29" s="391">
        <v>463</v>
      </c>
      <c r="O29" s="393">
        <v>63.686382393397523</v>
      </c>
      <c r="P29" s="350"/>
      <c r="Q29" s="389">
        <v>254</v>
      </c>
      <c r="R29" s="390">
        <v>18.717759764185704</v>
      </c>
      <c r="S29" s="391">
        <v>181</v>
      </c>
      <c r="T29" s="392">
        <v>71.259842519685037</v>
      </c>
      <c r="U29" s="391">
        <v>73</v>
      </c>
      <c r="V29" s="393">
        <v>28.740157480314959</v>
      </c>
      <c r="W29" s="350"/>
      <c r="X29" s="389">
        <v>376</v>
      </c>
      <c r="Y29" s="390">
        <v>27.708179808400885</v>
      </c>
      <c r="Z29" s="391">
        <v>296</v>
      </c>
      <c r="AA29" s="392">
        <v>78.723404255319153</v>
      </c>
      <c r="AB29" s="391">
        <v>80</v>
      </c>
      <c r="AC29" s="393">
        <f t="shared" si="0"/>
        <v>21.276595744680851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625433</v>
      </c>
      <c r="E31" s="1230">
        <f>L31+S31+Z31</f>
        <v>391395</v>
      </c>
      <c r="F31" s="1231">
        <f>E31/$D31*100</f>
        <v>62.579844683603206</v>
      </c>
      <c r="G31" s="1230">
        <f>N31+U31+AB31</f>
        <v>234038</v>
      </c>
      <c r="H31" s="1232">
        <f>G31/$D31*100</f>
        <v>37.420155316396801</v>
      </c>
      <c r="I31" s="320"/>
      <c r="J31" s="1233">
        <f>SUM(J12:J29)</f>
        <v>161048</v>
      </c>
      <c r="K31" s="1234">
        <f>J31/$D31*100</f>
        <v>25.74984051049433</v>
      </c>
      <c r="L31" s="1230">
        <f>SUM(L12:L29)</f>
        <v>68274</v>
      </c>
      <c r="M31" s="1231">
        <f>L31/$J31*100</f>
        <v>42.393572102727141</v>
      </c>
      <c r="N31" s="1230">
        <f>SUM(N12:N29)</f>
        <v>92774</v>
      </c>
      <c r="O31" s="1235">
        <f>N31/$J31*100</f>
        <v>57.606427897272859</v>
      </c>
      <c r="P31" s="320"/>
      <c r="Q31" s="1233">
        <f>SUM(Q12:Q29)</f>
        <v>142389</v>
      </c>
      <c r="R31" s="1234">
        <f>Q31/$D31*100</f>
        <v>22.766467391391242</v>
      </c>
      <c r="S31" s="1230">
        <f>SUM(S12:S29)</f>
        <v>92433</v>
      </c>
      <c r="T31" s="1231">
        <f>S31/$Q31*100</f>
        <v>64.915829172197292</v>
      </c>
      <c r="U31" s="1230">
        <f>SUM(U12:U29)</f>
        <v>49956</v>
      </c>
      <c r="V31" s="1235">
        <f>U31/$Q31*100</f>
        <v>35.084170827802708</v>
      </c>
      <c r="W31" s="320"/>
      <c r="X31" s="1233">
        <f>SUM(X12:X29)</f>
        <v>321996</v>
      </c>
      <c r="Y31" s="1234">
        <f>X31/$D31*100</f>
        <v>51.483692098114432</v>
      </c>
      <c r="Z31" s="1230">
        <f>SUM(Z12:Z29)</f>
        <v>230688</v>
      </c>
      <c r="AA31" s="1231">
        <f>Z31/$X31*100</f>
        <v>71.643126001565236</v>
      </c>
      <c r="AB31" s="1230">
        <f>SUM(AB12:AB29)</f>
        <v>91308</v>
      </c>
      <c r="AC31" s="1235">
        <f>AB31/$X31*100</f>
        <v>28.356873998434761</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406</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236</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237</v>
      </c>
      <c r="K8" s="1463"/>
      <c r="L8" s="1463"/>
      <c r="M8" s="1463"/>
      <c r="N8" s="1463"/>
      <c r="O8" s="1464"/>
      <c r="P8" s="317"/>
      <c r="Q8" s="1462" t="s">
        <v>238</v>
      </c>
      <c r="R8" s="1463"/>
      <c r="S8" s="1463"/>
      <c r="T8" s="1463"/>
      <c r="U8" s="1463"/>
      <c r="V8" s="1464"/>
      <c r="W8" s="317"/>
      <c r="X8" s="1462" t="s">
        <v>239</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219</v>
      </c>
      <c r="L9" s="1441" t="s">
        <v>24</v>
      </c>
      <c r="M9" s="1442"/>
      <c r="N9" s="1443" t="s">
        <v>23</v>
      </c>
      <c r="O9" s="1444"/>
      <c r="P9" s="317"/>
      <c r="Q9" s="1445" t="s">
        <v>9</v>
      </c>
      <c r="R9" s="1439" t="s">
        <v>219</v>
      </c>
      <c r="S9" s="1441" t="s">
        <v>24</v>
      </c>
      <c r="T9" s="1442"/>
      <c r="U9" s="1443" t="s">
        <v>23</v>
      </c>
      <c r="V9" s="1444"/>
      <c r="W9" s="317"/>
      <c r="X9" s="1445" t="s">
        <v>9</v>
      </c>
      <c r="Y9" s="1439" t="s">
        <v>219</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219</v>
      </c>
      <c r="G10" s="406" t="s">
        <v>9</v>
      </c>
      <c r="H10" s="886" t="s">
        <v>219</v>
      </c>
      <c r="I10" s="346"/>
      <c r="J10" s="1446"/>
      <c r="K10" s="1440"/>
      <c r="L10" s="404" t="s">
        <v>9</v>
      </c>
      <c r="M10" s="403" t="s">
        <v>220</v>
      </c>
      <c r="N10" s="407" t="s">
        <v>9</v>
      </c>
      <c r="O10" s="402" t="s">
        <v>220</v>
      </c>
      <c r="P10" s="347"/>
      <c r="Q10" s="1446"/>
      <c r="R10" s="1440"/>
      <c r="S10" s="404" t="s">
        <v>9</v>
      </c>
      <c r="T10" s="403" t="s">
        <v>220</v>
      </c>
      <c r="U10" s="407" t="s">
        <v>9</v>
      </c>
      <c r="V10" s="402" t="s">
        <v>220</v>
      </c>
      <c r="W10" s="347"/>
      <c r="X10" s="1446"/>
      <c r="Y10" s="1440"/>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78962</v>
      </c>
      <c r="E12" s="352">
        <f>L12+S12+Z12</f>
        <v>48814</v>
      </c>
      <c r="F12" s="353">
        <f>E12/$D12*100</f>
        <v>61.819609432385207</v>
      </c>
      <c r="G12" s="352">
        <f>N12+U12+AB12</f>
        <v>30148</v>
      </c>
      <c r="H12" s="354">
        <f>G12/$D12*100</f>
        <v>38.180390567614801</v>
      </c>
      <c r="I12" s="350"/>
      <c r="J12" s="355">
        <f>L12+N12</f>
        <v>19152</v>
      </c>
      <c r="K12" s="356">
        <f>J12/$D12*100</f>
        <v>24.25470479471138</v>
      </c>
      <c r="L12" s="357">
        <v>9358</v>
      </c>
      <c r="M12" s="353">
        <v>48.861737677527152</v>
      </c>
      <c r="N12" s="357">
        <v>9794</v>
      </c>
      <c r="O12" s="358">
        <v>51.138262322472848</v>
      </c>
      <c r="P12" s="350"/>
      <c r="Q12" s="355">
        <v>25547</v>
      </c>
      <c r="R12" s="356">
        <v>32.353537144449227</v>
      </c>
      <c r="S12" s="357">
        <v>17449</v>
      </c>
      <c r="T12" s="353">
        <v>68.301561827220411</v>
      </c>
      <c r="U12" s="357">
        <v>8098</v>
      </c>
      <c r="V12" s="358">
        <v>31.698438172779582</v>
      </c>
      <c r="W12" s="350"/>
      <c r="X12" s="355">
        <v>34263</v>
      </c>
      <c r="Y12" s="356">
        <v>43.391758060839393</v>
      </c>
      <c r="Z12" s="357">
        <v>22007</v>
      </c>
      <c r="AA12" s="353">
        <v>64.229635466830103</v>
      </c>
      <c r="AB12" s="357">
        <v>12256</v>
      </c>
      <c r="AC12" s="358">
        <f t="shared" ref="AC12:AC29" si="0">AB12/$X12*100</f>
        <v>35.770364533169889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7830</v>
      </c>
      <c r="E13" s="365">
        <f t="shared" ref="E13:E29" si="2">L13+S13+Z13</f>
        <v>4889</v>
      </c>
      <c r="F13" s="366">
        <f t="shared" ref="F13:H29" si="3">E13/$D13*100</f>
        <v>62.439335887611747</v>
      </c>
      <c r="G13" s="365">
        <f t="shared" ref="G13:G29" si="4">N13+U13+AB13</f>
        <v>2941</v>
      </c>
      <c r="H13" s="367">
        <f t="shared" si="3"/>
        <v>37.560664112388245</v>
      </c>
      <c r="I13" s="350"/>
      <c r="J13" s="368">
        <f t="shared" ref="J13:J29" si="5">L13+N13</f>
        <v>1578</v>
      </c>
      <c r="K13" s="369">
        <f t="shared" ref="K13:K29" si="6">J13/$D13*100</f>
        <v>20.153256704980844</v>
      </c>
      <c r="L13" s="370">
        <v>739</v>
      </c>
      <c r="M13" s="371">
        <v>46.831432192648926</v>
      </c>
      <c r="N13" s="370">
        <v>839</v>
      </c>
      <c r="O13" s="372">
        <v>53.168567807351074</v>
      </c>
      <c r="P13" s="350"/>
      <c r="Q13" s="368">
        <v>1892</v>
      </c>
      <c r="R13" s="369">
        <v>24.163473818646235</v>
      </c>
      <c r="S13" s="370">
        <v>1221</v>
      </c>
      <c r="T13" s="371">
        <v>64.534883720930239</v>
      </c>
      <c r="U13" s="370">
        <v>671</v>
      </c>
      <c r="V13" s="372">
        <v>35.465116279069768</v>
      </c>
      <c r="W13" s="350"/>
      <c r="X13" s="368">
        <v>4360</v>
      </c>
      <c r="Y13" s="369">
        <v>55.683269476372921</v>
      </c>
      <c r="Z13" s="370">
        <v>2929</v>
      </c>
      <c r="AA13" s="371">
        <v>67.178899082568805</v>
      </c>
      <c r="AB13" s="370">
        <v>1431</v>
      </c>
      <c r="AC13" s="372">
        <f t="shared" si="0"/>
        <v>32.821100917431195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9028</v>
      </c>
      <c r="E14" s="365">
        <f t="shared" si="2"/>
        <v>5712</v>
      </c>
      <c r="F14" s="366">
        <f t="shared" si="3"/>
        <v>63.269827204253438</v>
      </c>
      <c r="G14" s="365">
        <f t="shared" si="4"/>
        <v>3316</v>
      </c>
      <c r="H14" s="367">
        <f t="shared" si="3"/>
        <v>36.730172795746569</v>
      </c>
      <c r="I14" s="350"/>
      <c r="J14" s="368">
        <f t="shared" si="5"/>
        <v>1784</v>
      </c>
      <c r="K14" s="369">
        <f t="shared" si="6"/>
        <v>19.760744350908286</v>
      </c>
      <c r="L14" s="370">
        <v>816</v>
      </c>
      <c r="M14" s="371">
        <v>45.739910313901348</v>
      </c>
      <c r="N14" s="370">
        <v>968</v>
      </c>
      <c r="O14" s="372">
        <v>54.260089686098652</v>
      </c>
      <c r="P14" s="350"/>
      <c r="Q14" s="368">
        <v>2401</v>
      </c>
      <c r="R14" s="369">
        <v>26.595037660611432</v>
      </c>
      <c r="S14" s="370">
        <v>1553</v>
      </c>
      <c r="T14" s="371">
        <v>64.681382757184508</v>
      </c>
      <c r="U14" s="370">
        <v>848</v>
      </c>
      <c r="V14" s="372">
        <v>35.318617242815492</v>
      </c>
      <c r="W14" s="350"/>
      <c r="X14" s="368">
        <v>4843</v>
      </c>
      <c r="Y14" s="369">
        <v>53.644217988480278</v>
      </c>
      <c r="Z14" s="370">
        <v>3343</v>
      </c>
      <c r="AA14" s="371">
        <v>69.027462316745812</v>
      </c>
      <c r="AB14" s="370">
        <v>1500</v>
      </c>
      <c r="AC14" s="372">
        <f t="shared" si="0"/>
        <v>30.972537683254181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8907</v>
      </c>
      <c r="E15" s="365">
        <f t="shared" si="2"/>
        <v>5318</v>
      </c>
      <c r="F15" s="366">
        <f t="shared" si="3"/>
        <v>59.70584933198608</v>
      </c>
      <c r="G15" s="365">
        <f t="shared" si="4"/>
        <v>3589</v>
      </c>
      <c r="H15" s="367">
        <f t="shared" si="3"/>
        <v>40.29415066801392</v>
      </c>
      <c r="I15" s="350"/>
      <c r="J15" s="368">
        <f t="shared" si="5"/>
        <v>3073</v>
      </c>
      <c r="K15" s="369">
        <f t="shared" si="6"/>
        <v>34.500954305602335</v>
      </c>
      <c r="L15" s="370">
        <v>1475</v>
      </c>
      <c r="M15" s="371">
        <v>47.998698340383989</v>
      </c>
      <c r="N15" s="370">
        <v>1598</v>
      </c>
      <c r="O15" s="372">
        <v>52.001301659616004</v>
      </c>
      <c r="P15" s="350"/>
      <c r="Q15" s="368">
        <v>2452</v>
      </c>
      <c r="R15" s="369">
        <v>27.528909846188395</v>
      </c>
      <c r="S15" s="370">
        <v>1569</v>
      </c>
      <c r="T15" s="371">
        <v>63.988580750407834</v>
      </c>
      <c r="U15" s="370">
        <v>883</v>
      </c>
      <c r="V15" s="372">
        <v>36.011419249592166</v>
      </c>
      <c r="W15" s="350"/>
      <c r="X15" s="368">
        <v>3382</v>
      </c>
      <c r="Y15" s="369">
        <v>37.970135848209274</v>
      </c>
      <c r="Z15" s="370">
        <v>2274</v>
      </c>
      <c r="AA15" s="371">
        <v>67.238320520402127</v>
      </c>
      <c r="AB15" s="370">
        <v>1108</v>
      </c>
      <c r="AC15" s="372">
        <f t="shared" si="0"/>
        <v>32.761679479597873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7731</v>
      </c>
      <c r="E16" s="365">
        <f t="shared" si="2"/>
        <v>4319</v>
      </c>
      <c r="F16" s="366">
        <f t="shared" si="3"/>
        <v>55.865994049928858</v>
      </c>
      <c r="G16" s="365">
        <f t="shared" si="4"/>
        <v>3412</v>
      </c>
      <c r="H16" s="367">
        <f t="shared" si="3"/>
        <v>44.134005950071142</v>
      </c>
      <c r="I16" s="350"/>
      <c r="J16" s="368">
        <f t="shared" si="5"/>
        <v>2472</v>
      </c>
      <c r="K16" s="369">
        <f t="shared" si="6"/>
        <v>31.975164920450133</v>
      </c>
      <c r="L16" s="370">
        <v>1060</v>
      </c>
      <c r="M16" s="371">
        <v>42.880258899676377</v>
      </c>
      <c r="N16" s="370">
        <v>1412</v>
      </c>
      <c r="O16" s="372">
        <v>57.11974110032363</v>
      </c>
      <c r="P16" s="350"/>
      <c r="Q16" s="368">
        <v>2329</v>
      </c>
      <c r="R16" s="369">
        <v>30.125468891475876</v>
      </c>
      <c r="S16" s="370">
        <v>1397</v>
      </c>
      <c r="T16" s="371">
        <v>59.982825246887074</v>
      </c>
      <c r="U16" s="370">
        <v>932</v>
      </c>
      <c r="V16" s="372">
        <v>40.017174753112918</v>
      </c>
      <c r="W16" s="350"/>
      <c r="X16" s="368">
        <v>2930</v>
      </c>
      <c r="Y16" s="369">
        <v>37.899366188073984</v>
      </c>
      <c r="Z16" s="370">
        <v>1862</v>
      </c>
      <c r="AA16" s="371">
        <v>63.549488054607508</v>
      </c>
      <c r="AB16" s="370">
        <v>1068</v>
      </c>
      <c r="AC16" s="372">
        <f t="shared" si="0"/>
        <v>36.450511945392492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4647</v>
      </c>
      <c r="E17" s="375">
        <f t="shared" si="2"/>
        <v>2698</v>
      </c>
      <c r="F17" s="376">
        <f t="shared" si="3"/>
        <v>58.058962771680655</v>
      </c>
      <c r="G17" s="375">
        <f t="shared" si="4"/>
        <v>1949</v>
      </c>
      <c r="H17" s="367">
        <f t="shared" si="3"/>
        <v>41.941037228319345</v>
      </c>
      <c r="I17" s="350"/>
      <c r="J17" s="377">
        <f t="shared" si="5"/>
        <v>1746</v>
      </c>
      <c r="K17" s="378">
        <f t="shared" si="6"/>
        <v>37.572627501613944</v>
      </c>
      <c r="L17" s="375">
        <v>784</v>
      </c>
      <c r="M17" s="376">
        <v>44.902634593356247</v>
      </c>
      <c r="N17" s="375">
        <v>962</v>
      </c>
      <c r="O17" s="372">
        <v>55.09736540664376</v>
      </c>
      <c r="P17" s="350"/>
      <c r="Q17" s="377">
        <v>956</v>
      </c>
      <c r="R17" s="378">
        <v>20.57241230901657</v>
      </c>
      <c r="S17" s="375">
        <v>572</v>
      </c>
      <c r="T17" s="376">
        <v>59.832635983263593</v>
      </c>
      <c r="U17" s="375">
        <v>384</v>
      </c>
      <c r="V17" s="372">
        <v>40.1673640167364</v>
      </c>
      <c r="W17" s="350"/>
      <c r="X17" s="377">
        <v>1945</v>
      </c>
      <c r="Y17" s="378">
        <v>41.854960189369486</v>
      </c>
      <c r="Z17" s="375">
        <v>1342</v>
      </c>
      <c r="AA17" s="376">
        <v>68.99742930591259</v>
      </c>
      <c r="AB17" s="375">
        <v>603</v>
      </c>
      <c r="AC17" s="372">
        <f t="shared" si="0"/>
        <v>31.002570694087407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31117</v>
      </c>
      <c r="E18" s="365">
        <f t="shared" si="2"/>
        <v>18135</v>
      </c>
      <c r="F18" s="366">
        <f t="shared" si="3"/>
        <v>58.280039849599895</v>
      </c>
      <c r="G18" s="365">
        <f t="shared" si="4"/>
        <v>12982</v>
      </c>
      <c r="H18" s="367">
        <f t="shared" si="3"/>
        <v>41.719960150400105</v>
      </c>
      <c r="I18" s="350"/>
      <c r="J18" s="368">
        <f t="shared" si="5"/>
        <v>5988</v>
      </c>
      <c r="K18" s="369">
        <f t="shared" si="6"/>
        <v>19.243500337436128</v>
      </c>
      <c r="L18" s="370">
        <v>2662</v>
      </c>
      <c r="M18" s="371">
        <v>44.455577822311284</v>
      </c>
      <c r="N18" s="370">
        <v>3326</v>
      </c>
      <c r="O18" s="372">
        <v>55.544422177688716</v>
      </c>
      <c r="P18" s="350"/>
      <c r="Q18" s="368">
        <v>6570</v>
      </c>
      <c r="R18" s="369">
        <v>21.113860590673909</v>
      </c>
      <c r="S18" s="370">
        <v>3894</v>
      </c>
      <c r="T18" s="371">
        <v>59.269406392694066</v>
      </c>
      <c r="U18" s="370">
        <v>2676</v>
      </c>
      <c r="V18" s="372">
        <v>40.730593607305934</v>
      </c>
      <c r="W18" s="350"/>
      <c r="X18" s="368">
        <v>18559</v>
      </c>
      <c r="Y18" s="369">
        <v>59.642639071889967</v>
      </c>
      <c r="Z18" s="370">
        <v>11579</v>
      </c>
      <c r="AA18" s="371">
        <v>62.390214990031787</v>
      </c>
      <c r="AB18" s="370">
        <v>6980</v>
      </c>
      <c r="AC18" s="372">
        <f t="shared" si="0"/>
        <v>37.609785009968213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17147</v>
      </c>
      <c r="E19" s="365">
        <f t="shared" si="2"/>
        <v>10183</v>
      </c>
      <c r="F19" s="366">
        <f t="shared" si="3"/>
        <v>59.386481600279929</v>
      </c>
      <c r="G19" s="365">
        <f t="shared" si="4"/>
        <v>6964</v>
      </c>
      <c r="H19" s="367">
        <f t="shared" si="3"/>
        <v>40.613518399720064</v>
      </c>
      <c r="I19" s="350"/>
      <c r="J19" s="368">
        <f t="shared" si="5"/>
        <v>4610</v>
      </c>
      <c r="K19" s="369">
        <f t="shared" si="6"/>
        <v>26.885169417390799</v>
      </c>
      <c r="L19" s="370">
        <v>2186</v>
      </c>
      <c r="M19" s="371">
        <v>47.418655097613879</v>
      </c>
      <c r="N19" s="370">
        <v>2424</v>
      </c>
      <c r="O19" s="372">
        <v>52.581344902386121</v>
      </c>
      <c r="P19" s="350"/>
      <c r="Q19" s="368">
        <v>4602</v>
      </c>
      <c r="R19" s="369">
        <v>26.838514025777105</v>
      </c>
      <c r="S19" s="370">
        <v>2991</v>
      </c>
      <c r="T19" s="371">
        <v>64.993481095176008</v>
      </c>
      <c r="U19" s="370">
        <v>1611</v>
      </c>
      <c r="V19" s="372">
        <v>35.006518904823992</v>
      </c>
      <c r="W19" s="350"/>
      <c r="X19" s="368">
        <v>7935</v>
      </c>
      <c r="Y19" s="369">
        <v>46.2763165568321</v>
      </c>
      <c r="Z19" s="370">
        <v>5006</v>
      </c>
      <c r="AA19" s="371">
        <v>63.087586641461883</v>
      </c>
      <c r="AB19" s="370">
        <v>2929</v>
      </c>
      <c r="AC19" s="372">
        <f t="shared" si="0"/>
        <v>36.912413358538117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86239</v>
      </c>
      <c r="E20" s="365">
        <f t="shared" si="2"/>
        <v>53598</v>
      </c>
      <c r="F20" s="366">
        <f t="shared" si="3"/>
        <v>62.1505351407136</v>
      </c>
      <c r="G20" s="365">
        <f t="shared" si="4"/>
        <v>32641</v>
      </c>
      <c r="H20" s="367">
        <f t="shared" si="3"/>
        <v>37.8494648592864</v>
      </c>
      <c r="I20" s="350"/>
      <c r="J20" s="368">
        <f t="shared" si="5"/>
        <v>23152</v>
      </c>
      <c r="K20" s="369">
        <f t="shared" si="6"/>
        <v>26.846322429527241</v>
      </c>
      <c r="L20" s="370">
        <v>11224</v>
      </c>
      <c r="M20" s="371">
        <v>48.47961299239806</v>
      </c>
      <c r="N20" s="370">
        <v>11928</v>
      </c>
      <c r="O20" s="372">
        <v>51.520387007601933</v>
      </c>
      <c r="P20" s="350"/>
      <c r="Q20" s="368">
        <v>24792</v>
      </c>
      <c r="R20" s="369">
        <v>28.748014239497209</v>
      </c>
      <c r="S20" s="370">
        <v>16658</v>
      </c>
      <c r="T20" s="371">
        <v>67.191029364311078</v>
      </c>
      <c r="U20" s="370">
        <v>8134</v>
      </c>
      <c r="V20" s="372">
        <v>32.808970635688937</v>
      </c>
      <c r="W20" s="350"/>
      <c r="X20" s="368">
        <v>38295</v>
      </c>
      <c r="Y20" s="369">
        <v>44.405663330975543</v>
      </c>
      <c r="Z20" s="370">
        <v>25716</v>
      </c>
      <c r="AA20" s="371">
        <v>67.152369761065415</v>
      </c>
      <c r="AB20" s="370">
        <v>12579</v>
      </c>
      <c r="AC20" s="372">
        <f t="shared" si="0"/>
        <v>32.847630238934592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29482</v>
      </c>
      <c r="E21" s="365">
        <f t="shared" si="2"/>
        <v>17245</v>
      </c>
      <c r="F21" s="366">
        <f t="shared" si="3"/>
        <v>58.493317956719359</v>
      </c>
      <c r="G21" s="365">
        <f t="shared" si="4"/>
        <v>12237</v>
      </c>
      <c r="H21" s="367">
        <f t="shared" si="3"/>
        <v>41.506682043280648</v>
      </c>
      <c r="I21" s="350"/>
      <c r="J21" s="368">
        <f t="shared" si="5"/>
        <v>9335</v>
      </c>
      <c r="K21" s="369">
        <f t="shared" si="6"/>
        <v>31.663387829862288</v>
      </c>
      <c r="L21" s="370">
        <v>4030</v>
      </c>
      <c r="M21" s="371">
        <v>43.170862346009642</v>
      </c>
      <c r="N21" s="370">
        <v>5305</v>
      </c>
      <c r="O21" s="372">
        <v>56.829137653990358</v>
      </c>
      <c r="P21" s="350"/>
      <c r="Q21" s="368">
        <v>7979</v>
      </c>
      <c r="R21" s="369">
        <v>27.06397123668679</v>
      </c>
      <c r="S21" s="370">
        <v>5198</v>
      </c>
      <c r="T21" s="371">
        <v>65.146008271713256</v>
      </c>
      <c r="U21" s="370">
        <v>2781</v>
      </c>
      <c r="V21" s="372">
        <v>34.853991728286751</v>
      </c>
      <c r="W21" s="350"/>
      <c r="X21" s="368">
        <v>12168</v>
      </c>
      <c r="Y21" s="369">
        <v>41.272640933450923</v>
      </c>
      <c r="Z21" s="370">
        <v>8017</v>
      </c>
      <c r="AA21" s="371">
        <v>65.885930309007236</v>
      </c>
      <c r="AB21" s="370">
        <v>4151</v>
      </c>
      <c r="AC21" s="372">
        <f t="shared" si="0"/>
        <v>34.114069690992764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15818</v>
      </c>
      <c r="E22" s="365">
        <f t="shared" si="2"/>
        <v>9669</v>
      </c>
      <c r="F22" s="366">
        <f t="shared" si="3"/>
        <v>61.126564673157155</v>
      </c>
      <c r="G22" s="365">
        <f t="shared" si="4"/>
        <v>6149</v>
      </c>
      <c r="H22" s="367">
        <f t="shared" si="3"/>
        <v>38.873435326842838</v>
      </c>
      <c r="I22" s="350"/>
      <c r="J22" s="368">
        <f t="shared" si="5"/>
        <v>3650</v>
      </c>
      <c r="K22" s="369">
        <f t="shared" si="6"/>
        <v>23.074977873308889</v>
      </c>
      <c r="L22" s="370">
        <v>1756</v>
      </c>
      <c r="M22" s="371">
        <v>48.109589041095887</v>
      </c>
      <c r="N22" s="370">
        <v>1894</v>
      </c>
      <c r="O22" s="372">
        <v>51.890410958904113</v>
      </c>
      <c r="P22" s="350"/>
      <c r="Q22" s="368">
        <v>4367</v>
      </c>
      <c r="R22" s="369">
        <v>27.607788595271209</v>
      </c>
      <c r="S22" s="370">
        <v>2846</v>
      </c>
      <c r="T22" s="371">
        <v>65.170597664300431</v>
      </c>
      <c r="U22" s="370">
        <v>1521</v>
      </c>
      <c r="V22" s="372">
        <v>34.829402335699569</v>
      </c>
      <c r="W22" s="350"/>
      <c r="X22" s="368">
        <v>7801</v>
      </c>
      <c r="Y22" s="369">
        <v>49.317233531419902</v>
      </c>
      <c r="Z22" s="370">
        <v>5067</v>
      </c>
      <c r="AA22" s="371">
        <v>64.953211126778626</v>
      </c>
      <c r="AB22" s="370">
        <v>2734</v>
      </c>
      <c r="AC22" s="372">
        <f t="shared" si="0"/>
        <v>35.046788873221381</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6529</v>
      </c>
      <c r="E23" s="365">
        <f t="shared" si="2"/>
        <v>3874</v>
      </c>
      <c r="F23" s="366">
        <f t="shared" si="3"/>
        <v>59.335273395619545</v>
      </c>
      <c r="G23" s="365">
        <f t="shared" si="4"/>
        <v>2655</v>
      </c>
      <c r="H23" s="367">
        <f t="shared" si="3"/>
        <v>40.664726604380455</v>
      </c>
      <c r="I23" s="350"/>
      <c r="J23" s="368">
        <f t="shared" si="5"/>
        <v>2597</v>
      </c>
      <c r="K23" s="369">
        <f t="shared" si="6"/>
        <v>39.776382294378926</v>
      </c>
      <c r="L23" s="370">
        <v>1149</v>
      </c>
      <c r="M23" s="371">
        <v>44.243357720446667</v>
      </c>
      <c r="N23" s="370">
        <v>1448</v>
      </c>
      <c r="O23" s="372">
        <v>55.756642279553326</v>
      </c>
      <c r="P23" s="350"/>
      <c r="Q23" s="368">
        <v>1110</v>
      </c>
      <c r="R23" s="369">
        <v>17.001072139684485</v>
      </c>
      <c r="S23" s="370">
        <v>648</v>
      </c>
      <c r="T23" s="371">
        <v>58.378378378378379</v>
      </c>
      <c r="U23" s="370">
        <v>462</v>
      </c>
      <c r="V23" s="372">
        <v>41.621621621621621</v>
      </c>
      <c r="W23" s="350"/>
      <c r="X23" s="368">
        <v>2822</v>
      </c>
      <c r="Y23" s="369">
        <v>43.222545565936592</v>
      </c>
      <c r="Z23" s="370">
        <v>2077</v>
      </c>
      <c r="AA23" s="371">
        <v>73.600283486888728</v>
      </c>
      <c r="AB23" s="370">
        <v>745</v>
      </c>
      <c r="AC23" s="372">
        <f t="shared" si="0"/>
        <v>26.399716513111272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56414</v>
      </c>
      <c r="E24" s="365">
        <f t="shared" si="2"/>
        <v>37722</v>
      </c>
      <c r="F24" s="366">
        <f t="shared" si="3"/>
        <v>66.86638068564541</v>
      </c>
      <c r="G24" s="365">
        <f t="shared" si="4"/>
        <v>18692</v>
      </c>
      <c r="H24" s="367">
        <f t="shared" si="3"/>
        <v>33.133619314354597</v>
      </c>
      <c r="I24" s="350"/>
      <c r="J24" s="368">
        <f t="shared" si="5"/>
        <v>8527</v>
      </c>
      <c r="K24" s="369">
        <f t="shared" si="6"/>
        <v>15.115042365370298</v>
      </c>
      <c r="L24" s="370">
        <v>4292</v>
      </c>
      <c r="M24" s="371">
        <v>50.334232438137683</v>
      </c>
      <c r="N24" s="370">
        <v>4235</v>
      </c>
      <c r="O24" s="372">
        <v>49.665767561862317</v>
      </c>
      <c r="P24" s="350"/>
      <c r="Q24" s="368">
        <v>14094</v>
      </c>
      <c r="R24" s="369">
        <v>24.983160208458894</v>
      </c>
      <c r="S24" s="370">
        <v>9944</v>
      </c>
      <c r="T24" s="371">
        <v>70.554846033773231</v>
      </c>
      <c r="U24" s="370">
        <v>4150</v>
      </c>
      <c r="V24" s="372">
        <v>29.445153966226762</v>
      </c>
      <c r="W24" s="350"/>
      <c r="X24" s="368">
        <v>33793</v>
      </c>
      <c r="Y24" s="369">
        <v>59.901797426170809</v>
      </c>
      <c r="Z24" s="370">
        <v>23486</v>
      </c>
      <c r="AA24" s="371">
        <v>69.499600508981146</v>
      </c>
      <c r="AB24" s="370">
        <v>10307</v>
      </c>
      <c r="AC24" s="372">
        <f t="shared" si="0"/>
        <v>30.500399491018847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8691</v>
      </c>
      <c r="E25" s="365">
        <f t="shared" si="2"/>
        <v>5217</v>
      </c>
      <c r="F25" s="366">
        <f t="shared" si="3"/>
        <v>60.027614773904034</v>
      </c>
      <c r="G25" s="365">
        <f t="shared" si="4"/>
        <v>3474</v>
      </c>
      <c r="H25" s="367">
        <f t="shared" si="3"/>
        <v>39.972385226095966</v>
      </c>
      <c r="I25" s="350"/>
      <c r="J25" s="368">
        <f t="shared" si="5"/>
        <v>3057</v>
      </c>
      <c r="K25" s="369">
        <f t="shared" si="6"/>
        <v>35.174318260269246</v>
      </c>
      <c r="L25" s="370">
        <v>1422</v>
      </c>
      <c r="M25" s="371">
        <v>46.5161923454367</v>
      </c>
      <c r="N25" s="370">
        <v>1635</v>
      </c>
      <c r="O25" s="372">
        <v>53.4838076545633</v>
      </c>
      <c r="P25" s="350"/>
      <c r="Q25" s="368">
        <v>3144</v>
      </c>
      <c r="R25" s="369">
        <v>36.175353814290645</v>
      </c>
      <c r="S25" s="370">
        <v>2158</v>
      </c>
      <c r="T25" s="371">
        <v>68.638676844783717</v>
      </c>
      <c r="U25" s="370">
        <v>986</v>
      </c>
      <c r="V25" s="372">
        <v>31.361323155216287</v>
      </c>
      <c r="W25" s="350"/>
      <c r="X25" s="368">
        <v>2490</v>
      </c>
      <c r="Y25" s="369">
        <v>28.650327925440109</v>
      </c>
      <c r="Z25" s="370">
        <v>1637</v>
      </c>
      <c r="AA25" s="371">
        <v>65.742971887550212</v>
      </c>
      <c r="AB25" s="370">
        <v>853</v>
      </c>
      <c r="AC25" s="372">
        <f t="shared" si="0"/>
        <v>34.257028112449802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5929</v>
      </c>
      <c r="E26" s="380">
        <f t="shared" si="2"/>
        <v>3504</v>
      </c>
      <c r="F26" s="381">
        <f t="shared" si="3"/>
        <v>59.099342216225338</v>
      </c>
      <c r="G26" s="380">
        <f t="shared" si="4"/>
        <v>2425</v>
      </c>
      <c r="H26" s="367">
        <f t="shared" si="3"/>
        <v>40.900657783774669</v>
      </c>
      <c r="I26" s="350"/>
      <c r="J26" s="377">
        <f t="shared" si="5"/>
        <v>1879</v>
      </c>
      <c r="K26" s="378">
        <f t="shared" si="6"/>
        <v>31.691684938438186</v>
      </c>
      <c r="L26" s="375">
        <v>924</v>
      </c>
      <c r="M26" s="376">
        <v>49.175093134646083</v>
      </c>
      <c r="N26" s="375">
        <v>955</v>
      </c>
      <c r="O26" s="372">
        <v>50.824906865353917</v>
      </c>
      <c r="P26" s="350"/>
      <c r="Q26" s="377">
        <v>1537</v>
      </c>
      <c r="R26" s="378">
        <v>25.92342722212852</v>
      </c>
      <c r="S26" s="375">
        <v>858</v>
      </c>
      <c r="T26" s="376">
        <v>55.823031880286266</v>
      </c>
      <c r="U26" s="375">
        <v>679</v>
      </c>
      <c r="V26" s="372">
        <v>44.176968119713727</v>
      </c>
      <c r="W26" s="350"/>
      <c r="X26" s="377">
        <v>2513</v>
      </c>
      <c r="Y26" s="378">
        <v>42.384887839433297</v>
      </c>
      <c r="Z26" s="375">
        <v>1722</v>
      </c>
      <c r="AA26" s="376">
        <v>68.523676880222837</v>
      </c>
      <c r="AB26" s="375">
        <v>791</v>
      </c>
      <c r="AC26" s="372">
        <f t="shared" si="0"/>
        <v>31.47632311977716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33121</v>
      </c>
      <c r="E27" s="380">
        <f t="shared" si="2"/>
        <v>19528</v>
      </c>
      <c r="F27" s="381">
        <f t="shared" si="3"/>
        <v>58.959572476676428</v>
      </c>
      <c r="G27" s="380">
        <f t="shared" si="4"/>
        <v>13593</v>
      </c>
      <c r="H27" s="367">
        <f t="shared" si="3"/>
        <v>41.040427523323572</v>
      </c>
      <c r="I27" s="350"/>
      <c r="J27" s="377">
        <f t="shared" si="5"/>
        <v>9407</v>
      </c>
      <c r="K27" s="378">
        <f t="shared" si="6"/>
        <v>28.40192023187706</v>
      </c>
      <c r="L27" s="375">
        <v>4225</v>
      </c>
      <c r="M27" s="376">
        <v>44.913362389709796</v>
      </c>
      <c r="N27" s="375">
        <v>5182</v>
      </c>
      <c r="O27" s="372">
        <v>55.086637610290211</v>
      </c>
      <c r="P27" s="350"/>
      <c r="Q27" s="377">
        <v>7697</v>
      </c>
      <c r="R27" s="378">
        <v>23.239032637903446</v>
      </c>
      <c r="S27" s="375">
        <v>4555</v>
      </c>
      <c r="T27" s="376">
        <v>59.178900870469008</v>
      </c>
      <c r="U27" s="375">
        <v>3142</v>
      </c>
      <c r="V27" s="372">
        <v>40.821099129530985</v>
      </c>
      <c r="W27" s="350"/>
      <c r="X27" s="377">
        <v>16017</v>
      </c>
      <c r="Y27" s="378">
        <v>48.359047130219494</v>
      </c>
      <c r="Z27" s="375">
        <v>10748</v>
      </c>
      <c r="AA27" s="376">
        <v>67.103702316288931</v>
      </c>
      <c r="AB27" s="375">
        <v>5269</v>
      </c>
      <c r="AC27" s="372">
        <f t="shared" si="0"/>
        <v>32.896297683711055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4393</v>
      </c>
      <c r="E28" s="380">
        <f t="shared" si="2"/>
        <v>2448</v>
      </c>
      <c r="F28" s="381">
        <f t="shared" si="3"/>
        <v>55.725017072615522</v>
      </c>
      <c r="G28" s="380">
        <f t="shared" si="4"/>
        <v>1945</v>
      </c>
      <c r="H28" s="382">
        <f t="shared" si="3"/>
        <v>44.274982927384478</v>
      </c>
      <c r="I28" s="350"/>
      <c r="J28" s="377">
        <f t="shared" si="5"/>
        <v>1709</v>
      </c>
      <c r="K28" s="378">
        <f t="shared" si="6"/>
        <v>38.902799908946051</v>
      </c>
      <c r="L28" s="375">
        <v>696</v>
      </c>
      <c r="M28" s="376">
        <v>40.725570509069634</v>
      </c>
      <c r="N28" s="375">
        <v>1013</v>
      </c>
      <c r="O28" s="383">
        <v>59.274429490930366</v>
      </c>
      <c r="P28" s="350"/>
      <c r="Q28" s="377">
        <v>846</v>
      </c>
      <c r="R28" s="378">
        <v>19.257910311859778</v>
      </c>
      <c r="S28" s="375">
        <v>521</v>
      </c>
      <c r="T28" s="376">
        <v>61.583924349881791</v>
      </c>
      <c r="U28" s="375">
        <v>325</v>
      </c>
      <c r="V28" s="383">
        <v>38.416075650118202</v>
      </c>
      <c r="W28" s="350"/>
      <c r="X28" s="377">
        <v>1838</v>
      </c>
      <c r="Y28" s="378">
        <v>41.839289779194175</v>
      </c>
      <c r="Z28" s="375">
        <v>1231</v>
      </c>
      <c r="AA28" s="376">
        <v>66.974972796517946</v>
      </c>
      <c r="AB28" s="375">
        <v>607</v>
      </c>
      <c r="AC28" s="383">
        <f t="shared" si="0"/>
        <v>33.025027203482047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1460</v>
      </c>
      <c r="E29" s="386">
        <f t="shared" si="2"/>
        <v>856</v>
      </c>
      <c r="F29" s="387">
        <f t="shared" si="3"/>
        <v>58.630136986301373</v>
      </c>
      <c r="G29" s="386">
        <f t="shared" si="4"/>
        <v>604</v>
      </c>
      <c r="H29" s="388">
        <f t="shared" si="3"/>
        <v>41.369863013698634</v>
      </c>
      <c r="I29" s="350"/>
      <c r="J29" s="389">
        <f t="shared" si="5"/>
        <v>760</v>
      </c>
      <c r="K29" s="390">
        <f t="shared" si="6"/>
        <v>52.054794520547944</v>
      </c>
      <c r="L29" s="391">
        <v>342</v>
      </c>
      <c r="M29" s="392">
        <v>45</v>
      </c>
      <c r="N29" s="391">
        <v>418</v>
      </c>
      <c r="O29" s="393">
        <v>55.000000000000007</v>
      </c>
      <c r="P29" s="350"/>
      <c r="Q29" s="389">
        <v>331</v>
      </c>
      <c r="R29" s="390">
        <v>22.671232876712331</v>
      </c>
      <c r="S29" s="391">
        <v>237</v>
      </c>
      <c r="T29" s="392">
        <v>71.601208459214504</v>
      </c>
      <c r="U29" s="391">
        <v>94</v>
      </c>
      <c r="V29" s="393">
        <v>28.398791540785499</v>
      </c>
      <c r="W29" s="350"/>
      <c r="X29" s="389">
        <v>369</v>
      </c>
      <c r="Y29" s="390">
        <v>25.273972602739725</v>
      </c>
      <c r="Z29" s="391">
        <v>277</v>
      </c>
      <c r="AA29" s="392">
        <v>75.06775067750678</v>
      </c>
      <c r="AB29" s="391">
        <v>92</v>
      </c>
      <c r="AC29" s="393">
        <f t="shared" si="0"/>
        <v>24.932249322493224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413445</v>
      </c>
      <c r="E31" s="1230">
        <f>L31+S31+Z31</f>
        <v>253729</v>
      </c>
      <c r="F31" s="1231">
        <f>E31/$D31*100</f>
        <v>61.369468732237664</v>
      </c>
      <c r="G31" s="1230">
        <f>N31+U31+AB31</f>
        <v>159716</v>
      </c>
      <c r="H31" s="1232">
        <f>G31/$D31*100</f>
        <v>38.630531267762336</v>
      </c>
      <c r="I31" s="320"/>
      <c r="J31" s="1233">
        <f>SUM(J12:J29)</f>
        <v>104476</v>
      </c>
      <c r="K31" s="1234">
        <f>J31/$D31*100</f>
        <v>25.269624738477916</v>
      </c>
      <c r="L31" s="1230">
        <f>SUM(L12:L29)</f>
        <v>49140</v>
      </c>
      <c r="M31" s="1231">
        <f>L31/$J31*100</f>
        <v>47.034725678624753</v>
      </c>
      <c r="N31" s="1230">
        <f>SUM(N12:N29)</f>
        <v>55336</v>
      </c>
      <c r="O31" s="1235">
        <f>N31/$J31*100</f>
        <v>52.965274321375247</v>
      </c>
      <c r="P31" s="320"/>
      <c r="Q31" s="1233">
        <f>SUM(Q12:Q29)</f>
        <v>112646</v>
      </c>
      <c r="R31" s="1234">
        <f>Q31/$D31*100</f>
        <v>27.245703781639634</v>
      </c>
      <c r="S31" s="1230">
        <f>SUM(S12:S29)</f>
        <v>74269</v>
      </c>
      <c r="T31" s="1231">
        <f>S31/$Q31*100</f>
        <v>65.931324680858623</v>
      </c>
      <c r="U31" s="1230">
        <f>SUM(U12:U29)</f>
        <v>38377</v>
      </c>
      <c r="V31" s="1235">
        <f>U31/$Q31*100</f>
        <v>34.068675319141377</v>
      </c>
      <c r="W31" s="320"/>
      <c r="X31" s="1233">
        <f>SUM(X12:X29)</f>
        <v>196323</v>
      </c>
      <c r="Y31" s="1234">
        <f>X31/$D31*100</f>
        <v>47.484671479882451</v>
      </c>
      <c r="Z31" s="1230">
        <f>SUM(Z12:Z29)</f>
        <v>130320</v>
      </c>
      <c r="AA31" s="1231">
        <f>Z31/$X31*100</f>
        <v>66.380403722437009</v>
      </c>
      <c r="AB31" s="1230">
        <f>SUM(AB12:AB29)</f>
        <v>66003</v>
      </c>
      <c r="AC31" s="1235">
        <f>AB31/$X31*100</f>
        <v>33.619596277562998</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9"/>
      <c r="C2" s="1449"/>
    </row>
    <row r="3" spans="1:38" s="345" customFormat="1" ht="4.5" customHeight="1" x14ac:dyDescent="0.2">
      <c r="B3" s="1450"/>
      <c r="C3" s="1450"/>
    </row>
    <row r="4" spans="1:38" s="492" customFormat="1" ht="17.25" customHeight="1" x14ac:dyDescent="0.2">
      <c r="A4" s="1476" t="s">
        <v>407</v>
      </c>
      <c r="B4" s="1476"/>
      <c r="C4" s="1476"/>
      <c r="D4" s="1476"/>
      <c r="E4" s="1476"/>
      <c r="F4" s="1476"/>
      <c r="G4" s="1476"/>
      <c r="H4" s="1476"/>
      <c r="I4" s="1476"/>
      <c r="J4" s="1476"/>
      <c r="K4" s="1476"/>
      <c r="L4" s="1476"/>
      <c r="M4" s="1476"/>
      <c r="N4" s="1476"/>
    </row>
    <row r="5" spans="1:38" s="492" customFormat="1" ht="17.25" customHeight="1" x14ac:dyDescent="0.2">
      <c r="B5" s="1477" t="str">
        <f>porsaad!$B$6</f>
        <v>Situación a 30 de junio de 2025</v>
      </c>
      <c r="C5" s="1477"/>
      <c r="D5" s="1477"/>
      <c r="E5" s="1477"/>
      <c r="F5" s="1477"/>
      <c r="G5" s="1477"/>
      <c r="H5" s="1477"/>
      <c r="I5" s="1477"/>
      <c r="J5" s="1477"/>
      <c r="K5" s="1477"/>
      <c r="L5" s="1477"/>
      <c r="M5" s="1477"/>
      <c r="N5" s="1477"/>
    </row>
    <row r="6" spans="1:38" s="492" customFormat="1" ht="6" customHeight="1" x14ac:dyDescent="0.2"/>
    <row r="7" spans="1:38" s="437" customFormat="1" ht="12.75" customHeight="1" x14ac:dyDescent="0.2">
      <c r="A7" s="488"/>
      <c r="B7" s="1453" t="s">
        <v>12</v>
      </c>
      <c r="D7" s="1456" t="s">
        <v>243</v>
      </c>
      <c r="E7" s="1457"/>
      <c r="F7" s="489"/>
      <c r="G7" s="1487"/>
      <c r="H7" s="1487"/>
      <c r="I7" s="489"/>
      <c r="J7" s="1487"/>
      <c r="K7" s="1487"/>
      <c r="L7" s="489"/>
      <c r="M7" s="1487"/>
      <c r="N7" s="1488"/>
      <c r="O7" s="488"/>
      <c r="P7" s="488"/>
      <c r="W7" s="490"/>
    </row>
    <row r="8" spans="1:38" s="437" customFormat="1" ht="33.75" customHeight="1" x14ac:dyDescent="0.2">
      <c r="A8" s="488"/>
      <c r="B8" s="1454"/>
      <c r="D8" s="1485"/>
      <c r="E8" s="1486"/>
      <c r="F8" s="491"/>
      <c r="G8" s="1462" t="s">
        <v>221</v>
      </c>
      <c r="H8" s="1464"/>
      <c r="J8" s="1462" t="s">
        <v>176</v>
      </c>
      <c r="K8" s="1464"/>
      <c r="M8" s="1462" t="s">
        <v>177</v>
      </c>
      <c r="N8" s="1464"/>
      <c r="O8" s="488"/>
      <c r="P8" s="488"/>
      <c r="W8" s="490"/>
    </row>
    <row r="9" spans="1:38" s="437" customFormat="1" ht="6" customHeight="1" x14ac:dyDescent="0.2">
      <c r="A9" s="488"/>
      <c r="B9" s="1454"/>
      <c r="D9" s="1489" t="s">
        <v>9</v>
      </c>
      <c r="E9" s="1496" t="s">
        <v>217</v>
      </c>
      <c r="G9" s="1491" t="s">
        <v>9</v>
      </c>
      <c r="H9" s="1493" t="s">
        <v>217</v>
      </c>
      <c r="J9" s="1491" t="s">
        <v>9</v>
      </c>
      <c r="K9" s="1493" t="s">
        <v>217</v>
      </c>
      <c r="M9" s="1491" t="s">
        <v>9</v>
      </c>
      <c r="N9" s="1493" t="s">
        <v>217</v>
      </c>
      <c r="O9" s="488"/>
      <c r="P9" s="488"/>
      <c r="W9" s="490"/>
    </row>
    <row r="10" spans="1:38" s="437" customFormat="1" ht="27.75" customHeight="1" x14ac:dyDescent="0.2">
      <c r="A10" s="488"/>
      <c r="B10" s="1455"/>
      <c r="D10" s="1490"/>
      <c r="E10" s="1497"/>
      <c r="F10" s="493"/>
      <c r="G10" s="1492"/>
      <c r="H10" s="1494"/>
      <c r="I10" s="494"/>
      <c r="J10" s="1492"/>
      <c r="K10" s="1494"/>
      <c r="L10" s="494"/>
      <c r="M10" s="1492"/>
      <c r="N10" s="1494"/>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396914</v>
      </c>
      <c r="E12" s="498">
        <f>D12/'20pobl'!D12*100</f>
        <v>4.5982431137105761</v>
      </c>
      <c r="F12" s="350"/>
      <c r="G12" s="355">
        <v>115122</v>
      </c>
      <c r="H12" s="498">
        <v>1.6402301924487175</v>
      </c>
      <c r="I12" s="350"/>
      <c r="J12" s="355">
        <v>92652</v>
      </c>
      <c r="K12" s="498">
        <v>7.8759795883497521</v>
      </c>
      <c r="L12" s="350"/>
      <c r="M12" s="355">
        <v>189140</v>
      </c>
      <c r="N12" s="498">
        <f>M12/'20pobl'!X12*100</f>
        <v>43.298704747428033</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54968</v>
      </c>
      <c r="E13" s="500">
        <f>D13/'20pobl'!D13*100</f>
        <v>4.0669107740433317</v>
      </c>
      <c r="F13" s="350"/>
      <c r="G13" s="368">
        <v>10784</v>
      </c>
      <c r="H13" s="501">
        <v>1.0280698141771438</v>
      </c>
      <c r="I13" s="350"/>
      <c r="J13" s="368">
        <v>10624</v>
      </c>
      <c r="K13" s="501">
        <v>5.1735052640805632</v>
      </c>
      <c r="L13" s="350"/>
      <c r="M13" s="368">
        <v>33560</v>
      </c>
      <c r="N13" s="501">
        <f>M13/'20pobl'!X13*100</f>
        <v>34.498000637328971</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44483</v>
      </c>
      <c r="E14" s="500">
        <f>D14/'20pobl'!D14*100</f>
        <v>4.4060067412903541</v>
      </c>
      <c r="F14" s="350"/>
      <c r="G14" s="368">
        <v>10029</v>
      </c>
      <c r="H14" s="501">
        <v>1.3793264694798748</v>
      </c>
      <c r="I14" s="350"/>
      <c r="J14" s="368">
        <v>9866</v>
      </c>
      <c r="K14" s="501">
        <v>4.9977457967975116</v>
      </c>
      <c r="L14" s="350"/>
      <c r="M14" s="368">
        <v>24588</v>
      </c>
      <c r="N14" s="501">
        <f>M14/'20pobl'!X14*100</f>
        <v>28.894425119864625</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45195</v>
      </c>
      <c r="E15" s="500">
        <f>D15/'20pobl'!D15*100</f>
        <v>3.6691162621532625</v>
      </c>
      <c r="F15" s="350"/>
      <c r="G15" s="368">
        <v>13056</v>
      </c>
      <c r="H15" s="501">
        <v>1.2719245262431855</v>
      </c>
      <c r="I15" s="350"/>
      <c r="J15" s="368">
        <v>10469</v>
      </c>
      <c r="K15" s="501">
        <v>6.9416172131419289</v>
      </c>
      <c r="L15" s="350"/>
      <c r="M15" s="368">
        <v>21670</v>
      </c>
      <c r="N15" s="501">
        <f>M15/'20pobl'!X15*100</f>
        <v>39.77825504341282</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69446</v>
      </c>
      <c r="E16" s="500">
        <f>D16/'20pobl'!D16*100</f>
        <v>3.1019933409387543</v>
      </c>
      <c r="F16" s="350"/>
      <c r="G16" s="368">
        <v>24331</v>
      </c>
      <c r="H16" s="501">
        <v>1.3221084616897731</v>
      </c>
      <c r="I16" s="350"/>
      <c r="J16" s="368">
        <v>15971</v>
      </c>
      <c r="K16" s="501">
        <v>5.3795784183615041</v>
      </c>
      <c r="L16" s="350"/>
      <c r="M16" s="368">
        <v>29144</v>
      </c>
      <c r="N16" s="501">
        <f>M16/'20pobl'!X16*100</f>
        <v>28.698032573803101</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23158</v>
      </c>
      <c r="E17" s="502">
        <f>D17/'20pobl'!D17*100</f>
        <v>3.9194314641085484</v>
      </c>
      <c r="F17" s="350"/>
      <c r="G17" s="377">
        <v>6465</v>
      </c>
      <c r="H17" s="502">
        <v>1.4400908827656873</v>
      </c>
      <c r="I17" s="350"/>
      <c r="J17" s="377">
        <v>4918</v>
      </c>
      <c r="K17" s="502">
        <v>4.8882306751881046</v>
      </c>
      <c r="L17" s="350"/>
      <c r="M17" s="377">
        <v>11775</v>
      </c>
      <c r="N17" s="502">
        <f>M17/'20pobl'!X17*100</f>
        <v>28.502614252517429</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158311</v>
      </c>
      <c r="E18" s="500">
        <f>D18/'20pobl'!D18*100</f>
        <v>6.6192328244306724</v>
      </c>
      <c r="F18" s="350"/>
      <c r="G18" s="368">
        <v>32465</v>
      </c>
      <c r="H18" s="501">
        <v>1.8563945975000287</v>
      </c>
      <c r="I18" s="350"/>
      <c r="J18" s="368">
        <v>28461</v>
      </c>
      <c r="K18" s="501">
        <v>6.7452398670907385</v>
      </c>
      <c r="L18" s="350"/>
      <c r="M18" s="368">
        <v>97385</v>
      </c>
      <c r="N18" s="501">
        <f>M18/'20pobl'!X18*100</f>
        <v>44.081567988412097</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99491</v>
      </c>
      <c r="E19" s="500">
        <f>D19/'20pobl'!D19*100</f>
        <v>4.7276867450757525</v>
      </c>
      <c r="F19" s="350"/>
      <c r="G19" s="368">
        <v>23375</v>
      </c>
      <c r="H19" s="501">
        <v>1.3838460322544168</v>
      </c>
      <c r="I19" s="350"/>
      <c r="J19" s="368">
        <v>19752</v>
      </c>
      <c r="K19" s="501">
        <v>6.9984728929643234</v>
      </c>
      <c r="L19" s="350"/>
      <c r="M19" s="368">
        <v>56364</v>
      </c>
      <c r="N19" s="501">
        <f>M19/'20pobl'!X19*100</f>
        <v>42.35760932462594</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364843</v>
      </c>
      <c r="E20" s="500">
        <f>D20/'20pobl'!D20*100</f>
        <v>4.5535756520250104</v>
      </c>
      <c r="F20" s="350"/>
      <c r="G20" s="368">
        <v>92853</v>
      </c>
      <c r="H20" s="501">
        <v>1.4403109295824723</v>
      </c>
      <c r="I20" s="350"/>
      <c r="J20" s="368">
        <v>81842</v>
      </c>
      <c r="K20" s="501">
        <v>7.4395393125139195</v>
      </c>
      <c r="L20" s="350"/>
      <c r="M20" s="368">
        <v>190148</v>
      </c>
      <c r="N20" s="501">
        <f>M20/'20pobl'!X20*100</f>
        <v>40.856633928015071</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202376</v>
      </c>
      <c r="E21" s="500">
        <f>D21/'20pobl'!D21*100</f>
        <v>3.8045714790615657</v>
      </c>
      <c r="F21" s="350"/>
      <c r="G21" s="368">
        <v>55194</v>
      </c>
      <c r="H21" s="501">
        <v>1.3001366705251003</v>
      </c>
      <c r="I21" s="350"/>
      <c r="J21" s="368">
        <v>43058</v>
      </c>
      <c r="K21" s="501">
        <v>5.5688913951070118</v>
      </c>
      <c r="L21" s="350"/>
      <c r="M21" s="368">
        <v>104124</v>
      </c>
      <c r="N21" s="501">
        <f>M21/'20pobl'!X21*100</f>
        <v>34.609823467430722</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57462</v>
      </c>
      <c r="E22" s="500">
        <f>D22/'20pobl'!D22*100</f>
        <v>5.4482824664519409</v>
      </c>
      <c r="F22" s="350"/>
      <c r="G22" s="368">
        <v>13608</v>
      </c>
      <c r="H22" s="501">
        <v>1.6620904622780703</v>
      </c>
      <c r="I22" s="350"/>
      <c r="J22" s="368">
        <v>12145</v>
      </c>
      <c r="K22" s="501">
        <v>7.5301951836511991</v>
      </c>
      <c r="L22" s="350"/>
      <c r="M22" s="368">
        <v>31709</v>
      </c>
      <c r="N22" s="501">
        <f>M22/'20pobl'!X22*100</f>
        <v>42.466083649171679</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91766</v>
      </c>
      <c r="E23" s="500">
        <f>D23/'20pobl'!D23*100</f>
        <v>3.3914140303559015</v>
      </c>
      <c r="F23" s="350"/>
      <c r="G23" s="368">
        <v>26179</v>
      </c>
      <c r="H23" s="501">
        <v>1.3182157384253921</v>
      </c>
      <c r="I23" s="350"/>
      <c r="J23" s="368">
        <v>16031</v>
      </c>
      <c r="K23" s="501">
        <v>3.3491343560473905</v>
      </c>
      <c r="L23" s="350"/>
      <c r="M23" s="368">
        <v>49556</v>
      </c>
      <c r="N23" s="501">
        <f>M23/'20pobl'!X23*100</f>
        <v>20.543050201052935</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269139</v>
      </c>
      <c r="E24" s="500">
        <f>D24/'20pobl'!D24*100</f>
        <v>3.8397590162054009</v>
      </c>
      <c r="F24" s="350"/>
      <c r="G24" s="368">
        <v>63336</v>
      </c>
      <c r="H24" s="501">
        <v>1.1103263187623165</v>
      </c>
      <c r="I24" s="350"/>
      <c r="J24" s="368">
        <v>52820</v>
      </c>
      <c r="K24" s="501">
        <v>5.7867935773383818</v>
      </c>
      <c r="L24" s="350"/>
      <c r="M24" s="368">
        <v>152983</v>
      </c>
      <c r="N24" s="501">
        <f>M24/'20pobl'!X24*100</f>
        <v>39.003291427755585</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61602</v>
      </c>
      <c r="E25" s="500">
        <f>D25/'20pobl'!D25*100</f>
        <v>3.9274666367440827</v>
      </c>
      <c r="F25" s="350"/>
      <c r="G25" s="368">
        <v>21659</v>
      </c>
      <c r="H25" s="501">
        <v>1.6571487156887048</v>
      </c>
      <c r="I25" s="350"/>
      <c r="J25" s="368">
        <v>13821</v>
      </c>
      <c r="K25" s="501">
        <v>7.309836360366841</v>
      </c>
      <c r="L25" s="350"/>
      <c r="M25" s="368">
        <v>26122</v>
      </c>
      <c r="N25" s="501">
        <f>M25/'20pobl'!X25*100</f>
        <v>36.073135029138008</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23614</v>
      </c>
      <c r="E26" s="504">
        <f>D26/'20pobl'!D26*100</f>
        <v>3.481181071833451</v>
      </c>
      <c r="F26" s="350"/>
      <c r="G26" s="377">
        <v>5532</v>
      </c>
      <c r="H26" s="502">
        <v>1.0287346489433711</v>
      </c>
      <c r="I26" s="350"/>
      <c r="J26" s="377">
        <v>4522</v>
      </c>
      <c r="K26" s="502">
        <v>4.628122857113615</v>
      </c>
      <c r="L26" s="350"/>
      <c r="M26" s="377">
        <v>13560</v>
      </c>
      <c r="N26" s="502">
        <f>M26/'20pobl'!X26*100</f>
        <v>31.624609356779697</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119909</v>
      </c>
      <c r="E27" s="504">
        <f>D27/'20pobl'!D27*100</f>
        <v>5.3826754602537887</v>
      </c>
      <c r="F27" s="350"/>
      <c r="G27" s="377">
        <v>31360</v>
      </c>
      <c r="H27" s="502">
        <v>1.8478210913221937</v>
      </c>
      <c r="I27" s="350"/>
      <c r="J27" s="377">
        <v>24068</v>
      </c>
      <c r="K27" s="502">
        <v>6.5445923089891611</v>
      </c>
      <c r="L27" s="350"/>
      <c r="M27" s="377">
        <v>64481</v>
      </c>
      <c r="N27" s="502">
        <f>M27/'20pobl'!X27*100</f>
        <v>39.608467038502177</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14826</v>
      </c>
      <c r="E28" s="504">
        <f>D28/'20pobl'!D28*100</f>
        <v>4.5733287268958369</v>
      </c>
      <c r="F28" s="350"/>
      <c r="G28" s="377">
        <v>3431</v>
      </c>
      <c r="H28" s="502">
        <v>1.3588764614555939</v>
      </c>
      <c r="I28" s="350"/>
      <c r="J28" s="377">
        <v>2769</v>
      </c>
      <c r="K28" s="502">
        <v>5.6305665134816376</v>
      </c>
      <c r="L28" s="350"/>
      <c r="M28" s="377">
        <v>8626</v>
      </c>
      <c r="N28" s="502">
        <f>M28/'20pobl'!X28*100</f>
        <v>38.307132072120083</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5637</v>
      </c>
      <c r="E29" s="506">
        <f>D29/'20pobl'!D29*100</f>
        <v>3.3322692771511666</v>
      </c>
      <c r="F29" s="350"/>
      <c r="G29" s="389">
        <v>3031</v>
      </c>
      <c r="H29" s="507">
        <v>2.0527025105140901</v>
      </c>
      <c r="I29" s="350"/>
      <c r="J29" s="389">
        <v>1018</v>
      </c>
      <c r="K29" s="507">
        <v>6.1347474990960587</v>
      </c>
      <c r="L29" s="350"/>
      <c r="M29" s="389">
        <v>1588</v>
      </c>
      <c r="N29" s="507">
        <f>M29/'20pobl'!X29*100</f>
        <v>32.335573203013645</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2103140</v>
      </c>
      <c r="E31" s="1243">
        <f>D31/'20pobl'!D31*100</f>
        <v>4.3256955848859189</v>
      </c>
      <c r="F31" s="320"/>
      <c r="G31" s="1242">
        <f>SUM(G12:G29)</f>
        <v>551810</v>
      </c>
      <c r="H31" s="1243">
        <f>G31/'20pobl'!J31*100</f>
        <v>1.4261852533514812</v>
      </c>
      <c r="I31" s="320"/>
      <c r="J31" s="1242">
        <f>SUM(J12:J29)</f>
        <v>444807</v>
      </c>
      <c r="K31" s="1243">
        <f>J31/'20pobl'!Q31*100</f>
        <v>6.3744798961985021</v>
      </c>
      <c r="L31" s="320"/>
      <c r="M31" s="1242">
        <f>SUM(M12:M29)</f>
        <v>1106523</v>
      </c>
      <c r="N31" s="1243">
        <f>M31/'20pobl'!X31*100</f>
        <v>37.503736738391709</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81" t="str">
        <f>'24solcasaad_pobl'!B34:N34</f>
        <v xml:space="preserve">(1) Cifras INE de población referidas al 01/01/2024. Publicado Censo de Población Anual el 19/12/2024 </v>
      </c>
      <c r="C34" s="1498"/>
      <c r="D34" s="1498"/>
      <c r="E34" s="1498"/>
      <c r="F34" s="1498"/>
      <c r="G34" s="1498"/>
      <c r="H34" s="1498"/>
      <c r="I34" s="1498"/>
      <c r="J34" s="1498"/>
      <c r="K34" s="1498"/>
      <c r="L34" s="1498"/>
      <c r="M34" s="1498"/>
      <c r="N34" s="1498"/>
    </row>
    <row r="35" spans="2:14" ht="29.25" customHeight="1" x14ac:dyDescent="0.2">
      <c r="B35" s="1495"/>
      <c r="C35" s="1495"/>
      <c r="D35" s="1495"/>
      <c r="E35" s="510"/>
    </row>
    <row r="36" spans="2:14" ht="4.5" customHeight="1" x14ac:dyDescent="0.2">
      <c r="B36" s="1475"/>
      <c r="C36" s="1475"/>
      <c r="D36" s="1475"/>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2578125" defaultRowHeight="15" x14ac:dyDescent="0.2"/>
  <cols>
    <col min="1" max="1" width="2" style="212" customWidth="1"/>
    <col min="2" max="2" width="4.5703125" style="212" customWidth="1"/>
    <col min="3" max="3" width="13.42578125" style="212" customWidth="1"/>
    <col min="4" max="4" width="0.85546875" style="212" customWidth="1"/>
    <col min="5" max="5" width="7" style="212" customWidth="1"/>
    <col min="6" max="6" width="7.140625" style="212" customWidth="1"/>
    <col min="7" max="7" width="7" style="212" customWidth="1"/>
    <col min="8" max="8" width="7.140625" style="212" customWidth="1"/>
    <col min="9" max="9" width="7" style="212" customWidth="1"/>
    <col min="10" max="10" width="7.140625" style="212" customWidth="1"/>
    <col min="11" max="11" width="7" style="212" customWidth="1"/>
    <col min="12" max="12" width="7.140625" style="212" customWidth="1"/>
    <col min="13" max="13" width="7" style="212" customWidth="1"/>
    <col min="14" max="14" width="7.140625" style="212" customWidth="1"/>
    <col min="15" max="15" width="7" style="209" customWidth="1"/>
    <col min="16" max="16" width="5.28515625" style="212" customWidth="1"/>
    <col min="17" max="17" width="7" style="209" customWidth="1"/>
    <col min="18" max="18" width="7.140625" style="212" customWidth="1"/>
    <col min="19" max="19" width="2.85546875" style="212" customWidth="1"/>
    <col min="20" max="20" width="11.140625" style="212" customWidth="1"/>
    <col min="21" max="16384" width="11.42578125" style="212"/>
  </cols>
  <sheetData>
    <row r="1" spans="1:20" s="209" customFormat="1" ht="13.5" customHeight="1" x14ac:dyDescent="0.2"/>
    <row r="2" spans="1:20" s="211" customFormat="1" ht="66.75" customHeight="1" x14ac:dyDescent="0.2">
      <c r="A2" s="210"/>
      <c r="B2" s="1412"/>
      <c r="C2" s="1412"/>
      <c r="D2" s="1412"/>
      <c r="E2" s="1412"/>
      <c r="F2" s="1412"/>
      <c r="G2" s="1412"/>
      <c r="H2" s="1412"/>
      <c r="I2" s="1412"/>
      <c r="J2" s="1412"/>
      <c r="K2" s="1412"/>
      <c r="L2" s="1412"/>
      <c r="M2" s="1412"/>
      <c r="N2" s="1412"/>
      <c r="O2" s="1412"/>
      <c r="P2" s="1412"/>
      <c r="Q2" s="1412"/>
      <c r="R2" s="1412"/>
      <c r="S2" s="210"/>
      <c r="T2" s="210"/>
    </row>
    <row r="3" spans="1:20" x14ac:dyDescent="0.2">
      <c r="C3" s="1413" t="s">
        <v>314</v>
      </c>
      <c r="D3" s="1413"/>
      <c r="E3" s="1413"/>
    </row>
    <row r="5" spans="1:20" ht="23.25" customHeight="1" x14ac:dyDescent="0.2">
      <c r="B5" s="1414" t="s">
        <v>290</v>
      </c>
      <c r="C5" s="1415"/>
      <c r="D5" s="1415"/>
      <c r="E5" s="1415"/>
      <c r="F5" s="1415"/>
      <c r="G5" s="1415"/>
      <c r="H5" s="1415"/>
      <c r="I5" s="1415"/>
      <c r="J5" s="1415"/>
      <c r="K5" s="1415"/>
      <c r="L5" s="1415"/>
      <c r="M5" s="1415"/>
      <c r="N5" s="1415"/>
      <c r="O5" s="1415"/>
      <c r="P5" s="1415"/>
      <c r="Q5" s="1416">
        <v>45838</v>
      </c>
      <c r="R5" s="1417"/>
      <c r="S5" s="1417"/>
    </row>
    <row r="6" spans="1:20" ht="18.95" customHeight="1" x14ac:dyDescent="0.2">
      <c r="B6" s="213"/>
      <c r="C6" s="213"/>
      <c r="D6" s="213"/>
      <c r="E6" s="213"/>
      <c r="F6" s="213"/>
      <c r="G6" s="213"/>
      <c r="H6" s="213"/>
      <c r="I6" s="213"/>
      <c r="J6" s="213"/>
      <c r="K6" s="213"/>
      <c r="L6" s="213"/>
      <c r="M6" s="213"/>
      <c r="N6" s="213"/>
      <c r="O6" s="213"/>
      <c r="P6" s="213"/>
      <c r="Q6" s="213"/>
      <c r="R6" s="213"/>
      <c r="S6" s="213"/>
    </row>
    <row r="7" spans="1:20" ht="18.75" customHeight="1" x14ac:dyDescent="0.2">
      <c r="B7" s="1418" t="s">
        <v>315</v>
      </c>
      <c r="C7" s="1418"/>
      <c r="D7" s="1418"/>
      <c r="E7" s="1418"/>
      <c r="F7" s="1418"/>
      <c r="G7" s="1418"/>
      <c r="H7" s="1418"/>
      <c r="I7" s="1418"/>
      <c r="J7" s="1418"/>
      <c r="K7" s="1418"/>
      <c r="L7" s="1418"/>
      <c r="M7" s="1418"/>
      <c r="N7" s="1418"/>
      <c r="O7" s="1418"/>
      <c r="P7" s="1418"/>
      <c r="Q7" s="1418"/>
      <c r="R7" s="1418"/>
      <c r="S7" s="1418"/>
    </row>
    <row r="8" spans="1:20" ht="18.75" customHeight="1" x14ac:dyDescent="0.2">
      <c r="B8" s="1411" t="s">
        <v>316</v>
      </c>
      <c r="C8" s="1411"/>
      <c r="D8" s="1411"/>
      <c r="E8" s="1411"/>
      <c r="F8" s="1411"/>
      <c r="G8" s="1411"/>
      <c r="H8" s="1411"/>
      <c r="I8" s="1411"/>
      <c r="J8" s="1411"/>
      <c r="K8" s="1411"/>
      <c r="L8" s="1411"/>
      <c r="M8" s="1411"/>
      <c r="N8" s="1411"/>
      <c r="O8" s="1411"/>
      <c r="P8" s="1411"/>
      <c r="Q8" s="1411"/>
      <c r="R8" s="1411"/>
      <c r="S8" s="1411"/>
      <c r="T8" s="1411"/>
    </row>
    <row r="9" spans="1:20" ht="18.75" customHeight="1" x14ac:dyDescent="0.2">
      <c r="B9" s="1411" t="s">
        <v>317</v>
      </c>
      <c r="C9" s="1411"/>
      <c r="D9" s="1411"/>
      <c r="E9" s="1411"/>
      <c r="F9" s="1411"/>
      <c r="G9" s="1411"/>
      <c r="H9" s="1411"/>
      <c r="I9" s="1411"/>
      <c r="J9" s="1411"/>
      <c r="K9" s="1411"/>
      <c r="L9" s="1411"/>
      <c r="M9" s="1411"/>
      <c r="N9" s="1411"/>
      <c r="O9" s="1411"/>
      <c r="P9" s="1411"/>
      <c r="Q9" s="1411"/>
      <c r="R9" s="1411"/>
      <c r="S9" s="1411"/>
      <c r="T9" s="1411"/>
    </row>
    <row r="10" spans="1:20" ht="18.75" customHeight="1" x14ac:dyDescent="0.2">
      <c r="B10" s="1411" t="s">
        <v>318</v>
      </c>
      <c r="C10" s="1411"/>
      <c r="D10" s="1411"/>
      <c r="E10" s="1411"/>
      <c r="F10" s="1411"/>
      <c r="G10" s="1411"/>
      <c r="H10" s="1411"/>
      <c r="I10" s="1411"/>
      <c r="J10" s="1411"/>
      <c r="K10" s="1411"/>
      <c r="L10" s="1411"/>
      <c r="M10" s="1411"/>
      <c r="N10" s="1411"/>
      <c r="O10" s="1411"/>
      <c r="P10" s="1411"/>
      <c r="Q10" s="1411"/>
      <c r="R10" s="1411"/>
      <c r="S10" s="1411"/>
      <c r="T10" s="1411"/>
    </row>
    <row r="11" spans="1:20" ht="18.75" customHeight="1" x14ac:dyDescent="0.2">
      <c r="B11" s="1411" t="s">
        <v>319</v>
      </c>
      <c r="C11" s="1411"/>
      <c r="D11" s="1411"/>
      <c r="E11" s="1411"/>
      <c r="F11" s="1411"/>
      <c r="G11" s="1411"/>
      <c r="H11" s="1411"/>
      <c r="I11" s="1411"/>
      <c r="J11" s="1411"/>
      <c r="K11" s="1411"/>
      <c r="L11" s="1411"/>
      <c r="M11" s="1411"/>
      <c r="N11" s="1411"/>
      <c r="O11" s="1411"/>
      <c r="P11" s="1411"/>
      <c r="Q11" s="1411"/>
      <c r="R11" s="1411"/>
      <c r="S11" s="1411"/>
      <c r="T11" s="1411"/>
    </row>
    <row r="12" spans="1:20" ht="18.75" customHeight="1" x14ac:dyDescent="0.2">
      <c r="B12" s="1411" t="s">
        <v>320</v>
      </c>
      <c r="C12" s="1411"/>
      <c r="D12" s="1411"/>
      <c r="E12" s="1411"/>
      <c r="F12" s="1411"/>
      <c r="G12" s="1411"/>
      <c r="H12" s="1411"/>
      <c r="I12" s="1411"/>
      <c r="J12" s="1411"/>
      <c r="K12" s="1411"/>
      <c r="L12" s="1411"/>
      <c r="M12" s="1411"/>
      <c r="N12" s="1411"/>
      <c r="O12" s="1411"/>
      <c r="P12" s="1411"/>
      <c r="Q12" s="1411"/>
      <c r="R12" s="1411"/>
      <c r="S12" s="1411"/>
      <c r="T12" s="1411"/>
    </row>
    <row r="13" spans="1:20" ht="18.75" customHeight="1" x14ac:dyDescent="0.2">
      <c r="B13" s="1411" t="s">
        <v>321</v>
      </c>
      <c r="C13" s="1411"/>
      <c r="D13" s="1411"/>
      <c r="E13" s="1411"/>
      <c r="F13" s="1411"/>
      <c r="G13" s="1411"/>
      <c r="H13" s="1411"/>
      <c r="I13" s="1411"/>
      <c r="J13" s="1411"/>
      <c r="K13" s="1411"/>
      <c r="L13" s="1411"/>
      <c r="M13" s="1411"/>
      <c r="N13" s="1411"/>
      <c r="O13" s="1411"/>
      <c r="P13" s="1411"/>
      <c r="Q13" s="1411"/>
      <c r="R13" s="1411"/>
      <c r="S13" s="1411"/>
      <c r="T13" s="1411"/>
    </row>
    <row r="14" spans="1:20" ht="18.75" customHeight="1" x14ac:dyDescent="0.2">
      <c r="B14" s="214"/>
      <c r="C14" s="214"/>
      <c r="D14" s="214"/>
      <c r="E14" s="214"/>
      <c r="F14" s="214"/>
      <c r="G14" s="214"/>
      <c r="H14" s="214"/>
      <c r="I14" s="214"/>
      <c r="J14" s="214"/>
      <c r="K14" s="214"/>
      <c r="L14" s="214"/>
      <c r="M14" s="214"/>
      <c r="N14" s="214"/>
      <c r="O14" s="214"/>
      <c r="P14" s="214"/>
      <c r="Q14" s="214"/>
      <c r="R14" s="214"/>
      <c r="S14" s="214"/>
    </row>
    <row r="15" spans="1:20" ht="18.75" customHeight="1" x14ac:dyDescent="0.2">
      <c r="B15" s="1418" t="s">
        <v>322</v>
      </c>
      <c r="C15" s="1418"/>
      <c r="D15" s="1418"/>
      <c r="E15" s="1418"/>
      <c r="F15" s="1418"/>
      <c r="G15" s="1418"/>
      <c r="H15" s="1418"/>
      <c r="I15" s="1418"/>
      <c r="J15" s="1418"/>
      <c r="K15" s="1418"/>
      <c r="L15" s="1418"/>
      <c r="M15" s="1418"/>
      <c r="N15" s="1418"/>
      <c r="O15" s="1418"/>
      <c r="P15" s="1418"/>
      <c r="Q15" s="1418"/>
      <c r="R15" s="1418"/>
      <c r="S15" s="1418"/>
    </row>
    <row r="16" spans="1:20" ht="18.75" customHeight="1" x14ac:dyDescent="0.2">
      <c r="B16" s="1411" t="s">
        <v>323</v>
      </c>
      <c r="C16" s="1411"/>
      <c r="D16" s="1411"/>
      <c r="E16" s="1411"/>
      <c r="F16" s="1411"/>
      <c r="G16" s="1411"/>
      <c r="H16" s="1411"/>
      <c r="I16" s="1411"/>
      <c r="J16" s="1411"/>
      <c r="K16" s="1411"/>
      <c r="L16" s="1411"/>
      <c r="M16" s="1411"/>
      <c r="N16" s="1411"/>
      <c r="O16" s="1411"/>
      <c r="P16" s="1411"/>
      <c r="Q16" s="1411"/>
      <c r="R16" s="1411"/>
      <c r="S16" s="1411"/>
    </row>
    <row r="17" spans="2:20" ht="18.75" customHeight="1" x14ac:dyDescent="0.2">
      <c r="B17" s="1411" t="s">
        <v>324</v>
      </c>
      <c r="C17" s="1411"/>
      <c r="D17" s="1411"/>
      <c r="E17" s="1411"/>
      <c r="F17" s="1411"/>
      <c r="G17" s="1411"/>
      <c r="H17" s="1411"/>
      <c r="I17" s="1411"/>
      <c r="J17" s="1411"/>
      <c r="K17" s="1411"/>
      <c r="L17" s="1411"/>
      <c r="M17" s="1411"/>
      <c r="N17" s="1411"/>
      <c r="O17" s="1411"/>
      <c r="P17" s="1411"/>
      <c r="Q17" s="1411"/>
      <c r="R17" s="1411"/>
      <c r="S17" s="1411"/>
      <c r="T17" s="214"/>
    </row>
    <row r="18" spans="2:20" ht="18.75" customHeight="1" x14ac:dyDescent="0.2">
      <c r="B18" s="1411" t="s">
        <v>325</v>
      </c>
      <c r="C18" s="1411"/>
      <c r="D18" s="1411"/>
      <c r="E18" s="1411"/>
      <c r="F18" s="1411"/>
      <c r="G18" s="1411"/>
      <c r="H18" s="1411"/>
      <c r="I18" s="1411"/>
      <c r="J18" s="1411"/>
      <c r="K18" s="1411"/>
      <c r="L18" s="1411"/>
      <c r="M18" s="1411"/>
      <c r="N18" s="1411"/>
      <c r="O18" s="1411"/>
      <c r="P18" s="1411"/>
      <c r="Q18" s="1411"/>
      <c r="R18" s="1411"/>
      <c r="S18" s="1411"/>
      <c r="T18" s="214"/>
    </row>
    <row r="19" spans="2:20" ht="18.75" customHeight="1" x14ac:dyDescent="0.2">
      <c r="B19" s="214"/>
      <c r="C19" s="214"/>
      <c r="D19" s="214"/>
      <c r="E19" s="214"/>
      <c r="F19" s="214"/>
      <c r="G19" s="214"/>
      <c r="H19" s="214"/>
      <c r="I19" s="214"/>
      <c r="J19" s="214"/>
      <c r="K19" s="214"/>
      <c r="L19" s="214"/>
      <c r="M19" s="214"/>
      <c r="N19" s="214"/>
      <c r="O19" s="214"/>
      <c r="P19" s="214"/>
      <c r="Q19" s="214"/>
      <c r="R19" s="214"/>
      <c r="S19" s="214"/>
    </row>
    <row r="20" spans="2:20" ht="18.75" customHeight="1" x14ac:dyDescent="0.2">
      <c r="B20" s="1418" t="s">
        <v>326</v>
      </c>
      <c r="C20" s="1418"/>
      <c r="D20" s="1418"/>
      <c r="E20" s="1418"/>
      <c r="F20" s="1418"/>
      <c r="G20" s="1418"/>
      <c r="H20" s="1418"/>
      <c r="I20" s="1418"/>
      <c r="J20" s="1418"/>
      <c r="K20" s="1418"/>
      <c r="L20" s="1418"/>
      <c r="M20" s="1418"/>
      <c r="N20" s="1418"/>
      <c r="O20" s="1418"/>
      <c r="P20" s="1418"/>
      <c r="Q20" s="1418"/>
      <c r="R20" s="1418"/>
      <c r="S20" s="1418"/>
    </row>
    <row r="21" spans="2:20" ht="18.75" customHeight="1" x14ac:dyDescent="0.2">
      <c r="B21" s="1411" t="s">
        <v>327</v>
      </c>
      <c r="C21" s="1411"/>
      <c r="D21" s="1411"/>
      <c r="E21" s="1411"/>
      <c r="F21" s="1411"/>
      <c r="G21" s="1411"/>
      <c r="H21" s="1411"/>
      <c r="I21" s="1411"/>
      <c r="J21" s="1411"/>
      <c r="K21" s="1411"/>
      <c r="L21" s="1411"/>
      <c r="M21" s="1411"/>
      <c r="N21" s="1411"/>
      <c r="O21" s="1411"/>
      <c r="P21" s="1411"/>
      <c r="Q21" s="1411"/>
      <c r="R21" s="1411"/>
      <c r="S21" s="1411"/>
    </row>
    <row r="22" spans="2:20" ht="18.75" customHeight="1" x14ac:dyDescent="0.2">
      <c r="B22" s="214"/>
      <c r="C22" s="214"/>
      <c r="D22" s="214"/>
      <c r="E22" s="214"/>
      <c r="F22" s="214"/>
      <c r="G22" s="214"/>
      <c r="H22" s="214"/>
      <c r="I22" s="214"/>
      <c r="J22" s="214"/>
      <c r="K22" s="214"/>
      <c r="L22" s="214"/>
      <c r="M22" s="214"/>
      <c r="N22" s="214"/>
      <c r="O22" s="214"/>
      <c r="P22" s="214"/>
      <c r="Q22" s="214"/>
      <c r="R22" s="214"/>
      <c r="S22" s="214"/>
    </row>
    <row r="23" spans="2:20" ht="18.75" customHeight="1" x14ac:dyDescent="0.2">
      <c r="B23" s="1418" t="s">
        <v>328</v>
      </c>
      <c r="C23" s="1418"/>
      <c r="D23" s="1418"/>
      <c r="E23" s="1418"/>
      <c r="F23" s="1418"/>
      <c r="G23" s="1418"/>
      <c r="H23" s="1418"/>
      <c r="I23" s="1418"/>
      <c r="J23" s="1418"/>
      <c r="K23" s="1418"/>
      <c r="L23" s="1418"/>
      <c r="M23" s="1418"/>
      <c r="N23" s="1418"/>
      <c r="O23" s="1418"/>
      <c r="P23" s="1418"/>
      <c r="Q23" s="1418"/>
      <c r="R23" s="1418"/>
      <c r="S23" s="1418"/>
    </row>
    <row r="24" spans="2:20" ht="18.75" customHeight="1" x14ac:dyDescent="0.2">
      <c r="B24" s="1411" t="s">
        <v>328</v>
      </c>
      <c r="C24" s="1411"/>
      <c r="D24" s="1411"/>
      <c r="E24" s="1411"/>
      <c r="F24" s="1411"/>
      <c r="G24" s="1411"/>
      <c r="H24" s="1411"/>
      <c r="I24" s="1411"/>
      <c r="J24" s="1411"/>
      <c r="K24" s="1411"/>
      <c r="L24" s="1411"/>
      <c r="M24" s="1411"/>
      <c r="N24" s="1411"/>
      <c r="O24" s="1411"/>
      <c r="P24" s="1411"/>
      <c r="Q24" s="1411"/>
      <c r="R24" s="1411"/>
      <c r="S24" s="1411"/>
    </row>
    <row r="25" spans="2:20" ht="18.75" customHeight="1" x14ac:dyDescent="0.2">
      <c r="B25" s="1411" t="s">
        <v>329</v>
      </c>
      <c r="C25" s="1411"/>
      <c r="D25" s="1411"/>
      <c r="E25" s="1411"/>
      <c r="F25" s="1411"/>
      <c r="G25" s="1411"/>
      <c r="H25" s="1411"/>
      <c r="I25" s="1411"/>
      <c r="J25" s="1411"/>
      <c r="K25" s="1411"/>
      <c r="L25" s="1411"/>
      <c r="M25" s="1411"/>
      <c r="N25" s="1411"/>
      <c r="O25" s="1411"/>
      <c r="P25" s="1411"/>
      <c r="Q25" s="1411"/>
      <c r="R25" s="1411"/>
      <c r="S25" s="1411"/>
    </row>
    <row r="26" spans="2:20" ht="18.75" customHeight="1" x14ac:dyDescent="0.2">
      <c r="B26" s="214"/>
      <c r="C26" s="214"/>
      <c r="D26" s="214"/>
      <c r="E26" s="214"/>
      <c r="F26" s="214"/>
      <c r="G26" s="214"/>
      <c r="H26" s="214"/>
      <c r="I26" s="214"/>
      <c r="J26" s="214"/>
      <c r="K26" s="214"/>
      <c r="L26" s="214"/>
      <c r="M26" s="214"/>
      <c r="N26" s="214"/>
      <c r="O26" s="214"/>
      <c r="P26" s="214"/>
      <c r="Q26" s="214"/>
      <c r="R26" s="214"/>
      <c r="S26" s="214"/>
    </row>
    <row r="27" spans="2:20" ht="18.75" customHeight="1" x14ac:dyDescent="0.2">
      <c r="B27" s="1418" t="s">
        <v>330</v>
      </c>
      <c r="C27" s="1418"/>
      <c r="D27" s="1418"/>
      <c r="E27" s="1418"/>
      <c r="F27" s="1418"/>
      <c r="G27" s="1418"/>
      <c r="H27" s="1418"/>
      <c r="I27" s="1418"/>
      <c r="J27" s="1418"/>
      <c r="K27" s="1418"/>
      <c r="L27" s="1418"/>
      <c r="M27" s="1418"/>
      <c r="N27" s="1418"/>
      <c r="O27" s="1418"/>
      <c r="P27" s="1418"/>
      <c r="Q27" s="1418"/>
      <c r="R27" s="1418"/>
      <c r="S27" s="1418"/>
    </row>
    <row r="28" spans="2:20" ht="18.75" customHeight="1" x14ac:dyDescent="0.2">
      <c r="B28" s="1411" t="s">
        <v>330</v>
      </c>
      <c r="C28" s="1411"/>
      <c r="D28" s="1411"/>
      <c r="E28" s="1411"/>
      <c r="F28" s="1411"/>
      <c r="G28" s="1411"/>
      <c r="H28" s="1411"/>
      <c r="I28" s="1411"/>
      <c r="J28" s="1411"/>
      <c r="K28" s="1411"/>
      <c r="L28" s="1411"/>
      <c r="M28" s="1411"/>
      <c r="N28" s="1411"/>
      <c r="O28" s="1411"/>
      <c r="P28" s="1411"/>
      <c r="Q28" s="1411"/>
      <c r="R28" s="1411"/>
      <c r="S28" s="1411"/>
    </row>
    <row r="29" spans="2:20" ht="18.75" customHeight="1" x14ac:dyDescent="0.2">
      <c r="B29" s="1411" t="s">
        <v>331</v>
      </c>
      <c r="C29" s="1411"/>
      <c r="D29" s="1411"/>
      <c r="E29" s="1411"/>
      <c r="F29" s="1411"/>
      <c r="G29" s="1411"/>
      <c r="H29" s="1411"/>
      <c r="I29" s="1411"/>
      <c r="J29" s="1411"/>
      <c r="K29" s="1411"/>
      <c r="L29" s="1411"/>
      <c r="M29" s="1411"/>
      <c r="N29" s="1411"/>
      <c r="O29" s="1411"/>
      <c r="P29" s="1411"/>
      <c r="Q29" s="1411"/>
      <c r="R29" s="1411"/>
      <c r="S29" s="1411"/>
    </row>
    <row r="30" spans="2:20" ht="18.75" customHeight="1" x14ac:dyDescent="0.2">
      <c r="B30" s="214"/>
      <c r="C30" s="214"/>
      <c r="D30" s="214"/>
      <c r="E30" s="214"/>
      <c r="F30" s="214"/>
      <c r="G30" s="214"/>
      <c r="H30" s="214"/>
      <c r="I30" s="214"/>
      <c r="J30" s="214"/>
      <c r="K30" s="214"/>
      <c r="L30" s="214"/>
      <c r="M30" s="214"/>
      <c r="N30" s="214"/>
      <c r="O30" s="214"/>
      <c r="P30" s="214"/>
      <c r="Q30" s="214"/>
      <c r="R30" s="214"/>
      <c r="S30" s="214"/>
    </row>
    <row r="31" spans="2:20" ht="18.75" customHeight="1" x14ac:dyDescent="0.2">
      <c r="B31" s="1418" t="s">
        <v>332</v>
      </c>
      <c r="C31" s="1418"/>
      <c r="D31" s="1418"/>
      <c r="E31" s="1418"/>
      <c r="F31" s="1418"/>
      <c r="G31" s="1418"/>
      <c r="H31" s="1418"/>
      <c r="I31" s="1418"/>
      <c r="J31" s="1418"/>
      <c r="K31" s="1418"/>
      <c r="L31" s="1418"/>
      <c r="M31" s="1418"/>
      <c r="N31" s="1418"/>
      <c r="O31" s="1418"/>
      <c r="P31" s="1418"/>
      <c r="Q31" s="1418"/>
      <c r="R31" s="1418"/>
      <c r="S31" s="1418"/>
    </row>
    <row r="32" spans="2:20" ht="18.75" customHeight="1" x14ac:dyDescent="0.2">
      <c r="B32" s="1411" t="s">
        <v>333</v>
      </c>
      <c r="C32" s="1411"/>
      <c r="D32" s="1411"/>
      <c r="E32" s="1411"/>
      <c r="F32" s="1411"/>
      <c r="G32" s="1411"/>
      <c r="H32" s="1411"/>
      <c r="I32" s="1411"/>
      <c r="J32" s="1411"/>
      <c r="K32" s="1411"/>
      <c r="L32" s="1411"/>
      <c r="M32" s="1411"/>
      <c r="N32" s="1411"/>
      <c r="O32" s="1411"/>
      <c r="P32" s="1411"/>
      <c r="Q32" s="1411"/>
      <c r="R32" s="1411"/>
      <c r="S32" s="1411"/>
    </row>
    <row r="33" spans="2:20" ht="18.75" customHeight="1" x14ac:dyDescent="0.2">
      <c r="B33" s="1411" t="s">
        <v>334</v>
      </c>
      <c r="C33" s="1411"/>
      <c r="D33" s="1411"/>
      <c r="E33" s="1411"/>
      <c r="F33" s="1411"/>
      <c r="G33" s="1411"/>
      <c r="H33" s="1411"/>
      <c r="I33" s="1411"/>
      <c r="J33" s="1411"/>
      <c r="K33" s="1411"/>
      <c r="L33" s="1411"/>
      <c r="M33" s="1411"/>
      <c r="N33" s="1411"/>
      <c r="O33" s="1411"/>
      <c r="P33" s="1411"/>
      <c r="Q33" s="1411"/>
      <c r="R33" s="1411"/>
      <c r="S33" s="1411"/>
      <c r="T33" s="214"/>
    </row>
    <row r="34" spans="2:20" ht="18.75" customHeight="1" x14ac:dyDescent="0.2">
      <c r="B34" s="1411" t="s">
        <v>335</v>
      </c>
      <c r="C34" s="1411"/>
      <c r="D34" s="1411"/>
      <c r="E34" s="1411"/>
      <c r="F34" s="1411"/>
      <c r="G34" s="1411"/>
      <c r="H34" s="1411"/>
      <c r="I34" s="1411"/>
      <c r="J34" s="1411"/>
      <c r="K34" s="1411"/>
      <c r="L34" s="1411"/>
      <c r="M34" s="1411"/>
      <c r="N34" s="1411"/>
      <c r="O34" s="1411"/>
      <c r="P34" s="1411"/>
      <c r="Q34" s="1411"/>
      <c r="R34" s="1411"/>
      <c r="S34" s="1411"/>
      <c r="T34" s="214"/>
    </row>
    <row r="35" spans="2:20" ht="15" customHeight="1" x14ac:dyDescent="0.2">
      <c r="B35" s="1411" t="s">
        <v>497</v>
      </c>
      <c r="C35" s="1411"/>
      <c r="D35" s="1411"/>
      <c r="E35" s="1411"/>
      <c r="F35" s="1411"/>
      <c r="G35" s="1411"/>
      <c r="H35" s="1411"/>
      <c r="I35" s="1411"/>
      <c r="J35" s="1411"/>
      <c r="K35" s="1411"/>
      <c r="L35" s="1411"/>
      <c r="M35" s="1411"/>
      <c r="N35" s="1411"/>
      <c r="O35" s="1411"/>
      <c r="P35" s="1411"/>
      <c r="Q35" s="1411"/>
      <c r="R35" s="1411"/>
      <c r="S35" s="1411"/>
      <c r="T35" s="214"/>
    </row>
    <row r="36" spans="2:20" ht="15.95" customHeight="1" x14ac:dyDescent="0.2"/>
    <row r="37" spans="2:20" ht="15.95" customHeight="1" x14ac:dyDescent="0.2"/>
    <row r="38" spans="2:20" ht="15.95" customHeight="1" x14ac:dyDescent="0.2"/>
    <row r="39" spans="2:20" ht="15.95" customHeight="1" x14ac:dyDescent="0.2"/>
    <row r="40" spans="2:20" ht="15.95" customHeight="1" x14ac:dyDescent="0.2"/>
    <row r="41" spans="2:20" ht="15.95" customHeight="1" x14ac:dyDescent="0.2"/>
    <row r="42" spans="2:20" ht="18" customHeight="1" x14ac:dyDescent="0.2"/>
  </sheetData>
  <mergeCells count="28">
    <mergeCell ref="B32:S32"/>
    <mergeCell ref="B33:S33"/>
    <mergeCell ref="B34:S34"/>
    <mergeCell ref="B35:S35"/>
    <mergeCell ref="B31:S31"/>
    <mergeCell ref="B27:S27"/>
    <mergeCell ref="B28:S28"/>
    <mergeCell ref="B16:S16"/>
    <mergeCell ref="B17:S17"/>
    <mergeCell ref="B18:S18"/>
    <mergeCell ref="B20:S20"/>
    <mergeCell ref="B21:S21"/>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32" t="s">
        <v>135</v>
      </c>
      <c r="V1" s="32" t="s">
        <v>16</v>
      </c>
      <c r="Y1" s="32" t="s">
        <v>15</v>
      </c>
    </row>
    <row r="2" spans="1:50" s="36" customFormat="1" ht="52.5" customHeight="1" x14ac:dyDescent="0.2">
      <c r="B2" s="1504"/>
      <c r="C2" s="1504"/>
      <c r="D2" s="1504"/>
      <c r="E2" s="1504"/>
      <c r="F2" s="1504"/>
      <c r="G2" s="1504"/>
      <c r="H2" s="1504"/>
      <c r="I2" s="1504"/>
      <c r="O2" s="37"/>
    </row>
    <row r="3" spans="1:50" s="38" customFormat="1" ht="4.5" customHeight="1" x14ac:dyDescent="0.2">
      <c r="B3" s="1505"/>
      <c r="C3" s="1505"/>
      <c r="D3" s="1505"/>
      <c r="E3" s="1505"/>
      <c r="F3" s="1505"/>
      <c r="G3" s="1505"/>
      <c r="H3" s="1505"/>
      <c r="I3" s="1505"/>
      <c r="O3" s="37"/>
    </row>
    <row r="4" spans="1:50" s="38" customFormat="1" ht="17.25" customHeight="1" x14ac:dyDescent="0.2">
      <c r="A4" s="1505" t="s">
        <v>192</v>
      </c>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row>
    <row r="5" spans="1:50" s="38" customFormat="1" ht="17.25" customHeight="1" x14ac:dyDescent="0.2">
      <c r="B5" s="1513" t="e">
        <f>#REF!</f>
        <v>#REF!</v>
      </c>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row>
    <row r="6" spans="1:50" s="38" customFormat="1" ht="6" customHeight="1" x14ac:dyDescent="0.2">
      <c r="O6" s="37"/>
    </row>
    <row r="7" spans="1:50" s="41" customFormat="1" ht="12.75" customHeight="1" x14ac:dyDescent="0.2">
      <c r="A7" s="39"/>
      <c r="B7" s="1506" t="s">
        <v>12</v>
      </c>
      <c r="C7" s="40"/>
      <c r="D7" s="1501" t="s">
        <v>109</v>
      </c>
      <c r="E7" s="1499"/>
      <c r="F7" s="181"/>
      <c r="G7" s="1499"/>
      <c r="H7" s="1499"/>
      <c r="I7" s="181"/>
      <c r="J7" s="1499"/>
      <c r="K7" s="1499"/>
      <c r="L7" s="181"/>
      <c r="M7" s="1499"/>
      <c r="N7" s="1500"/>
      <c r="O7" s="40"/>
      <c r="P7" s="1501" t="s">
        <v>30</v>
      </c>
      <c r="Q7" s="1499"/>
      <c r="R7" s="181"/>
      <c r="S7" s="1499"/>
      <c r="T7" s="1499"/>
      <c r="U7" s="181"/>
      <c r="V7" s="1499"/>
      <c r="W7" s="1499"/>
      <c r="X7" s="181"/>
      <c r="Y7" s="1499"/>
      <c r="Z7" s="1500"/>
      <c r="AA7" s="116"/>
      <c r="AB7" s="116"/>
      <c r="AC7" s="117"/>
      <c r="AD7" s="117"/>
      <c r="AE7" s="117"/>
      <c r="AF7" s="117"/>
      <c r="AG7" s="117"/>
      <c r="AH7" s="117"/>
      <c r="AI7" s="118"/>
    </row>
    <row r="8" spans="1:50" s="41" customFormat="1" ht="33.75" customHeight="1" x14ac:dyDescent="0.2">
      <c r="A8" s="39"/>
      <c r="B8" s="1507"/>
      <c r="C8" s="40"/>
      <c r="D8" s="1510"/>
      <c r="E8" s="1511"/>
      <c r="F8" s="40"/>
      <c r="G8" s="1501" t="s">
        <v>168</v>
      </c>
      <c r="H8" s="1500"/>
      <c r="I8" s="40"/>
      <c r="J8" s="1501" t="s">
        <v>174</v>
      </c>
      <c r="K8" s="1500"/>
      <c r="L8" s="40"/>
      <c r="M8" s="1501" t="s">
        <v>169</v>
      </c>
      <c r="N8" s="1500"/>
      <c r="O8" s="40"/>
      <c r="P8" s="1510"/>
      <c r="Q8" s="1512"/>
      <c r="R8" s="130"/>
      <c r="S8" s="1501" t="s">
        <v>175</v>
      </c>
      <c r="T8" s="1500"/>
      <c r="U8" s="40"/>
      <c r="V8" s="1501" t="s">
        <v>176</v>
      </c>
      <c r="W8" s="1500"/>
      <c r="X8" s="40"/>
      <c r="Y8" s="1501" t="s">
        <v>177</v>
      </c>
      <c r="Z8" s="1500"/>
      <c r="AA8" s="116"/>
      <c r="AB8" s="116"/>
      <c r="AC8" s="117"/>
      <c r="AD8" s="117"/>
      <c r="AE8" s="117"/>
      <c r="AF8" s="117"/>
      <c r="AG8" s="117"/>
      <c r="AH8" s="117"/>
      <c r="AI8" s="118"/>
    </row>
    <row r="9" spans="1:50" s="46" customFormat="1" ht="36.75" customHeight="1" x14ac:dyDescent="0.2">
      <c r="A9" s="42"/>
      <c r="B9" s="1508"/>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9" t="s">
        <v>216</v>
      </c>
      <c r="C33" s="1509"/>
      <c r="D33" s="1509"/>
      <c r="E33" s="1509"/>
      <c r="F33" s="1509"/>
      <c r="G33" s="1509"/>
      <c r="H33" s="1509"/>
      <c r="I33" s="1509"/>
      <c r="J33" s="1509"/>
      <c r="K33" s="1509"/>
      <c r="L33" s="1509"/>
      <c r="M33" s="1509"/>
      <c r="O33" s="86"/>
    </row>
    <row r="34" spans="2:19" ht="29.25" customHeight="1" x14ac:dyDescent="0.2">
      <c r="B34" s="1503"/>
      <c r="C34" s="1503"/>
      <c r="D34" s="1503"/>
      <c r="E34" s="1503"/>
      <c r="F34" s="1503"/>
      <c r="G34" s="1503"/>
      <c r="H34" s="1503"/>
      <c r="I34" s="1503"/>
      <c r="J34" s="1503"/>
      <c r="K34" s="1503"/>
      <c r="L34" s="1503"/>
      <c r="M34" s="1503"/>
      <c r="N34" s="1503"/>
      <c r="O34" s="1503"/>
      <c r="P34" s="1503"/>
      <c r="Q34" s="89"/>
      <c r="R34" s="89"/>
      <c r="S34" s="89"/>
    </row>
    <row r="35" spans="2:19" ht="4.5" customHeight="1" x14ac:dyDescent="0.2">
      <c r="B35" s="1502"/>
      <c r="C35" s="1502"/>
      <c r="D35" s="1502"/>
      <c r="E35" s="1502"/>
      <c r="F35" s="1502"/>
      <c r="G35" s="1502"/>
      <c r="H35" s="1502"/>
      <c r="I35" s="1502"/>
      <c r="J35" s="1502"/>
      <c r="K35" s="1502"/>
      <c r="L35" s="1502"/>
      <c r="M35" s="1502"/>
      <c r="N35" s="1502"/>
      <c r="O35" s="1502"/>
      <c r="P35" s="1502"/>
      <c r="Q35" s="89"/>
      <c r="R35" s="89"/>
      <c r="S35" s="89"/>
    </row>
    <row r="38" spans="2:19" x14ac:dyDescent="0.2">
      <c r="L38" s="90"/>
      <c r="M38" s="90"/>
      <c r="N38" s="90"/>
    </row>
  </sheetData>
  <mergeCells count="22">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 ref="V7:W7"/>
    <mergeCell ref="P7:Q8"/>
    <mergeCell ref="B33:M33"/>
    <mergeCell ref="B34:P34"/>
    <mergeCell ref="B35:P35"/>
    <mergeCell ref="S7:T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election activeCell="AC34" sqref="AC34"/>
    </sheetView>
  </sheetViews>
  <sheetFormatPr baseColWidth="10" defaultColWidth="11.42578125" defaultRowHeight="15" x14ac:dyDescent="0.2"/>
  <cols>
    <col min="1" max="1" width="1.140625" style="333" customWidth="1"/>
    <col min="2" max="2" width="28.7109375" style="333" customWidth="1"/>
    <col min="3" max="3" width="0.5703125" style="333" customWidth="1"/>
    <col min="4" max="4" width="11.85546875" style="333" customWidth="1"/>
    <col min="5" max="5" width="7.7109375" style="333" customWidth="1"/>
    <col min="6" max="6" width="0.42578125" style="333" customWidth="1"/>
    <col min="7" max="7" width="12.42578125" style="333" customWidth="1"/>
    <col min="8" max="8" width="6.28515625" style="333" customWidth="1"/>
    <col min="9" max="9" width="0.42578125" style="333" customWidth="1"/>
    <col min="10" max="10" width="10.85546875" style="333" customWidth="1"/>
    <col min="11" max="11" width="6.28515625" style="333" customWidth="1"/>
    <col min="12" max="12" width="0.42578125" style="333" customWidth="1"/>
    <col min="13" max="13" width="11.85546875" style="333" customWidth="1"/>
    <col min="14" max="14" width="6.28515625" style="333" customWidth="1"/>
    <col min="15" max="15" width="0.7109375" style="450" customWidth="1"/>
    <col min="16" max="16" width="10.42578125" style="333" bestFit="1" customWidth="1"/>
    <col min="17" max="17" width="8.5703125" style="333" customWidth="1"/>
    <col min="18" max="18" width="0.42578125" style="333" customWidth="1"/>
    <col min="19" max="19" width="8.7109375" style="333" bestFit="1" customWidth="1"/>
    <col min="20" max="20" width="8.140625" style="333" bestFit="1" customWidth="1"/>
    <col min="21" max="21" width="0.42578125" style="333" customWidth="1"/>
    <col min="22" max="22" width="8.7109375" style="333" bestFit="1" customWidth="1"/>
    <col min="23" max="23" width="8" style="333" bestFit="1" customWidth="1"/>
    <col min="24" max="24" width="0.42578125" style="333" customWidth="1"/>
    <col min="25" max="25" width="10.28515625" style="333" bestFit="1" customWidth="1"/>
    <col min="26" max="26" width="8" style="396" bestFit="1" customWidth="1"/>
    <col min="27" max="27" width="11.42578125" style="396"/>
    <col min="28" max="30" width="3.42578125" style="396" bestFit="1" customWidth="1"/>
    <col min="31" max="31" width="13" style="396" bestFit="1" customWidth="1"/>
    <col min="32" max="32" width="5" style="396" bestFit="1" customWidth="1"/>
    <col min="33" max="33" width="3.85546875" style="396" customWidth="1"/>
    <col min="34" max="36" width="3.42578125" style="396" bestFit="1" customWidth="1"/>
    <col min="37" max="37" width="8.42578125" style="396" bestFit="1" customWidth="1"/>
    <col min="38" max="38" width="5" style="396" bestFit="1" customWidth="1"/>
    <col min="39" max="39" width="3.5703125" style="396" customWidth="1"/>
    <col min="40" max="42" width="3.42578125" style="396" bestFit="1" customWidth="1"/>
    <col min="43" max="43" width="8.42578125" style="396" bestFit="1" customWidth="1"/>
    <col min="44" max="44" width="5" style="396" bestFit="1" customWidth="1"/>
    <col min="45" max="45" width="3.28515625" style="396" customWidth="1"/>
    <col min="46" max="46" width="4.5703125" style="396" bestFit="1" customWidth="1"/>
    <col min="47" max="47" width="3.42578125" style="396" bestFit="1" customWidth="1"/>
    <col min="48" max="48" width="4.5703125" style="396" bestFit="1" customWidth="1"/>
    <col min="49" max="49" width="8.42578125" style="396" bestFit="1" customWidth="1"/>
    <col min="50" max="50" width="6" style="396" bestFit="1" customWidth="1"/>
    <col min="51" max="16384" width="11.42578125" style="333"/>
  </cols>
  <sheetData>
    <row r="1" spans="1:50" s="340" customFormat="1" ht="15" customHeight="1" x14ac:dyDescent="0.2">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25">
      <c r="B2" s="1449"/>
      <c r="C2" s="1449"/>
      <c r="D2" s="1449"/>
      <c r="E2" s="1449"/>
      <c r="F2" s="1449"/>
      <c r="G2" s="1449"/>
      <c r="H2" s="1449"/>
      <c r="I2" s="1449"/>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
      <c r="B3" s="1450"/>
      <c r="C3" s="1450"/>
      <c r="D3" s="1450"/>
      <c r="E3" s="1450"/>
      <c r="F3" s="1450"/>
      <c r="G3" s="1450"/>
      <c r="H3" s="1450"/>
      <c r="I3" s="1450"/>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
      <c r="A4" s="1476" t="s">
        <v>408</v>
      </c>
      <c r="B4" s="1476"/>
      <c r="C4" s="1476"/>
      <c r="D4" s="1476"/>
      <c r="E4" s="1476"/>
      <c r="F4" s="1476"/>
      <c r="G4" s="1476"/>
      <c r="H4" s="1476"/>
      <c r="I4" s="1476"/>
      <c r="J4" s="1476"/>
      <c r="K4" s="1476"/>
      <c r="L4" s="1476"/>
      <c r="M4" s="1476"/>
      <c r="N4" s="1476"/>
      <c r="O4" s="1476"/>
      <c r="P4" s="1476"/>
      <c r="Q4" s="1476"/>
      <c r="R4" s="1476"/>
      <c r="S4" s="1476"/>
      <c r="T4" s="1476"/>
      <c r="U4" s="1476"/>
      <c r="V4" s="1476"/>
      <c r="W4" s="1476"/>
      <c r="X4" s="1476"/>
      <c r="Y4" s="1476"/>
      <c r="Z4" s="1476"/>
    </row>
    <row r="5" spans="1:50" s="492" customFormat="1" ht="17.2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row>
    <row r="6" spans="1:50" s="345" customFormat="1" ht="6" customHeight="1" x14ac:dyDescent="0.2">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
      <c r="A7" s="512"/>
      <c r="B7" s="1514" t="s">
        <v>12</v>
      </c>
      <c r="D7" s="1514" t="s">
        <v>208</v>
      </c>
      <c r="E7" s="1514"/>
      <c r="G7" s="1514"/>
      <c r="H7" s="1514"/>
      <c r="J7" s="1514"/>
      <c r="K7" s="1514"/>
      <c r="M7" s="1514"/>
      <c r="N7" s="1514"/>
      <c r="P7" s="1514" t="s">
        <v>30</v>
      </c>
      <c r="Q7" s="1514"/>
      <c r="S7" s="1514"/>
      <c r="T7" s="1514"/>
      <c r="V7" s="1514"/>
      <c r="W7" s="1514"/>
      <c r="Y7" s="1514"/>
      <c r="Z7" s="1514"/>
      <c r="AA7" s="512"/>
      <c r="AB7" s="512"/>
      <c r="AI7" s="514"/>
    </row>
    <row r="8" spans="1:50" s="513" customFormat="1" ht="33.75" customHeight="1" x14ac:dyDescent="0.2">
      <c r="A8" s="512"/>
      <c r="B8" s="1514"/>
      <c r="D8" s="1514"/>
      <c r="E8" s="1514"/>
      <c r="G8" s="1514" t="s">
        <v>168</v>
      </c>
      <c r="H8" s="1514"/>
      <c r="J8" s="1514" t="s">
        <v>174</v>
      </c>
      <c r="K8" s="1514"/>
      <c r="M8" s="1514" t="s">
        <v>169</v>
      </c>
      <c r="N8" s="1514"/>
      <c r="P8" s="1514"/>
      <c r="Q8" s="1514"/>
      <c r="S8" s="1514" t="s">
        <v>175</v>
      </c>
      <c r="T8" s="1514"/>
      <c r="V8" s="1514" t="s">
        <v>176</v>
      </c>
      <c r="W8" s="1514"/>
      <c r="Y8" s="1514" t="s">
        <v>177</v>
      </c>
      <c r="Z8" s="1514"/>
      <c r="AA8" s="512"/>
      <c r="AB8" s="512"/>
      <c r="AI8" s="514"/>
    </row>
    <row r="9" spans="1:50" s="513" customFormat="1" ht="36.75" customHeight="1" x14ac:dyDescent="0.2">
      <c r="A9" s="512"/>
      <c r="B9" s="1514"/>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25">
      <c r="A11" s="519"/>
      <c r="B11" s="557" t="s">
        <v>8</v>
      </c>
      <c r="C11" s="558"/>
      <c r="D11" s="559">
        <f>G11+J11+M11</f>
        <v>8631862</v>
      </c>
      <c r="E11" s="560">
        <f t="shared" ref="E11:E28" si="0">D11*100/$D$30</f>
        <v>17.753838233662304</v>
      </c>
      <c r="F11" s="558"/>
      <c r="G11" s="561">
        <f>'20pobl'!J12</f>
        <v>7018649</v>
      </c>
      <c r="H11" s="562">
        <f>G11*100/$G$30</f>
        <v>18.140109280821513</v>
      </c>
      <c r="I11" s="558"/>
      <c r="J11" s="561">
        <f>'20pobl'!Q12</f>
        <v>1176387</v>
      </c>
      <c r="K11" s="562">
        <f>J11*100/$J$30</f>
        <v>16.858671922090405</v>
      </c>
      <c r="L11" s="558"/>
      <c r="M11" s="561">
        <f>'20pobl'!X12</f>
        <v>436826</v>
      </c>
      <c r="N11" s="562">
        <f t="shared" ref="N11:N28" si="1">M11*100/$M$30</f>
        <v>14.805482854386845</v>
      </c>
      <c r="O11" s="558"/>
      <c r="P11" s="563">
        <f t="shared" ref="P11:P28" si="2">S11+V11+Y11</f>
        <v>396914</v>
      </c>
      <c r="Q11" s="564">
        <f>P11*100/D11</f>
        <v>4.5982431137105761</v>
      </c>
      <c r="R11" s="558"/>
      <c r="S11" s="561">
        <f>'34adictcasaad'!G12</f>
        <v>115122</v>
      </c>
      <c r="T11" s="565">
        <f>S11*100/G11</f>
        <v>1.6402301924487177</v>
      </c>
      <c r="U11" s="558"/>
      <c r="V11" s="561">
        <f>'34adictcasaad'!J12</f>
        <v>92652</v>
      </c>
      <c r="W11" s="565">
        <f>V11*100/J11</f>
        <v>7.8759795883497521</v>
      </c>
      <c r="X11" s="558"/>
      <c r="Y11" s="561">
        <f>'34adictcasaad'!M12</f>
        <v>189140</v>
      </c>
      <c r="Z11" s="565">
        <f>Y11*100/M11</f>
        <v>43.29870474742804</v>
      </c>
      <c r="AA11" s="566"/>
      <c r="AB11" s="567">
        <f t="shared" ref="AB11:AB28" si="3">_xlfn.RANK.EQ(Q11,Q$11:Q$30,0)</f>
        <v>5</v>
      </c>
      <c r="AC11" s="567">
        <v>1</v>
      </c>
      <c r="AD11" s="567">
        <f>MATCH(AC11,AB$11:AB$30,0)</f>
        <v>7</v>
      </c>
      <c r="AE11" s="568" t="str">
        <f t="shared" ref="AE11:AE29" si="4">INDEX(B$11:B$30,AD11,1)</f>
        <v>Castilla y León</v>
      </c>
      <c r="AF11" s="569">
        <f t="shared" ref="AF11:AF29" si="5">INDEX(Q$11:Q$30,AD11,1)</f>
        <v>6.6192328244306724</v>
      </c>
      <c r="AH11" s="567">
        <f>_xlfn.RANK.EQ(T11,T$11:T$30,0)</f>
        <v>6</v>
      </c>
      <c r="AI11" s="567">
        <v>1</v>
      </c>
      <c r="AJ11" s="567">
        <f>MATCH(AI11,AH$11:AH$30,0)</f>
        <v>18</v>
      </c>
      <c r="AK11" s="568" t="str">
        <f>INDEX(B$11:B$30,AJ11,1)</f>
        <v>Ceuta y Melilla</v>
      </c>
      <c r="AL11" s="569">
        <f>INDEX(T$11:T$30,AJ11,1)</f>
        <v>2.0527025105140897</v>
      </c>
      <c r="AN11" s="567">
        <f>_xlfn.RANK.EQ(W11,W$11:W$30,0)</f>
        <v>1</v>
      </c>
      <c r="AO11" s="567">
        <v>1</v>
      </c>
      <c r="AP11" s="567">
        <f>MATCH(AO11,AN$11:AN$30,0)</f>
        <v>1</v>
      </c>
      <c r="AQ11" s="568" t="str">
        <f>INDEX(B$11:B$30,AP11,1)</f>
        <v>Andalucía</v>
      </c>
      <c r="AR11" s="569">
        <f>INDEX(W$11:W$30,AP11,1)</f>
        <v>7.8759795883497521</v>
      </c>
      <c r="AT11" s="567">
        <f>_xlfn.RANK.EQ(Z11,Z$11:Z$30,0)</f>
        <v>2</v>
      </c>
      <c r="AU11" s="567">
        <v>1</v>
      </c>
      <c r="AV11" s="567">
        <f>MATCH(AU11,AT$11:AT$30,0)</f>
        <v>7</v>
      </c>
      <c r="AW11" s="568" t="str">
        <f>INDEX(B$11:B$30,AV11,1)</f>
        <v>Castilla y León</v>
      </c>
      <c r="AX11" s="569">
        <f>INDEX(Z$11:Z$30,AV11,1)</f>
        <v>44.081567988412097</v>
      </c>
    </row>
    <row r="12" spans="1:50" s="396" customFormat="1" ht="18" customHeight="1" x14ac:dyDescent="0.25">
      <c r="A12" s="519"/>
      <c r="B12" s="557" t="s">
        <v>7</v>
      </c>
      <c r="C12" s="558"/>
      <c r="D12" s="559">
        <f t="shared" ref="D12:D28" si="6">G12+J12+M12</f>
        <v>1351591</v>
      </c>
      <c r="E12" s="560">
        <f t="shared" si="0"/>
        <v>2.7799248843498505</v>
      </c>
      <c r="F12" s="558"/>
      <c r="G12" s="561">
        <f>'20pobl'!J13</f>
        <v>1048956</v>
      </c>
      <c r="H12" s="562">
        <f t="shared" ref="H12:H28" si="7">G12*100/$G$30</f>
        <v>2.7110881981380479</v>
      </c>
      <c r="I12" s="558"/>
      <c r="J12" s="561">
        <f>'20pobl'!Q13</f>
        <v>205354</v>
      </c>
      <c r="K12" s="562">
        <f t="shared" ref="K12:K28" si="8">J12*100/$J$30</f>
        <v>2.9429054502378498</v>
      </c>
      <c r="L12" s="558"/>
      <c r="M12" s="561">
        <f>'20pobl'!X13</f>
        <v>97281</v>
      </c>
      <c r="N12" s="562">
        <f t="shared" si="1"/>
        <v>3.2971759408954751</v>
      </c>
      <c r="O12" s="558"/>
      <c r="P12" s="563">
        <f t="shared" si="2"/>
        <v>54968</v>
      </c>
      <c r="Q12" s="564">
        <f t="shared" ref="Q12:Q28" si="9">P12*100/D12</f>
        <v>4.0669107740433308</v>
      </c>
      <c r="R12" s="558"/>
      <c r="S12" s="561">
        <f>'34adictcasaad'!G13</f>
        <v>10784</v>
      </c>
      <c r="T12" s="565">
        <f t="shared" ref="T12:T28" si="10">S12*100/G12</f>
        <v>1.0280698141771438</v>
      </c>
      <c r="U12" s="558"/>
      <c r="V12" s="561">
        <f>'34adictcasaad'!J13</f>
        <v>10624</v>
      </c>
      <c r="W12" s="565">
        <f t="shared" ref="W12:W28" si="11">V12*100/J12</f>
        <v>5.1735052640805632</v>
      </c>
      <c r="X12" s="558"/>
      <c r="Y12" s="561">
        <f>'34adictcasaad'!M13</f>
        <v>33560</v>
      </c>
      <c r="Z12" s="565">
        <f t="shared" ref="Z12:Z28" si="12">Y12*100/M12</f>
        <v>34.498000637328978</v>
      </c>
      <c r="AA12" s="566"/>
      <c r="AB12" s="567">
        <f t="shared" si="3"/>
        <v>10</v>
      </c>
      <c r="AC12" s="567">
        <v>2</v>
      </c>
      <c r="AD12" s="567">
        <f t="shared" ref="AD12:AD28" si="13">MATCH(AC12,AB$11:AB$30,0)</f>
        <v>11</v>
      </c>
      <c r="AE12" s="568" t="str">
        <f t="shared" si="4"/>
        <v>Extremadura</v>
      </c>
      <c r="AF12" s="569">
        <f t="shared" si="5"/>
        <v>5.4482824664519418</v>
      </c>
      <c r="AH12" s="567">
        <f t="shared" ref="AH12:AH30" si="14">_xlfn.RANK.EQ(T12,T$11:T$30,0)</f>
        <v>19</v>
      </c>
      <c r="AI12" s="567">
        <v>2</v>
      </c>
      <c r="AJ12" s="567">
        <f t="shared" ref="AJ12:AJ28" si="15">MATCH(AI12,AH$11:AH$30,0)</f>
        <v>7</v>
      </c>
      <c r="AK12" s="568" t="str">
        <f t="shared" ref="AK12:AK29" si="16">INDEX(B$11:B$30,AJ12,1)</f>
        <v>Castilla y León</v>
      </c>
      <c r="AL12" s="569">
        <f t="shared" ref="AL12:AL29" si="17">INDEX(T$11:T$30,AJ12,1)</f>
        <v>1.8563945975000287</v>
      </c>
      <c r="AN12" s="567">
        <f t="shared" ref="AN12:AN30" si="18">_xlfn.RANK.EQ(W12,W$11:W$30,0)</f>
        <v>15</v>
      </c>
      <c r="AO12" s="567">
        <v>2</v>
      </c>
      <c r="AP12" s="567">
        <f t="shared" ref="AP12:AP28" si="19">MATCH(AO12,AN$11:AN$30,0)</f>
        <v>11</v>
      </c>
      <c r="AQ12" s="568" t="str">
        <f t="shared" ref="AQ12:AQ29" si="20">INDEX(B$11:B$30,AP12,1)</f>
        <v>Extremadura</v>
      </c>
      <c r="AR12" s="569">
        <f t="shared" ref="AR12:AR28" si="21">INDEX(W$11:W$30,AP12,1)</f>
        <v>7.5301951836511991</v>
      </c>
      <c r="AT12" s="567">
        <f t="shared" ref="AT12:AT30" si="22">_xlfn.RANK.EQ(Z12,Z$11:Z$30,0)</f>
        <v>13</v>
      </c>
      <c r="AU12" s="567">
        <v>2</v>
      </c>
      <c r="AV12" s="567">
        <f t="shared" ref="AV12:AV28" si="23">MATCH(AU12,AT$11:AT$30,0)</f>
        <v>1</v>
      </c>
      <c r="AW12" s="568" t="str">
        <f t="shared" ref="AW12:AW29" si="24">INDEX(B$11:B$30,AV12,1)</f>
        <v>Andalucía</v>
      </c>
      <c r="AX12" s="569">
        <f t="shared" ref="AX12:AX29" si="25">INDEX(Z$11:Z$30,AV12,1)</f>
        <v>43.29870474742804</v>
      </c>
    </row>
    <row r="13" spans="1:50" s="396" customFormat="1" ht="18" customHeight="1" x14ac:dyDescent="0.25">
      <c r="A13" s="519"/>
      <c r="B13" s="557" t="s">
        <v>37</v>
      </c>
      <c r="C13" s="558"/>
      <c r="D13" s="559">
        <f t="shared" si="6"/>
        <v>1009599</v>
      </c>
      <c r="E13" s="560">
        <f t="shared" si="0"/>
        <v>2.0765226931184988</v>
      </c>
      <c r="F13" s="558"/>
      <c r="G13" s="561">
        <f>'20pobl'!J14</f>
        <v>727094</v>
      </c>
      <c r="H13" s="562">
        <f t="shared" si="7"/>
        <v>1.8792170141902862</v>
      </c>
      <c r="I13" s="558"/>
      <c r="J13" s="561">
        <f>'20pobl'!Q14</f>
        <v>197409</v>
      </c>
      <c r="K13" s="562">
        <f t="shared" si="8"/>
        <v>2.8290465344040228</v>
      </c>
      <c r="L13" s="558"/>
      <c r="M13" s="561">
        <f>'20pobl'!X14</f>
        <v>85096</v>
      </c>
      <c r="N13" s="562">
        <f t="shared" si="1"/>
        <v>2.8841858519797428</v>
      </c>
      <c r="O13" s="558"/>
      <c r="P13" s="563">
        <f t="shared" si="2"/>
        <v>44483</v>
      </c>
      <c r="Q13" s="564">
        <f t="shared" si="9"/>
        <v>4.4060067412903541</v>
      </c>
      <c r="R13" s="558"/>
      <c r="S13" s="561">
        <f>'34adictcasaad'!G14</f>
        <v>10029</v>
      </c>
      <c r="T13" s="565">
        <f t="shared" si="10"/>
        <v>1.3793264694798746</v>
      </c>
      <c r="U13" s="558"/>
      <c r="V13" s="561">
        <f>'34adictcasaad'!J14</f>
        <v>9866</v>
      </c>
      <c r="W13" s="565">
        <f t="shared" si="11"/>
        <v>4.9977457967975116</v>
      </c>
      <c r="X13" s="558"/>
      <c r="Y13" s="561">
        <f>'34adictcasaad'!M14</f>
        <v>24588</v>
      </c>
      <c r="Z13" s="565">
        <f t="shared" si="12"/>
        <v>28.894425119864625</v>
      </c>
      <c r="AA13" s="566"/>
      <c r="AB13" s="567">
        <f t="shared" si="3"/>
        <v>8</v>
      </c>
      <c r="AC13" s="567">
        <v>3</v>
      </c>
      <c r="AD13" s="567">
        <f t="shared" si="13"/>
        <v>16</v>
      </c>
      <c r="AE13" s="568" t="str">
        <f t="shared" si="4"/>
        <v>País Vasco</v>
      </c>
      <c r="AF13" s="570">
        <f t="shared" si="5"/>
        <v>5.3826754602537878</v>
      </c>
      <c r="AH13" s="567">
        <f t="shared" si="14"/>
        <v>11</v>
      </c>
      <c r="AI13" s="567">
        <v>3</v>
      </c>
      <c r="AJ13" s="567">
        <f t="shared" si="15"/>
        <v>16</v>
      </c>
      <c r="AK13" s="568" t="str">
        <f t="shared" si="16"/>
        <v>País Vasco</v>
      </c>
      <c r="AL13" s="569">
        <f t="shared" si="17"/>
        <v>1.8478210913221937</v>
      </c>
      <c r="AN13" s="567">
        <f t="shared" si="18"/>
        <v>16</v>
      </c>
      <c r="AO13" s="567">
        <v>3</v>
      </c>
      <c r="AP13" s="567">
        <f t="shared" si="19"/>
        <v>9</v>
      </c>
      <c r="AQ13" s="568" t="str">
        <f t="shared" si="20"/>
        <v>Cataluña</v>
      </c>
      <c r="AR13" s="569">
        <f t="shared" si="21"/>
        <v>7.4395393125139195</v>
      </c>
      <c r="AT13" s="567">
        <f t="shared" si="22"/>
        <v>16</v>
      </c>
      <c r="AU13" s="567">
        <v>3</v>
      </c>
      <c r="AV13" s="567">
        <f t="shared" si="23"/>
        <v>11</v>
      </c>
      <c r="AW13" s="568" t="str">
        <f t="shared" si="24"/>
        <v>Extremadura</v>
      </c>
      <c r="AX13" s="569">
        <f t="shared" si="25"/>
        <v>42.466083649171679</v>
      </c>
    </row>
    <row r="14" spans="1:50" s="396" customFormat="1" ht="18" customHeight="1" x14ac:dyDescent="0.25">
      <c r="A14" s="519"/>
      <c r="B14" s="557" t="s">
        <v>38</v>
      </c>
      <c r="C14" s="558"/>
      <c r="D14" s="559">
        <f t="shared" si="6"/>
        <v>1231768</v>
      </c>
      <c r="E14" s="560">
        <f t="shared" si="0"/>
        <v>2.533475374537006</v>
      </c>
      <c r="F14" s="558"/>
      <c r="G14" s="561">
        <f>'20pobl'!J15</f>
        <v>1026476</v>
      </c>
      <c r="H14" s="562">
        <f t="shared" si="7"/>
        <v>2.6529873219391003</v>
      </c>
      <c r="I14" s="558"/>
      <c r="J14" s="561">
        <f>'20pobl'!Q15</f>
        <v>150815</v>
      </c>
      <c r="K14" s="562">
        <f t="shared" si="8"/>
        <v>2.1613130763346287</v>
      </c>
      <c r="L14" s="558"/>
      <c r="M14" s="561">
        <f>'20pobl'!X15</f>
        <v>54477</v>
      </c>
      <c r="N14" s="562">
        <f t="shared" si="1"/>
        <v>1.8464063253067176</v>
      </c>
      <c r="O14" s="558"/>
      <c r="P14" s="563">
        <f t="shared" si="2"/>
        <v>45195</v>
      </c>
      <c r="Q14" s="564">
        <f t="shared" si="9"/>
        <v>3.6691162621532625</v>
      </c>
      <c r="R14" s="558"/>
      <c r="S14" s="561">
        <f>'34adictcasaad'!G15</f>
        <v>13056</v>
      </c>
      <c r="T14" s="565">
        <f t="shared" si="10"/>
        <v>1.2719245262431855</v>
      </c>
      <c r="U14" s="558"/>
      <c r="V14" s="561">
        <f>'34adictcasaad'!J15</f>
        <v>10469</v>
      </c>
      <c r="W14" s="565">
        <f t="shared" si="11"/>
        <v>6.9416172131419289</v>
      </c>
      <c r="X14" s="558"/>
      <c r="Y14" s="561">
        <f>'34adictcasaad'!M15</f>
        <v>21670</v>
      </c>
      <c r="Z14" s="565">
        <f t="shared" si="12"/>
        <v>39.77825504341282</v>
      </c>
      <c r="AA14" s="566"/>
      <c r="AB14" s="567">
        <f t="shared" si="3"/>
        <v>15</v>
      </c>
      <c r="AC14" s="567">
        <v>4</v>
      </c>
      <c r="AD14" s="567">
        <f t="shared" si="13"/>
        <v>8</v>
      </c>
      <c r="AE14" s="568" t="str">
        <f t="shared" si="4"/>
        <v>Castilla - La Mancha</v>
      </c>
      <c r="AF14" s="569">
        <f t="shared" si="5"/>
        <v>4.7276867450757516</v>
      </c>
      <c r="AH14" s="567">
        <f t="shared" si="14"/>
        <v>16</v>
      </c>
      <c r="AI14" s="567">
        <v>4</v>
      </c>
      <c r="AJ14" s="567">
        <f t="shared" si="15"/>
        <v>11</v>
      </c>
      <c r="AK14" s="568" t="str">
        <f t="shared" si="16"/>
        <v>Extremadura</v>
      </c>
      <c r="AL14" s="569">
        <f t="shared" si="17"/>
        <v>1.6620904622780703</v>
      </c>
      <c r="AN14" s="567">
        <f t="shared" si="18"/>
        <v>6</v>
      </c>
      <c r="AO14" s="567">
        <v>4</v>
      </c>
      <c r="AP14" s="567">
        <f t="shared" si="19"/>
        <v>14</v>
      </c>
      <c r="AQ14" s="568" t="str">
        <f t="shared" si="20"/>
        <v>Murcia, Región de</v>
      </c>
      <c r="AR14" s="569">
        <f t="shared" si="21"/>
        <v>7.3098363603668401</v>
      </c>
      <c r="AT14" s="567">
        <f t="shared" si="22"/>
        <v>6</v>
      </c>
      <c r="AU14" s="567">
        <v>4</v>
      </c>
      <c r="AV14" s="567">
        <f t="shared" si="23"/>
        <v>8</v>
      </c>
      <c r="AW14" s="568" t="str">
        <f t="shared" si="24"/>
        <v>Castilla - La Mancha</v>
      </c>
      <c r="AX14" s="569">
        <f t="shared" si="25"/>
        <v>42.35760932462594</v>
      </c>
    </row>
    <row r="15" spans="1:50" s="396" customFormat="1" ht="18" customHeight="1" x14ac:dyDescent="0.25">
      <c r="A15" s="519"/>
      <c r="B15" s="557" t="s">
        <v>6</v>
      </c>
      <c r="C15" s="558"/>
      <c r="D15" s="559">
        <f t="shared" si="6"/>
        <v>2238754</v>
      </c>
      <c r="E15" s="560">
        <f t="shared" si="0"/>
        <v>4.6046237023905645</v>
      </c>
      <c r="F15" s="558"/>
      <c r="G15" s="561">
        <f>'20pobl'!J16</f>
        <v>1840318</v>
      </c>
      <c r="H15" s="562">
        <f t="shared" si="7"/>
        <v>4.7564096212052895</v>
      </c>
      <c r="I15" s="558"/>
      <c r="J15" s="561">
        <f>'20pobl'!Q16</f>
        <v>296882</v>
      </c>
      <c r="K15" s="562">
        <f t="shared" si="8"/>
        <v>4.2545830900664869</v>
      </c>
      <c r="L15" s="558"/>
      <c r="M15" s="561">
        <f>'20pobl'!X16</f>
        <v>101554</v>
      </c>
      <c r="N15" s="562">
        <f t="shared" si="1"/>
        <v>3.4420020918956329</v>
      </c>
      <c r="O15" s="558"/>
      <c r="P15" s="563">
        <f t="shared" si="2"/>
        <v>69446</v>
      </c>
      <c r="Q15" s="564">
        <f t="shared" si="9"/>
        <v>3.1019933409387543</v>
      </c>
      <c r="R15" s="558"/>
      <c r="S15" s="561">
        <f>'34adictcasaad'!G16</f>
        <v>24331</v>
      </c>
      <c r="T15" s="565">
        <f t="shared" si="10"/>
        <v>1.3221084616897731</v>
      </c>
      <c r="U15" s="558"/>
      <c r="V15" s="561">
        <f>'34adictcasaad'!J16</f>
        <v>15971</v>
      </c>
      <c r="W15" s="565">
        <f t="shared" si="11"/>
        <v>5.3795784183615041</v>
      </c>
      <c r="X15" s="558"/>
      <c r="Y15" s="561">
        <f>'34adictcasaad'!M16</f>
        <v>29144</v>
      </c>
      <c r="Z15" s="565">
        <f t="shared" si="12"/>
        <v>28.698032573803101</v>
      </c>
      <c r="AA15" s="566"/>
      <c r="AB15" s="567">
        <f t="shared" si="3"/>
        <v>19</v>
      </c>
      <c r="AC15" s="567">
        <v>5</v>
      </c>
      <c r="AD15" s="567">
        <f t="shared" si="13"/>
        <v>1</v>
      </c>
      <c r="AE15" s="568" t="str">
        <f t="shared" si="4"/>
        <v>Andalucía</v>
      </c>
      <c r="AF15" s="569">
        <f t="shared" si="5"/>
        <v>4.5982431137105761</v>
      </c>
      <c r="AH15" s="567">
        <f t="shared" si="14"/>
        <v>13</v>
      </c>
      <c r="AI15" s="567">
        <v>5</v>
      </c>
      <c r="AJ15" s="567">
        <f t="shared" si="15"/>
        <v>14</v>
      </c>
      <c r="AK15" s="568" t="str">
        <f t="shared" si="16"/>
        <v>Murcia, Región de</v>
      </c>
      <c r="AL15" s="569">
        <f t="shared" si="17"/>
        <v>1.6571487156887048</v>
      </c>
      <c r="AN15" s="567">
        <f t="shared" si="18"/>
        <v>14</v>
      </c>
      <c r="AO15" s="567">
        <v>5</v>
      </c>
      <c r="AP15" s="567">
        <f t="shared" si="19"/>
        <v>8</v>
      </c>
      <c r="AQ15" s="568" t="str">
        <f t="shared" si="20"/>
        <v>Castilla - La Mancha</v>
      </c>
      <c r="AR15" s="569">
        <f t="shared" si="21"/>
        <v>6.9984728929643234</v>
      </c>
      <c r="AT15" s="567">
        <f t="shared" si="22"/>
        <v>17</v>
      </c>
      <c r="AU15" s="567">
        <v>5</v>
      </c>
      <c r="AV15" s="567">
        <f t="shared" si="23"/>
        <v>9</v>
      </c>
      <c r="AW15" s="568" t="str">
        <f t="shared" si="24"/>
        <v>Cataluña</v>
      </c>
      <c r="AX15" s="569">
        <f t="shared" si="25"/>
        <v>40.856633928015079</v>
      </c>
    </row>
    <row r="16" spans="1:50" s="396" customFormat="1" ht="18" customHeight="1" x14ac:dyDescent="0.25">
      <c r="A16" s="519"/>
      <c r="B16" s="557" t="s">
        <v>5</v>
      </c>
      <c r="C16" s="558"/>
      <c r="D16" s="571">
        <f t="shared" si="6"/>
        <v>590851</v>
      </c>
      <c r="E16" s="560">
        <f t="shared" si="0"/>
        <v>1.2152503219117274</v>
      </c>
      <c r="F16" s="558"/>
      <c r="G16" s="572">
        <f>'20pobl'!J17</f>
        <v>448930</v>
      </c>
      <c r="H16" s="562">
        <f t="shared" si="7"/>
        <v>1.1602858697506033</v>
      </c>
      <c r="I16" s="558"/>
      <c r="J16" s="572">
        <f>'20pobl'!Q17</f>
        <v>100609</v>
      </c>
      <c r="K16" s="562">
        <f t="shared" si="8"/>
        <v>1.4418164459566398</v>
      </c>
      <c r="L16" s="558"/>
      <c r="M16" s="572">
        <f>'20pobl'!X17</f>
        <v>41312</v>
      </c>
      <c r="N16" s="562">
        <f t="shared" si="1"/>
        <v>1.4002007840202493</v>
      </c>
      <c r="O16" s="558"/>
      <c r="P16" s="572">
        <f t="shared" si="2"/>
        <v>23158</v>
      </c>
      <c r="Q16" s="564">
        <f t="shared" si="9"/>
        <v>3.9194314641085484</v>
      </c>
      <c r="R16" s="558"/>
      <c r="S16" s="572">
        <f>'34adictcasaad'!G17</f>
        <v>6465</v>
      </c>
      <c r="T16" s="565">
        <f t="shared" si="10"/>
        <v>1.4400908827656873</v>
      </c>
      <c r="U16" s="558"/>
      <c r="V16" s="572">
        <f>'34adictcasaad'!J17</f>
        <v>4918</v>
      </c>
      <c r="W16" s="565">
        <f t="shared" si="11"/>
        <v>4.8882306751881046</v>
      </c>
      <c r="X16" s="558"/>
      <c r="Y16" s="572">
        <f>'34adictcasaad'!M17</f>
        <v>11775</v>
      </c>
      <c r="Z16" s="565">
        <f t="shared" si="12"/>
        <v>28.502614252517429</v>
      </c>
      <c r="AA16" s="566"/>
      <c r="AB16" s="567">
        <f t="shared" si="3"/>
        <v>12</v>
      </c>
      <c r="AC16" s="567">
        <v>6</v>
      </c>
      <c r="AD16" s="567">
        <f t="shared" si="13"/>
        <v>17</v>
      </c>
      <c r="AE16" s="568" t="str">
        <f t="shared" si="4"/>
        <v>Rioja, La</v>
      </c>
      <c r="AF16" s="569">
        <f t="shared" si="5"/>
        <v>4.5733287268958369</v>
      </c>
      <c r="AH16" s="567">
        <f t="shared" si="14"/>
        <v>8</v>
      </c>
      <c r="AI16" s="567">
        <v>6</v>
      </c>
      <c r="AJ16" s="567">
        <f t="shared" si="15"/>
        <v>1</v>
      </c>
      <c r="AK16" s="568" t="str">
        <f t="shared" si="16"/>
        <v>Andalucía</v>
      </c>
      <c r="AL16" s="569">
        <f t="shared" si="17"/>
        <v>1.6402301924487177</v>
      </c>
      <c r="AN16" s="567">
        <f t="shared" si="18"/>
        <v>17</v>
      </c>
      <c r="AO16" s="567">
        <v>6</v>
      </c>
      <c r="AP16" s="567">
        <f t="shared" si="19"/>
        <v>4</v>
      </c>
      <c r="AQ16" s="568" t="str">
        <f t="shared" si="20"/>
        <v>Balears, Illes</v>
      </c>
      <c r="AR16" s="569">
        <f t="shared" si="21"/>
        <v>6.9416172131419289</v>
      </c>
      <c r="AT16" s="567">
        <f t="shared" si="22"/>
        <v>18</v>
      </c>
      <c r="AU16" s="567">
        <v>6</v>
      </c>
      <c r="AV16" s="567">
        <f t="shared" si="23"/>
        <v>4</v>
      </c>
      <c r="AW16" s="568" t="str">
        <f t="shared" si="24"/>
        <v>Balears, Illes</v>
      </c>
      <c r="AX16" s="569">
        <f t="shared" si="25"/>
        <v>39.77825504341282</v>
      </c>
    </row>
    <row r="17" spans="1:50" s="396" customFormat="1" ht="18" customHeight="1" x14ac:dyDescent="0.25">
      <c r="A17" s="519"/>
      <c r="B17" s="557" t="s">
        <v>4</v>
      </c>
      <c r="C17" s="558"/>
      <c r="D17" s="559">
        <f t="shared" si="6"/>
        <v>2391682</v>
      </c>
      <c r="E17" s="560">
        <f t="shared" si="0"/>
        <v>4.9191629030169768</v>
      </c>
      <c r="F17" s="558"/>
      <c r="G17" s="561">
        <f>'20pobl'!J18</f>
        <v>1748820</v>
      </c>
      <c r="H17" s="562">
        <f t="shared" si="7"/>
        <v>4.5199276830179542</v>
      </c>
      <c r="I17" s="558"/>
      <c r="J17" s="561">
        <f>'20pobl'!Q18</f>
        <v>421942</v>
      </c>
      <c r="K17" s="562">
        <f t="shared" si="8"/>
        <v>6.0468041113601823</v>
      </c>
      <c r="L17" s="558"/>
      <c r="M17" s="561">
        <f>'20pobl'!X18</f>
        <v>220920</v>
      </c>
      <c r="N17" s="562">
        <f t="shared" si="1"/>
        <v>7.4877119772887646</v>
      </c>
      <c r="O17" s="558"/>
      <c r="P17" s="563">
        <f t="shared" si="2"/>
        <v>158311</v>
      </c>
      <c r="Q17" s="564">
        <f>P17*100/D17</f>
        <v>6.6192328244306724</v>
      </c>
      <c r="R17" s="558"/>
      <c r="S17" s="561">
        <f>'34adictcasaad'!G18</f>
        <v>32465</v>
      </c>
      <c r="T17" s="565">
        <f>S17*100/G17</f>
        <v>1.8563945975000287</v>
      </c>
      <c r="U17" s="558"/>
      <c r="V17" s="561">
        <f>'34adictcasaad'!J18</f>
        <v>28461</v>
      </c>
      <c r="W17" s="565">
        <f>V17*100/J17</f>
        <v>6.7452398670907376</v>
      </c>
      <c r="X17" s="558"/>
      <c r="Y17" s="561">
        <f>'34adictcasaad'!M18</f>
        <v>97385</v>
      </c>
      <c r="Z17" s="565">
        <f>Y17*100/M17</f>
        <v>44.081567988412097</v>
      </c>
      <c r="AA17" s="566"/>
      <c r="AB17" s="567">
        <f t="shared" si="3"/>
        <v>1</v>
      </c>
      <c r="AC17" s="567">
        <v>7</v>
      </c>
      <c r="AD17" s="567">
        <f t="shared" si="13"/>
        <v>9</v>
      </c>
      <c r="AE17" s="568" t="str">
        <f t="shared" si="4"/>
        <v>Cataluña</v>
      </c>
      <c r="AF17" s="569">
        <f t="shared" si="5"/>
        <v>4.5535756520250104</v>
      </c>
      <c r="AH17" s="567">
        <f t="shared" si="14"/>
        <v>2</v>
      </c>
      <c r="AI17" s="567">
        <v>7</v>
      </c>
      <c r="AJ17" s="567">
        <f t="shared" si="15"/>
        <v>9</v>
      </c>
      <c r="AK17" s="568" t="str">
        <f t="shared" si="16"/>
        <v>Cataluña</v>
      </c>
      <c r="AL17" s="569">
        <f t="shared" si="17"/>
        <v>1.4403109295824723</v>
      </c>
      <c r="AN17" s="567">
        <f t="shared" si="18"/>
        <v>7</v>
      </c>
      <c r="AO17" s="567">
        <v>7</v>
      </c>
      <c r="AP17" s="567">
        <f t="shared" si="19"/>
        <v>7</v>
      </c>
      <c r="AQ17" s="568" t="str">
        <f t="shared" si="20"/>
        <v>Castilla y León</v>
      </c>
      <c r="AR17" s="569">
        <f t="shared" si="21"/>
        <v>6.7452398670907376</v>
      </c>
      <c r="AT17" s="567">
        <f t="shared" si="22"/>
        <v>1</v>
      </c>
      <c r="AU17" s="567">
        <v>7</v>
      </c>
      <c r="AV17" s="567">
        <f t="shared" si="23"/>
        <v>16</v>
      </c>
      <c r="AW17" s="568" t="str">
        <f t="shared" si="24"/>
        <v>País Vasco</v>
      </c>
      <c r="AX17" s="569">
        <f t="shared" si="25"/>
        <v>39.608467038502177</v>
      </c>
    </row>
    <row r="18" spans="1:50" s="396" customFormat="1" ht="18" customHeight="1" x14ac:dyDescent="0.25">
      <c r="A18" s="519"/>
      <c r="B18" s="557" t="s">
        <v>40</v>
      </c>
      <c r="C18" s="558"/>
      <c r="D18" s="559">
        <f t="shared" si="6"/>
        <v>2104433</v>
      </c>
      <c r="E18" s="560">
        <f t="shared" si="0"/>
        <v>4.3283550009929108</v>
      </c>
      <c r="F18" s="558"/>
      <c r="G18" s="561">
        <f>'20pobl'!J19</f>
        <v>1689133</v>
      </c>
      <c r="H18" s="562">
        <f t="shared" si="7"/>
        <v>4.3656631368575187</v>
      </c>
      <c r="I18" s="558"/>
      <c r="J18" s="561">
        <f>'20pobl'!Q19</f>
        <v>282233</v>
      </c>
      <c r="K18" s="562">
        <f t="shared" si="8"/>
        <v>4.0446498920740721</v>
      </c>
      <c r="L18" s="558"/>
      <c r="M18" s="561">
        <f>'20pobl'!X19</f>
        <v>133067</v>
      </c>
      <c r="N18" s="562">
        <f t="shared" si="1"/>
        <v>4.5100822455272684</v>
      </c>
      <c r="O18" s="558"/>
      <c r="P18" s="563">
        <f t="shared" si="2"/>
        <v>99491</v>
      </c>
      <c r="Q18" s="564">
        <f t="shared" si="9"/>
        <v>4.7276867450757516</v>
      </c>
      <c r="R18" s="558"/>
      <c r="S18" s="561">
        <f>'34adictcasaad'!G19</f>
        <v>23375</v>
      </c>
      <c r="T18" s="565">
        <f t="shared" si="10"/>
        <v>1.3838460322544168</v>
      </c>
      <c r="U18" s="558"/>
      <c r="V18" s="561">
        <f>'34adictcasaad'!J19</f>
        <v>19752</v>
      </c>
      <c r="W18" s="565">
        <f t="shared" si="11"/>
        <v>6.9984728929643234</v>
      </c>
      <c r="X18" s="558"/>
      <c r="Y18" s="561">
        <f>'34adictcasaad'!M19</f>
        <v>56364</v>
      </c>
      <c r="Z18" s="565">
        <f t="shared" si="12"/>
        <v>42.35760932462594</v>
      </c>
      <c r="AA18" s="566"/>
      <c r="AB18" s="567">
        <f t="shared" si="3"/>
        <v>4</v>
      </c>
      <c r="AC18" s="567">
        <v>8</v>
      </c>
      <c r="AD18" s="567">
        <f t="shared" si="13"/>
        <v>3</v>
      </c>
      <c r="AE18" s="568" t="str">
        <f t="shared" si="4"/>
        <v>Asturias, Principado de</v>
      </c>
      <c r="AF18" s="569">
        <f t="shared" si="5"/>
        <v>4.4060067412903541</v>
      </c>
      <c r="AH18" s="567">
        <f t="shared" si="14"/>
        <v>10</v>
      </c>
      <c r="AI18" s="567">
        <v>8</v>
      </c>
      <c r="AJ18" s="567">
        <f t="shared" si="15"/>
        <v>6</v>
      </c>
      <c r="AK18" s="568" t="str">
        <f t="shared" si="16"/>
        <v>Cantabria</v>
      </c>
      <c r="AL18" s="569">
        <f t="shared" si="17"/>
        <v>1.4400908827656873</v>
      </c>
      <c r="AN18" s="567">
        <f t="shared" si="18"/>
        <v>5</v>
      </c>
      <c r="AO18" s="567">
        <v>8</v>
      </c>
      <c r="AP18" s="567">
        <f t="shared" si="19"/>
        <v>16</v>
      </c>
      <c r="AQ18" s="568" t="str">
        <f t="shared" si="20"/>
        <v>País Vasco</v>
      </c>
      <c r="AR18" s="569">
        <f t="shared" si="21"/>
        <v>6.5445923089891611</v>
      </c>
      <c r="AT18" s="567">
        <f t="shared" si="22"/>
        <v>4</v>
      </c>
      <c r="AU18" s="567">
        <v>8</v>
      </c>
      <c r="AV18" s="567">
        <f t="shared" si="23"/>
        <v>13</v>
      </c>
      <c r="AW18" s="568" t="str">
        <f t="shared" si="24"/>
        <v>Madrid, Comunidad de</v>
      </c>
      <c r="AX18" s="569">
        <f t="shared" si="25"/>
        <v>39.003291427755585</v>
      </c>
    </row>
    <row r="19" spans="1:50" s="396" customFormat="1" ht="18" customHeight="1" x14ac:dyDescent="0.25">
      <c r="A19" s="519"/>
      <c r="B19" s="557" t="s">
        <v>41</v>
      </c>
      <c r="C19" s="558"/>
      <c r="D19" s="559">
        <f t="shared" si="6"/>
        <v>8012231</v>
      </c>
      <c r="E19" s="560">
        <f t="shared" si="0"/>
        <v>16.479393792988624</v>
      </c>
      <c r="F19" s="558"/>
      <c r="G19" s="561">
        <f>'20pobl'!J20</f>
        <v>6446733</v>
      </c>
      <c r="H19" s="562">
        <f t="shared" si="7"/>
        <v>16.661958893268253</v>
      </c>
      <c r="I19" s="558"/>
      <c r="J19" s="561">
        <f>'20pobl'!Q20</f>
        <v>1100095</v>
      </c>
      <c r="K19" s="562">
        <f t="shared" si="8"/>
        <v>15.765339712298799</v>
      </c>
      <c r="L19" s="558"/>
      <c r="M19" s="561">
        <f>'20pobl'!X20</f>
        <v>465403</v>
      </c>
      <c r="N19" s="562">
        <f t="shared" si="1"/>
        <v>15.774052224181256</v>
      </c>
      <c r="O19" s="558"/>
      <c r="P19" s="563">
        <f t="shared" si="2"/>
        <v>364843</v>
      </c>
      <c r="Q19" s="564">
        <f t="shared" si="9"/>
        <v>4.5535756520250104</v>
      </c>
      <c r="R19" s="558"/>
      <c r="S19" s="561">
        <f>'34adictcasaad'!G20</f>
        <v>92853</v>
      </c>
      <c r="T19" s="565">
        <f t="shared" si="10"/>
        <v>1.4403109295824723</v>
      </c>
      <c r="U19" s="558"/>
      <c r="V19" s="561">
        <f>'34adictcasaad'!J20</f>
        <v>81842</v>
      </c>
      <c r="W19" s="565">
        <f t="shared" si="11"/>
        <v>7.4395393125139195</v>
      </c>
      <c r="X19" s="558"/>
      <c r="Y19" s="561">
        <f>'34adictcasaad'!M20</f>
        <v>190148</v>
      </c>
      <c r="Z19" s="565">
        <f t="shared" si="12"/>
        <v>40.856633928015079</v>
      </c>
      <c r="AA19" s="566"/>
      <c r="AB19" s="567">
        <f t="shared" si="3"/>
        <v>7</v>
      </c>
      <c r="AC19" s="567">
        <v>9</v>
      </c>
      <c r="AD19" s="567">
        <f t="shared" si="13"/>
        <v>20</v>
      </c>
      <c r="AE19" s="568" t="str">
        <f t="shared" si="4"/>
        <v>TOTAL</v>
      </c>
      <c r="AF19" s="569">
        <f t="shared" si="5"/>
        <v>4.3256955848859189</v>
      </c>
      <c r="AH19" s="567">
        <f t="shared" si="14"/>
        <v>7</v>
      </c>
      <c r="AI19" s="567">
        <v>9</v>
      </c>
      <c r="AJ19" s="567">
        <f t="shared" si="15"/>
        <v>20</v>
      </c>
      <c r="AK19" s="568" t="str">
        <f t="shared" si="16"/>
        <v>TOTAL</v>
      </c>
      <c r="AL19" s="569">
        <f t="shared" si="17"/>
        <v>1.4261852533514812</v>
      </c>
      <c r="AN19" s="567">
        <f t="shared" si="18"/>
        <v>3</v>
      </c>
      <c r="AO19" s="567">
        <v>9</v>
      </c>
      <c r="AP19" s="567">
        <f t="shared" si="19"/>
        <v>20</v>
      </c>
      <c r="AQ19" s="568" t="str">
        <f t="shared" si="20"/>
        <v>TOTAL</v>
      </c>
      <c r="AR19" s="569">
        <f t="shared" si="21"/>
        <v>6.3744798961985021</v>
      </c>
      <c r="AT19" s="567">
        <f t="shared" si="22"/>
        <v>5</v>
      </c>
      <c r="AU19" s="567">
        <v>9</v>
      </c>
      <c r="AV19" s="567">
        <f t="shared" si="23"/>
        <v>17</v>
      </c>
      <c r="AW19" s="568" t="str">
        <f t="shared" si="24"/>
        <v>Rioja, La</v>
      </c>
      <c r="AX19" s="569">
        <f t="shared" si="25"/>
        <v>38.307132072120083</v>
      </c>
    </row>
    <row r="20" spans="1:50" s="396" customFormat="1" ht="18" customHeight="1" x14ac:dyDescent="0.25">
      <c r="A20" s="519"/>
      <c r="B20" s="557" t="s">
        <v>3</v>
      </c>
      <c r="C20" s="558"/>
      <c r="D20" s="559">
        <f t="shared" si="6"/>
        <v>5319285</v>
      </c>
      <c r="E20" s="560">
        <f t="shared" si="0"/>
        <v>10.94059722094102</v>
      </c>
      <c r="F20" s="558"/>
      <c r="G20" s="561">
        <f>'20pobl'!J21</f>
        <v>4245246</v>
      </c>
      <c r="H20" s="562">
        <f t="shared" si="7"/>
        <v>10.972086845199184</v>
      </c>
      <c r="I20" s="558"/>
      <c r="J20" s="561">
        <f>'20pobl'!Q21</f>
        <v>773188</v>
      </c>
      <c r="K20" s="562">
        <f t="shared" si="8"/>
        <v>11.080471669694784</v>
      </c>
      <c r="L20" s="558"/>
      <c r="M20" s="561">
        <f>'20pobl'!X21</f>
        <v>300851</v>
      </c>
      <c r="N20" s="562">
        <f t="shared" si="1"/>
        <v>10.196838837947231</v>
      </c>
      <c r="O20" s="558"/>
      <c r="P20" s="563">
        <f t="shared" si="2"/>
        <v>202376</v>
      </c>
      <c r="Q20" s="564">
        <f t="shared" si="9"/>
        <v>3.8045714790615657</v>
      </c>
      <c r="R20" s="558"/>
      <c r="S20" s="561">
        <f>'34adictcasaad'!G21</f>
        <v>55194</v>
      </c>
      <c r="T20" s="565">
        <f t="shared" si="10"/>
        <v>1.3001366705251003</v>
      </c>
      <c r="U20" s="558"/>
      <c r="V20" s="561">
        <f>'34adictcasaad'!J21</f>
        <v>43058</v>
      </c>
      <c r="W20" s="565">
        <f t="shared" si="11"/>
        <v>5.5688913951070118</v>
      </c>
      <c r="X20" s="558"/>
      <c r="Y20" s="561">
        <f>'34adictcasaad'!M21</f>
        <v>104124</v>
      </c>
      <c r="Z20" s="565">
        <f t="shared" si="12"/>
        <v>34.609823467430722</v>
      </c>
      <c r="AA20" s="566"/>
      <c r="AB20" s="567">
        <f t="shared" si="3"/>
        <v>14</v>
      </c>
      <c r="AC20" s="567">
        <v>10</v>
      </c>
      <c r="AD20" s="567">
        <f t="shared" si="13"/>
        <v>2</v>
      </c>
      <c r="AE20" s="568" t="str">
        <f t="shared" si="4"/>
        <v>Aragón</v>
      </c>
      <c r="AF20" s="570">
        <f t="shared" si="5"/>
        <v>4.0669107740433308</v>
      </c>
      <c r="AH20" s="567">
        <f t="shared" si="14"/>
        <v>15</v>
      </c>
      <c r="AI20" s="567">
        <v>10</v>
      </c>
      <c r="AJ20" s="567">
        <f t="shared" si="15"/>
        <v>8</v>
      </c>
      <c r="AK20" s="568" t="str">
        <f t="shared" si="16"/>
        <v>Castilla - La Mancha</v>
      </c>
      <c r="AL20" s="569">
        <f t="shared" si="17"/>
        <v>1.3838460322544168</v>
      </c>
      <c r="AN20" s="567">
        <f t="shared" si="18"/>
        <v>13</v>
      </c>
      <c r="AO20" s="567">
        <v>10</v>
      </c>
      <c r="AP20" s="567">
        <f t="shared" si="19"/>
        <v>18</v>
      </c>
      <c r="AQ20" s="568" t="str">
        <f t="shared" si="20"/>
        <v>Ceuta y Melilla</v>
      </c>
      <c r="AR20" s="569">
        <f t="shared" si="21"/>
        <v>6.1347474990960587</v>
      </c>
      <c r="AT20" s="567">
        <f t="shared" si="22"/>
        <v>12</v>
      </c>
      <c r="AU20" s="567">
        <v>10</v>
      </c>
      <c r="AV20" s="567">
        <f t="shared" si="23"/>
        <v>20</v>
      </c>
      <c r="AW20" s="568" t="str">
        <f t="shared" si="24"/>
        <v>TOTAL</v>
      </c>
      <c r="AX20" s="569">
        <f t="shared" si="25"/>
        <v>37.503736738391709</v>
      </c>
    </row>
    <row r="21" spans="1:50" s="329" customFormat="1" ht="18" customHeight="1" x14ac:dyDescent="0.25">
      <c r="A21" s="348"/>
      <c r="B21" s="548" t="s">
        <v>2</v>
      </c>
      <c r="C21" s="573"/>
      <c r="D21" s="574">
        <f t="shared" si="6"/>
        <v>1054681</v>
      </c>
      <c r="E21" s="575">
        <f t="shared" si="0"/>
        <v>2.1692464339811264</v>
      </c>
      <c r="F21" s="573"/>
      <c r="G21" s="576">
        <f>'20pobl'!J22</f>
        <v>818728</v>
      </c>
      <c r="H21" s="577">
        <f t="shared" si="7"/>
        <v>2.1160504523403914</v>
      </c>
      <c r="I21" s="573"/>
      <c r="J21" s="576">
        <f>'20pobl'!Q22</f>
        <v>161284</v>
      </c>
      <c r="K21" s="577">
        <f t="shared" si="8"/>
        <v>2.3113431568713603</v>
      </c>
      <c r="L21" s="573"/>
      <c r="M21" s="576">
        <f>'20pobl'!X22</f>
        <v>74669</v>
      </c>
      <c r="N21" s="577">
        <f t="shared" si="1"/>
        <v>2.5307802174188612</v>
      </c>
      <c r="O21" s="573"/>
      <c r="P21" s="578">
        <f t="shared" si="2"/>
        <v>57462</v>
      </c>
      <c r="Q21" s="579">
        <f t="shared" si="9"/>
        <v>5.4482824664519418</v>
      </c>
      <c r="R21" s="573"/>
      <c r="S21" s="576">
        <f>'34adictcasaad'!G22</f>
        <v>13608</v>
      </c>
      <c r="T21" s="580">
        <f t="shared" si="10"/>
        <v>1.6620904622780703</v>
      </c>
      <c r="U21" s="573"/>
      <c r="V21" s="576">
        <f>'34adictcasaad'!J22</f>
        <v>12145</v>
      </c>
      <c r="W21" s="580">
        <f t="shared" si="11"/>
        <v>7.5301951836511991</v>
      </c>
      <c r="X21" s="573"/>
      <c r="Y21" s="576">
        <f>'34adictcasaad'!M22</f>
        <v>31709</v>
      </c>
      <c r="Z21" s="565">
        <f t="shared" si="12"/>
        <v>42.466083649171679</v>
      </c>
      <c r="AA21" s="566"/>
      <c r="AB21" s="567">
        <f t="shared" si="3"/>
        <v>2</v>
      </c>
      <c r="AC21" s="567">
        <v>11</v>
      </c>
      <c r="AD21" s="567">
        <f t="shared" si="13"/>
        <v>14</v>
      </c>
      <c r="AE21" s="568" t="str">
        <f t="shared" si="4"/>
        <v>Murcia, Región de</v>
      </c>
      <c r="AF21" s="569">
        <f t="shared" si="5"/>
        <v>3.9274666367440827</v>
      </c>
      <c r="AG21" s="396"/>
      <c r="AH21" s="567">
        <f t="shared" si="14"/>
        <v>4</v>
      </c>
      <c r="AI21" s="567">
        <v>11</v>
      </c>
      <c r="AJ21" s="567">
        <f t="shared" si="15"/>
        <v>3</v>
      </c>
      <c r="AK21" s="568" t="str">
        <f t="shared" si="16"/>
        <v>Asturias, Principado de</v>
      </c>
      <c r="AL21" s="569">
        <f t="shared" si="17"/>
        <v>1.3793264694798746</v>
      </c>
      <c r="AM21" s="396"/>
      <c r="AN21" s="567">
        <f t="shared" si="18"/>
        <v>2</v>
      </c>
      <c r="AO21" s="567">
        <v>11</v>
      </c>
      <c r="AP21" s="567">
        <f t="shared" si="19"/>
        <v>13</v>
      </c>
      <c r="AQ21" s="568" t="str">
        <f t="shared" si="20"/>
        <v>Madrid, Comunidad de</v>
      </c>
      <c r="AR21" s="569">
        <f t="shared" si="21"/>
        <v>5.7867935773383818</v>
      </c>
      <c r="AS21" s="396"/>
      <c r="AT21" s="567">
        <f t="shared" si="22"/>
        <v>3</v>
      </c>
      <c r="AU21" s="567">
        <v>11</v>
      </c>
      <c r="AV21" s="567">
        <f t="shared" si="23"/>
        <v>14</v>
      </c>
      <c r="AW21" s="568" t="str">
        <f t="shared" si="24"/>
        <v>Murcia, Región de</v>
      </c>
      <c r="AX21" s="569">
        <f t="shared" si="25"/>
        <v>36.073135029138015</v>
      </c>
    </row>
    <row r="22" spans="1:50" s="329" customFormat="1" ht="18" customHeight="1" x14ac:dyDescent="0.25">
      <c r="A22" s="348"/>
      <c r="B22" s="548" t="s">
        <v>35</v>
      </c>
      <c r="C22" s="573"/>
      <c r="D22" s="574">
        <f t="shared" si="6"/>
        <v>2705833</v>
      </c>
      <c r="E22" s="575">
        <f t="shared" si="0"/>
        <v>5.5653022915919159</v>
      </c>
      <c r="F22" s="573"/>
      <c r="G22" s="576">
        <f>'20pobl'!J23</f>
        <v>1985942</v>
      </c>
      <c r="H22" s="577">
        <f t="shared" si="7"/>
        <v>5.1327833754577608</v>
      </c>
      <c r="I22" s="573"/>
      <c r="J22" s="576">
        <f>'20pobl'!Q23</f>
        <v>478661</v>
      </c>
      <c r="K22" s="577">
        <f t="shared" si="8"/>
        <v>6.8596378240321565</v>
      </c>
      <c r="L22" s="573"/>
      <c r="M22" s="576">
        <f>'20pobl'!X23</f>
        <v>241230</v>
      </c>
      <c r="N22" s="577">
        <f t="shared" si="1"/>
        <v>8.1760852810128952</v>
      </c>
      <c r="O22" s="573"/>
      <c r="P22" s="578">
        <f t="shared" si="2"/>
        <v>91766</v>
      </c>
      <c r="Q22" s="579">
        <f t="shared" si="9"/>
        <v>3.3914140303559015</v>
      </c>
      <c r="R22" s="573"/>
      <c r="S22" s="576">
        <f>'34adictcasaad'!G23</f>
        <v>26179</v>
      </c>
      <c r="T22" s="580">
        <f t="shared" si="10"/>
        <v>1.3182157384253921</v>
      </c>
      <c r="U22" s="573"/>
      <c r="V22" s="576">
        <f>'34adictcasaad'!J23</f>
        <v>16031</v>
      </c>
      <c r="W22" s="580">
        <f t="shared" si="11"/>
        <v>3.3491343560473905</v>
      </c>
      <c r="X22" s="573"/>
      <c r="Y22" s="576">
        <f>'34adictcasaad'!M23</f>
        <v>49556</v>
      </c>
      <c r="Z22" s="565">
        <f t="shared" si="12"/>
        <v>20.543050201052939</v>
      </c>
      <c r="AA22" s="566"/>
      <c r="AB22" s="567">
        <f t="shared" si="3"/>
        <v>17</v>
      </c>
      <c r="AC22" s="567">
        <v>12</v>
      </c>
      <c r="AD22" s="567">
        <f t="shared" si="13"/>
        <v>6</v>
      </c>
      <c r="AE22" s="568" t="str">
        <f t="shared" si="4"/>
        <v>Cantabria</v>
      </c>
      <c r="AF22" s="569">
        <f t="shared" si="5"/>
        <v>3.9194314641085484</v>
      </c>
      <c r="AG22" s="396"/>
      <c r="AH22" s="567">
        <f t="shared" si="14"/>
        <v>14</v>
      </c>
      <c r="AI22" s="567">
        <v>12</v>
      </c>
      <c r="AJ22" s="567">
        <f t="shared" si="15"/>
        <v>17</v>
      </c>
      <c r="AK22" s="568" t="str">
        <f t="shared" si="16"/>
        <v>Rioja, La</v>
      </c>
      <c r="AL22" s="569">
        <f t="shared" si="17"/>
        <v>1.3588764614555939</v>
      </c>
      <c r="AM22" s="396"/>
      <c r="AN22" s="567">
        <f t="shared" si="18"/>
        <v>19</v>
      </c>
      <c r="AO22" s="567">
        <v>12</v>
      </c>
      <c r="AP22" s="567">
        <f t="shared" si="19"/>
        <v>17</v>
      </c>
      <c r="AQ22" s="568" t="str">
        <f t="shared" si="20"/>
        <v>Rioja, La</v>
      </c>
      <c r="AR22" s="569">
        <f t="shared" si="21"/>
        <v>5.6305665134816385</v>
      </c>
      <c r="AS22" s="396"/>
      <c r="AT22" s="567">
        <f t="shared" si="22"/>
        <v>19</v>
      </c>
      <c r="AU22" s="567">
        <v>12</v>
      </c>
      <c r="AV22" s="567">
        <f t="shared" si="23"/>
        <v>10</v>
      </c>
      <c r="AW22" s="568" t="str">
        <f t="shared" si="24"/>
        <v>Comunitat Valenciana</v>
      </c>
      <c r="AX22" s="569">
        <f t="shared" si="25"/>
        <v>34.609823467430722</v>
      </c>
    </row>
    <row r="23" spans="1:50" s="329" customFormat="1" ht="18" customHeight="1" x14ac:dyDescent="0.25">
      <c r="A23" s="348"/>
      <c r="B23" s="548" t="s">
        <v>42</v>
      </c>
      <c r="C23" s="573"/>
      <c r="D23" s="574">
        <f t="shared" si="6"/>
        <v>7009268</v>
      </c>
      <c r="E23" s="575">
        <f t="shared" si="0"/>
        <v>14.416519889727814</v>
      </c>
      <c r="F23" s="573"/>
      <c r="G23" s="576">
        <f>'20pobl'!J24</f>
        <v>5704269</v>
      </c>
      <c r="H23" s="577">
        <f t="shared" si="7"/>
        <v>14.743017214167919</v>
      </c>
      <c r="I23" s="573"/>
      <c r="J23" s="576">
        <f>'20pobl'!Q24</f>
        <v>912768</v>
      </c>
      <c r="K23" s="577">
        <f t="shared" si="8"/>
        <v>13.080777204255586</v>
      </c>
      <c r="L23" s="573"/>
      <c r="M23" s="576">
        <f>'20pobl'!X24</f>
        <v>392231</v>
      </c>
      <c r="N23" s="577">
        <f t="shared" si="1"/>
        <v>13.294010304924631</v>
      </c>
      <c r="O23" s="573"/>
      <c r="P23" s="578">
        <f t="shared" si="2"/>
        <v>269139</v>
      </c>
      <c r="Q23" s="579">
        <f t="shared" si="9"/>
        <v>3.8397590162054014</v>
      </c>
      <c r="R23" s="573"/>
      <c r="S23" s="576">
        <f>'34adictcasaad'!G24</f>
        <v>63336</v>
      </c>
      <c r="T23" s="580">
        <f t="shared" si="10"/>
        <v>1.1103263187623165</v>
      </c>
      <c r="U23" s="573"/>
      <c r="V23" s="576">
        <f>'34adictcasaad'!J24</f>
        <v>52820</v>
      </c>
      <c r="W23" s="580">
        <f t="shared" si="11"/>
        <v>5.7867935773383818</v>
      </c>
      <c r="X23" s="573"/>
      <c r="Y23" s="576">
        <f>'34adictcasaad'!M24</f>
        <v>152983</v>
      </c>
      <c r="Z23" s="565">
        <f t="shared" si="12"/>
        <v>39.003291427755585</v>
      </c>
      <c r="AA23" s="566"/>
      <c r="AB23" s="567">
        <f t="shared" si="3"/>
        <v>13</v>
      </c>
      <c r="AC23" s="567">
        <v>13</v>
      </c>
      <c r="AD23" s="567">
        <f t="shared" si="13"/>
        <v>13</v>
      </c>
      <c r="AE23" s="568" t="str">
        <f t="shared" si="4"/>
        <v>Madrid, Comunidad de</v>
      </c>
      <c r="AF23" s="569">
        <f t="shared" si="5"/>
        <v>3.8397590162054014</v>
      </c>
      <c r="AG23" s="396"/>
      <c r="AH23" s="567">
        <f t="shared" si="14"/>
        <v>17</v>
      </c>
      <c r="AI23" s="567">
        <v>13</v>
      </c>
      <c r="AJ23" s="567">
        <f t="shared" si="15"/>
        <v>5</v>
      </c>
      <c r="AK23" s="568" t="str">
        <f t="shared" si="16"/>
        <v>Canarias</v>
      </c>
      <c r="AL23" s="569">
        <f t="shared" si="17"/>
        <v>1.3221084616897731</v>
      </c>
      <c r="AM23" s="396"/>
      <c r="AN23" s="567">
        <f t="shared" si="18"/>
        <v>11</v>
      </c>
      <c r="AO23" s="567">
        <v>13</v>
      </c>
      <c r="AP23" s="567">
        <f t="shared" si="19"/>
        <v>10</v>
      </c>
      <c r="AQ23" s="568" t="str">
        <f t="shared" si="20"/>
        <v>Comunitat Valenciana</v>
      </c>
      <c r="AR23" s="569">
        <f t="shared" si="21"/>
        <v>5.5688913951070118</v>
      </c>
      <c r="AS23" s="396"/>
      <c r="AT23" s="567">
        <f t="shared" si="22"/>
        <v>8</v>
      </c>
      <c r="AU23" s="567">
        <v>13</v>
      </c>
      <c r="AV23" s="567">
        <f t="shared" si="23"/>
        <v>2</v>
      </c>
      <c r="AW23" s="568" t="str">
        <f t="shared" si="24"/>
        <v>Aragón</v>
      </c>
      <c r="AX23" s="569">
        <f t="shared" si="25"/>
        <v>34.498000637328978</v>
      </c>
    </row>
    <row r="24" spans="1:50" s="329" customFormat="1" ht="18" customHeight="1" x14ac:dyDescent="0.25">
      <c r="A24" s="348"/>
      <c r="B24" s="548" t="s">
        <v>43</v>
      </c>
      <c r="C24" s="573"/>
      <c r="D24" s="574">
        <f t="shared" si="6"/>
        <v>1568492</v>
      </c>
      <c r="E24" s="575">
        <f t="shared" si="0"/>
        <v>3.226042450492542</v>
      </c>
      <c r="F24" s="573"/>
      <c r="G24" s="576">
        <f>'20pobl'!J25</f>
        <v>1307004</v>
      </c>
      <c r="H24" s="577">
        <f t="shared" si="7"/>
        <v>3.3780283627904519</v>
      </c>
      <c r="I24" s="573"/>
      <c r="J24" s="576">
        <f>'20pobl'!Q25</f>
        <v>189074</v>
      </c>
      <c r="K24" s="577">
        <f t="shared" si="8"/>
        <v>2.7095985717262443</v>
      </c>
      <c r="L24" s="573"/>
      <c r="M24" s="576">
        <f>'20pobl'!X25</f>
        <v>72414</v>
      </c>
      <c r="N24" s="577">
        <f t="shared" si="1"/>
        <v>2.4543507836474228</v>
      </c>
      <c r="O24" s="573"/>
      <c r="P24" s="578">
        <f t="shared" si="2"/>
        <v>61602</v>
      </c>
      <c r="Q24" s="579">
        <f t="shared" si="9"/>
        <v>3.9274666367440827</v>
      </c>
      <c r="R24" s="573"/>
      <c r="S24" s="576">
        <f>'34adictcasaad'!G25</f>
        <v>21659</v>
      </c>
      <c r="T24" s="580">
        <f t="shared" si="10"/>
        <v>1.6571487156887048</v>
      </c>
      <c r="U24" s="573"/>
      <c r="V24" s="576">
        <f>'34adictcasaad'!J25</f>
        <v>13821</v>
      </c>
      <c r="W24" s="580">
        <f t="shared" si="11"/>
        <v>7.3098363603668401</v>
      </c>
      <c r="X24" s="573"/>
      <c r="Y24" s="576">
        <f>'34adictcasaad'!M25</f>
        <v>26122</v>
      </c>
      <c r="Z24" s="565">
        <f t="shared" si="12"/>
        <v>36.073135029138015</v>
      </c>
      <c r="AA24" s="566"/>
      <c r="AB24" s="567">
        <f t="shared" si="3"/>
        <v>11</v>
      </c>
      <c r="AC24" s="567">
        <v>14</v>
      </c>
      <c r="AD24" s="567">
        <f t="shared" si="13"/>
        <v>10</v>
      </c>
      <c r="AE24" s="568" t="str">
        <f t="shared" si="4"/>
        <v>Comunitat Valenciana</v>
      </c>
      <c r="AF24" s="569">
        <f t="shared" si="5"/>
        <v>3.8045714790615657</v>
      </c>
      <c r="AG24" s="396"/>
      <c r="AH24" s="567">
        <f t="shared" si="14"/>
        <v>5</v>
      </c>
      <c r="AI24" s="567">
        <v>14</v>
      </c>
      <c r="AJ24" s="567">
        <f t="shared" si="15"/>
        <v>12</v>
      </c>
      <c r="AK24" s="568" t="str">
        <f t="shared" si="16"/>
        <v>Galicia</v>
      </c>
      <c r="AL24" s="569">
        <f t="shared" si="17"/>
        <v>1.3182157384253921</v>
      </c>
      <c r="AM24" s="396"/>
      <c r="AN24" s="567">
        <f t="shared" si="18"/>
        <v>4</v>
      </c>
      <c r="AO24" s="567">
        <v>14</v>
      </c>
      <c r="AP24" s="567">
        <f t="shared" si="19"/>
        <v>5</v>
      </c>
      <c r="AQ24" s="568" t="str">
        <f t="shared" si="20"/>
        <v>Canarias</v>
      </c>
      <c r="AR24" s="569">
        <f t="shared" si="21"/>
        <v>5.3795784183615041</v>
      </c>
      <c r="AS24" s="396"/>
      <c r="AT24" s="567">
        <f t="shared" si="22"/>
        <v>11</v>
      </c>
      <c r="AU24" s="567">
        <v>14</v>
      </c>
      <c r="AV24" s="567">
        <f t="shared" si="23"/>
        <v>18</v>
      </c>
      <c r="AW24" s="568" t="str">
        <f t="shared" si="24"/>
        <v>Ceuta y Melilla</v>
      </c>
      <c r="AX24" s="569">
        <f t="shared" si="25"/>
        <v>32.335573203013645</v>
      </c>
    </row>
    <row r="25" spans="1:50" s="329" customFormat="1" ht="18" customHeight="1" x14ac:dyDescent="0.25">
      <c r="B25" s="548" t="s">
        <v>44</v>
      </c>
      <c r="C25" s="573"/>
      <c r="D25" s="581">
        <f t="shared" si="6"/>
        <v>678333</v>
      </c>
      <c r="E25" s="575">
        <f t="shared" si="0"/>
        <v>1.3951815205751497</v>
      </c>
      <c r="F25" s="573"/>
      <c r="G25" s="582">
        <f>'20pobl'!J26</f>
        <v>537748</v>
      </c>
      <c r="H25" s="577">
        <f t="shared" si="7"/>
        <v>1.3898411910245414</v>
      </c>
      <c r="I25" s="573"/>
      <c r="J25" s="582">
        <f>'20pobl'!Q26</f>
        <v>97707</v>
      </c>
      <c r="K25" s="577">
        <f t="shared" si="8"/>
        <v>1.4002282050819053</v>
      </c>
      <c r="L25" s="573"/>
      <c r="M25" s="582">
        <f>'20pobl'!X26</f>
        <v>42878</v>
      </c>
      <c r="N25" s="577">
        <f t="shared" si="1"/>
        <v>1.4532777211759356</v>
      </c>
      <c r="O25" s="573"/>
      <c r="P25" s="583">
        <f t="shared" si="2"/>
        <v>23614</v>
      </c>
      <c r="Q25" s="579">
        <f t="shared" si="9"/>
        <v>3.4811810718334506</v>
      </c>
      <c r="R25" s="573"/>
      <c r="S25" s="582">
        <f>'34adictcasaad'!G26</f>
        <v>5532</v>
      </c>
      <c r="T25" s="580">
        <f t="shared" si="10"/>
        <v>1.0287346489433713</v>
      </c>
      <c r="U25" s="573"/>
      <c r="V25" s="582">
        <f>'34adictcasaad'!J26</f>
        <v>4522</v>
      </c>
      <c r="W25" s="580">
        <f t="shared" si="11"/>
        <v>4.628122857113615</v>
      </c>
      <c r="X25" s="573"/>
      <c r="Y25" s="582">
        <f>'34adictcasaad'!M26</f>
        <v>13560</v>
      </c>
      <c r="Z25" s="565">
        <f t="shared" si="12"/>
        <v>31.6246093567797</v>
      </c>
      <c r="AA25" s="566"/>
      <c r="AB25" s="567">
        <f t="shared" si="3"/>
        <v>16</v>
      </c>
      <c r="AC25" s="567">
        <v>15</v>
      </c>
      <c r="AD25" s="567">
        <f t="shared" si="13"/>
        <v>4</v>
      </c>
      <c r="AE25" s="568" t="str">
        <f t="shared" si="4"/>
        <v>Balears, Illes</v>
      </c>
      <c r="AF25" s="569">
        <f t="shared" si="5"/>
        <v>3.6691162621532625</v>
      </c>
      <c r="AG25" s="396"/>
      <c r="AH25" s="567">
        <f t="shared" si="14"/>
        <v>18</v>
      </c>
      <c r="AI25" s="567">
        <v>15</v>
      </c>
      <c r="AJ25" s="567">
        <f t="shared" si="15"/>
        <v>10</v>
      </c>
      <c r="AK25" s="568" t="str">
        <f t="shared" si="16"/>
        <v>Comunitat Valenciana</v>
      </c>
      <c r="AL25" s="569">
        <f t="shared" si="17"/>
        <v>1.3001366705251003</v>
      </c>
      <c r="AM25" s="396"/>
      <c r="AN25" s="567">
        <f t="shared" si="18"/>
        <v>18</v>
      </c>
      <c r="AO25" s="567">
        <v>15</v>
      </c>
      <c r="AP25" s="567">
        <f t="shared" si="19"/>
        <v>2</v>
      </c>
      <c r="AQ25" s="568" t="str">
        <f t="shared" si="20"/>
        <v>Aragón</v>
      </c>
      <c r="AR25" s="569">
        <f t="shared" si="21"/>
        <v>5.1735052640805632</v>
      </c>
      <c r="AS25" s="396"/>
      <c r="AT25" s="567">
        <f t="shared" si="22"/>
        <v>15</v>
      </c>
      <c r="AU25" s="567">
        <v>15</v>
      </c>
      <c r="AV25" s="567">
        <f t="shared" si="23"/>
        <v>15</v>
      </c>
      <c r="AW25" s="568" t="str">
        <f t="shared" si="24"/>
        <v>Navarra, Comunidad Foral de</v>
      </c>
      <c r="AX25" s="569">
        <f t="shared" si="25"/>
        <v>31.6246093567797</v>
      </c>
    </row>
    <row r="26" spans="1:50" s="329" customFormat="1" ht="18" customHeight="1" x14ac:dyDescent="0.25">
      <c r="B26" s="548" t="s">
        <v>45</v>
      </c>
      <c r="C26" s="573"/>
      <c r="D26" s="581">
        <f t="shared" si="6"/>
        <v>2227684</v>
      </c>
      <c r="E26" s="575">
        <f t="shared" si="0"/>
        <v>4.5818551514977628</v>
      </c>
      <c r="F26" s="573"/>
      <c r="G26" s="582">
        <f>'20pobl'!J27</f>
        <v>1697134</v>
      </c>
      <c r="H26" s="577">
        <f t="shared" si="7"/>
        <v>4.38634218981427</v>
      </c>
      <c r="I26" s="573"/>
      <c r="J26" s="582">
        <f>'20pobl'!Q27</f>
        <v>367754</v>
      </c>
      <c r="K26" s="577">
        <f t="shared" si="8"/>
        <v>5.2702418796165169</v>
      </c>
      <c r="L26" s="573"/>
      <c r="M26" s="582">
        <f>'20pobl'!X27</f>
        <v>162796</v>
      </c>
      <c r="N26" s="577">
        <f t="shared" si="1"/>
        <v>5.5176967185166657</v>
      </c>
      <c r="O26" s="573"/>
      <c r="P26" s="583">
        <f t="shared" si="2"/>
        <v>119909</v>
      </c>
      <c r="Q26" s="579">
        <f t="shared" si="9"/>
        <v>5.3826754602537878</v>
      </c>
      <c r="R26" s="573"/>
      <c r="S26" s="582">
        <f>'34adictcasaad'!G27</f>
        <v>31360</v>
      </c>
      <c r="T26" s="580">
        <f t="shared" si="10"/>
        <v>1.8478210913221937</v>
      </c>
      <c r="U26" s="573"/>
      <c r="V26" s="582">
        <f>'34adictcasaad'!J27</f>
        <v>24068</v>
      </c>
      <c r="W26" s="580">
        <f t="shared" si="11"/>
        <v>6.5445923089891611</v>
      </c>
      <c r="X26" s="573"/>
      <c r="Y26" s="582">
        <f>'34adictcasaad'!M27</f>
        <v>64481</v>
      </c>
      <c r="Z26" s="565">
        <f t="shared" si="12"/>
        <v>39.608467038502177</v>
      </c>
      <c r="AA26" s="566"/>
      <c r="AB26" s="567">
        <f t="shared" si="3"/>
        <v>3</v>
      </c>
      <c r="AC26" s="567">
        <v>16</v>
      </c>
      <c r="AD26" s="567">
        <f t="shared" si="13"/>
        <v>15</v>
      </c>
      <c r="AE26" s="568" t="str">
        <f t="shared" si="4"/>
        <v>Navarra, Comunidad Foral de</v>
      </c>
      <c r="AF26" s="570">
        <f t="shared" si="5"/>
        <v>3.4811810718334506</v>
      </c>
      <c r="AG26" s="396"/>
      <c r="AH26" s="567">
        <f t="shared" si="14"/>
        <v>3</v>
      </c>
      <c r="AI26" s="567">
        <v>16</v>
      </c>
      <c r="AJ26" s="567">
        <f t="shared" si="15"/>
        <v>4</v>
      </c>
      <c r="AK26" s="568" t="str">
        <f t="shared" si="16"/>
        <v>Balears, Illes</v>
      </c>
      <c r="AL26" s="569">
        <f t="shared" si="17"/>
        <v>1.2719245262431855</v>
      </c>
      <c r="AM26" s="396"/>
      <c r="AN26" s="567">
        <f t="shared" si="18"/>
        <v>8</v>
      </c>
      <c r="AO26" s="567">
        <v>16</v>
      </c>
      <c r="AP26" s="567">
        <f t="shared" si="19"/>
        <v>3</v>
      </c>
      <c r="AQ26" s="568" t="str">
        <f t="shared" si="20"/>
        <v>Asturias, Principado de</v>
      </c>
      <c r="AR26" s="569">
        <f t="shared" si="21"/>
        <v>4.9977457967975116</v>
      </c>
      <c r="AS26" s="396"/>
      <c r="AT26" s="567">
        <f t="shared" si="22"/>
        <v>7</v>
      </c>
      <c r="AU26" s="567">
        <v>16</v>
      </c>
      <c r="AV26" s="567">
        <f t="shared" si="23"/>
        <v>3</v>
      </c>
      <c r="AW26" s="568" t="str">
        <f t="shared" si="24"/>
        <v>Asturias, Principado de</v>
      </c>
      <c r="AX26" s="569">
        <f t="shared" si="25"/>
        <v>28.894425119864625</v>
      </c>
    </row>
    <row r="27" spans="1:50" s="329" customFormat="1" ht="18" customHeight="1" x14ac:dyDescent="0.25">
      <c r="B27" s="548" t="s">
        <v>46</v>
      </c>
      <c r="C27" s="573"/>
      <c r="D27" s="581">
        <f t="shared" si="6"/>
        <v>324184</v>
      </c>
      <c r="E27" s="584">
        <f t="shared" si="0"/>
        <v>0.6667750589550181</v>
      </c>
      <c r="F27" s="573"/>
      <c r="G27" s="582">
        <f>'20pobl'!J28</f>
        <v>252488</v>
      </c>
      <c r="H27" s="585">
        <f t="shared" si="7"/>
        <v>0.65257001911565349</v>
      </c>
      <c r="I27" s="573"/>
      <c r="J27" s="582">
        <f>'20pobl'!Q28</f>
        <v>49178</v>
      </c>
      <c r="K27" s="585">
        <f t="shared" si="8"/>
        <v>0.70476447613290694</v>
      </c>
      <c r="L27" s="573"/>
      <c r="M27" s="582">
        <f>'20pobl'!X28</f>
        <v>22518</v>
      </c>
      <c r="N27" s="585">
        <f t="shared" si="1"/>
        <v>0.76320975151452297</v>
      </c>
      <c r="O27" s="573"/>
      <c r="P27" s="583">
        <f t="shared" si="2"/>
        <v>14826</v>
      </c>
      <c r="Q27" s="586">
        <f t="shared" si="9"/>
        <v>4.5733287268958369</v>
      </c>
      <c r="R27" s="573"/>
      <c r="S27" s="582">
        <f>'34adictcasaad'!G28</f>
        <v>3431</v>
      </c>
      <c r="T27" s="587">
        <f t="shared" si="10"/>
        <v>1.3588764614555939</v>
      </c>
      <c r="U27" s="573"/>
      <c r="V27" s="582">
        <f>'34adictcasaad'!J28</f>
        <v>2769</v>
      </c>
      <c r="W27" s="587">
        <f t="shared" si="11"/>
        <v>5.6305665134816385</v>
      </c>
      <c r="X27" s="573"/>
      <c r="Y27" s="582">
        <f>'34adictcasaad'!M28</f>
        <v>8626</v>
      </c>
      <c r="Z27" s="588">
        <f t="shared" si="12"/>
        <v>38.307132072120083</v>
      </c>
      <c r="AA27" s="566"/>
      <c r="AB27" s="567">
        <f t="shared" si="3"/>
        <v>6</v>
      </c>
      <c r="AC27" s="567">
        <v>17</v>
      </c>
      <c r="AD27" s="567">
        <f t="shared" si="13"/>
        <v>12</v>
      </c>
      <c r="AE27" s="568" t="str">
        <f t="shared" si="4"/>
        <v>Galicia</v>
      </c>
      <c r="AF27" s="569">
        <f t="shared" si="5"/>
        <v>3.3914140303559015</v>
      </c>
      <c r="AG27" s="396"/>
      <c r="AH27" s="567">
        <f t="shared" si="14"/>
        <v>12</v>
      </c>
      <c r="AI27" s="567">
        <v>17</v>
      </c>
      <c r="AJ27" s="567">
        <f t="shared" si="15"/>
        <v>13</v>
      </c>
      <c r="AK27" s="568" t="str">
        <f t="shared" si="16"/>
        <v>Madrid, Comunidad de</v>
      </c>
      <c r="AL27" s="569">
        <f t="shared" si="17"/>
        <v>1.1103263187623165</v>
      </c>
      <c r="AM27" s="396"/>
      <c r="AN27" s="567">
        <f t="shared" si="18"/>
        <v>12</v>
      </c>
      <c r="AO27" s="567">
        <v>17</v>
      </c>
      <c r="AP27" s="567">
        <f t="shared" si="19"/>
        <v>6</v>
      </c>
      <c r="AQ27" s="568" t="str">
        <f t="shared" si="20"/>
        <v>Cantabria</v>
      </c>
      <c r="AR27" s="569">
        <f t="shared" si="21"/>
        <v>4.8882306751881046</v>
      </c>
      <c r="AS27" s="396"/>
      <c r="AT27" s="567">
        <f t="shared" si="22"/>
        <v>9</v>
      </c>
      <c r="AU27" s="567">
        <v>17</v>
      </c>
      <c r="AV27" s="567">
        <f t="shared" si="23"/>
        <v>5</v>
      </c>
      <c r="AW27" s="568" t="str">
        <f t="shared" si="24"/>
        <v>Canarias</v>
      </c>
      <c r="AX27" s="569">
        <f t="shared" si="25"/>
        <v>28.698032573803101</v>
      </c>
    </row>
    <row r="28" spans="1:50" s="329" customFormat="1" ht="18" customHeight="1" x14ac:dyDescent="0.25">
      <c r="B28" s="548" t="s">
        <v>1</v>
      </c>
      <c r="C28" s="573"/>
      <c r="D28" s="581">
        <f t="shared" si="6"/>
        <v>169164</v>
      </c>
      <c r="E28" s="584">
        <f t="shared" si="0"/>
        <v>0.34793307526918876</v>
      </c>
      <c r="F28" s="573"/>
      <c r="G28" s="582">
        <f>'20pobl'!J29</f>
        <v>147659</v>
      </c>
      <c r="H28" s="585">
        <f t="shared" si="7"/>
        <v>0.38163333090126372</v>
      </c>
      <c r="I28" s="573"/>
      <c r="J28" s="582">
        <f>'20pobl'!Q29</f>
        <v>16594</v>
      </c>
      <c r="K28" s="585">
        <f t="shared" si="8"/>
        <v>0.23780677776545323</v>
      </c>
      <c r="L28" s="573"/>
      <c r="M28" s="582">
        <f>'20pobl'!X29</f>
        <v>4911</v>
      </c>
      <c r="N28" s="585">
        <f t="shared" si="1"/>
        <v>0.16645008835988198</v>
      </c>
      <c r="O28" s="573"/>
      <c r="P28" s="583">
        <f t="shared" si="2"/>
        <v>5637</v>
      </c>
      <c r="Q28" s="586">
        <f t="shared" si="9"/>
        <v>3.3322692771511671</v>
      </c>
      <c r="R28" s="573"/>
      <c r="S28" s="582">
        <f>'34adictcasaad'!G29</f>
        <v>3031</v>
      </c>
      <c r="T28" s="587">
        <f t="shared" si="10"/>
        <v>2.0527025105140897</v>
      </c>
      <c r="U28" s="573"/>
      <c r="V28" s="582">
        <f>'34adictcasaad'!J29</f>
        <v>1018</v>
      </c>
      <c r="W28" s="587">
        <f t="shared" si="11"/>
        <v>6.1347474990960587</v>
      </c>
      <c r="X28" s="573"/>
      <c r="Y28" s="582">
        <f>'34adictcasaad'!M29</f>
        <v>1588</v>
      </c>
      <c r="Z28" s="588">
        <f t="shared" si="12"/>
        <v>32.335573203013645</v>
      </c>
      <c r="AA28" s="566"/>
      <c r="AB28" s="567">
        <f t="shared" si="3"/>
        <v>18</v>
      </c>
      <c r="AC28" s="567">
        <v>18</v>
      </c>
      <c r="AD28" s="567">
        <f t="shared" si="13"/>
        <v>18</v>
      </c>
      <c r="AE28" s="568" t="str">
        <f t="shared" si="4"/>
        <v>Ceuta y Melilla</v>
      </c>
      <c r="AF28" s="569">
        <f t="shared" si="5"/>
        <v>3.3322692771511671</v>
      </c>
      <c r="AG28" s="396"/>
      <c r="AH28" s="567">
        <f t="shared" si="14"/>
        <v>1</v>
      </c>
      <c r="AI28" s="567">
        <v>18</v>
      </c>
      <c r="AJ28" s="567">
        <f t="shared" si="15"/>
        <v>15</v>
      </c>
      <c r="AK28" s="568" t="str">
        <f t="shared" si="16"/>
        <v>Navarra, Comunidad Foral de</v>
      </c>
      <c r="AL28" s="569">
        <f t="shared" si="17"/>
        <v>1.0287346489433713</v>
      </c>
      <c r="AM28" s="396"/>
      <c r="AN28" s="567">
        <f t="shared" si="18"/>
        <v>10</v>
      </c>
      <c r="AO28" s="567">
        <v>18</v>
      </c>
      <c r="AP28" s="567">
        <f t="shared" si="19"/>
        <v>15</v>
      </c>
      <c r="AQ28" s="568" t="str">
        <f t="shared" si="20"/>
        <v>Navarra, Comunidad Foral de</v>
      </c>
      <c r="AR28" s="569">
        <f t="shared" si="21"/>
        <v>4.628122857113615</v>
      </c>
      <c r="AS28" s="396"/>
      <c r="AT28" s="567">
        <f t="shared" si="22"/>
        <v>14</v>
      </c>
      <c r="AU28" s="567">
        <v>18</v>
      </c>
      <c r="AV28" s="567">
        <f t="shared" si="23"/>
        <v>6</v>
      </c>
      <c r="AW28" s="568" t="str">
        <f t="shared" si="24"/>
        <v>Cantabria</v>
      </c>
      <c r="AX28" s="569">
        <f t="shared" si="25"/>
        <v>28.502614252517429</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5</v>
      </c>
      <c r="AE29" s="568" t="str">
        <f t="shared" si="4"/>
        <v>Canarias</v>
      </c>
      <c r="AF29" s="569">
        <f t="shared" si="5"/>
        <v>3.1019933409387543</v>
      </c>
      <c r="AG29" s="396"/>
      <c r="AH29" s="396"/>
      <c r="AI29" s="396"/>
      <c r="AJ29" s="567">
        <f>MATCH(AI30,AH$11:AH$30,0)</f>
        <v>2</v>
      </c>
      <c r="AK29" s="568" t="str">
        <f t="shared" si="16"/>
        <v>Aragón</v>
      </c>
      <c r="AL29" s="569">
        <f t="shared" si="17"/>
        <v>1.0280698141771438</v>
      </c>
      <c r="AM29" s="396"/>
      <c r="AN29" s="396"/>
      <c r="AO29" s="396"/>
      <c r="AP29" s="567">
        <f>MATCH(AO30,AN$11:AN$30,0)</f>
        <v>12</v>
      </c>
      <c r="AQ29" s="568" t="str">
        <f t="shared" si="20"/>
        <v>Galicia</v>
      </c>
      <c r="AR29" s="569">
        <f>INDEX(W$11:W$30,AP29,1)</f>
        <v>3.3491343560473905</v>
      </c>
      <c r="AS29" s="396"/>
      <c r="AT29" s="396"/>
      <c r="AU29" s="396"/>
      <c r="AV29" s="567">
        <f>MATCH(AU30,AT$11:AT$30,0)</f>
        <v>12</v>
      </c>
      <c r="AW29" s="568" t="str">
        <f t="shared" si="24"/>
        <v>Galicia</v>
      </c>
      <c r="AX29" s="569">
        <f t="shared" si="25"/>
        <v>20.543050201052939</v>
      </c>
    </row>
    <row r="30" spans="1:50" s="329" customFormat="1" ht="18" customHeight="1" x14ac:dyDescent="0.2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2103140</v>
      </c>
      <c r="Q30" s="545">
        <f>P30*100/D30</f>
        <v>4.3256955848859189</v>
      </c>
      <c r="R30" s="320"/>
      <c r="S30" s="549">
        <f>SUM(S11:S28)</f>
        <v>551810</v>
      </c>
      <c r="T30" s="546">
        <f>S30*100/G30</f>
        <v>1.4261852533514812</v>
      </c>
      <c r="U30" s="320"/>
      <c r="V30" s="549">
        <f>SUM(V11:V28)</f>
        <v>444807</v>
      </c>
      <c r="W30" s="546">
        <f>V30*100/J30</f>
        <v>6.3744798961985021</v>
      </c>
      <c r="X30" s="320"/>
      <c r="Y30" s="549">
        <f>SUM(Y11:Y28)</f>
        <v>1106523</v>
      </c>
      <c r="Z30" s="551">
        <f>Y30*100/M30</f>
        <v>37.503736738391709</v>
      </c>
      <c r="AA30" s="566"/>
      <c r="AB30" s="567">
        <f>_xlfn.RANK.EQ(Q30,Q$11:Q$30,0)</f>
        <v>9</v>
      </c>
      <c r="AC30" s="567">
        <v>19</v>
      </c>
      <c r="AD30" s="396"/>
      <c r="AE30" s="396"/>
      <c r="AF30" s="589"/>
      <c r="AG30" s="396"/>
      <c r="AH30" s="567">
        <f t="shared" si="14"/>
        <v>9</v>
      </c>
      <c r="AI30" s="567">
        <v>19</v>
      </c>
      <c r="AJ30" s="396"/>
      <c r="AK30" s="396"/>
      <c r="AL30" s="589"/>
      <c r="AM30" s="396"/>
      <c r="AN30" s="567">
        <f t="shared" si="18"/>
        <v>9</v>
      </c>
      <c r="AO30" s="567">
        <v>19</v>
      </c>
      <c r="AP30" s="396"/>
      <c r="AQ30" s="396"/>
      <c r="AR30" s="589"/>
      <c r="AS30" s="396"/>
      <c r="AT30" s="567">
        <f t="shared" si="22"/>
        <v>10</v>
      </c>
      <c r="AU30" s="567">
        <v>19</v>
      </c>
      <c r="AV30" s="396"/>
      <c r="AW30" s="396"/>
      <c r="AX30" s="589"/>
    </row>
    <row r="31" spans="1:50" s="329" customFormat="1" ht="5.25" customHeight="1" x14ac:dyDescent="0.2">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
      <c r="B33" s="1515" t="s">
        <v>170</v>
      </c>
      <c r="C33" s="1515"/>
      <c r="D33" s="1515"/>
      <c r="E33" s="1515"/>
      <c r="F33" s="1515"/>
      <c r="G33" s="1515"/>
      <c r="H33" s="1515"/>
      <c r="I33" s="1515"/>
      <c r="J33" s="1515"/>
      <c r="K33" s="1515"/>
      <c r="L33" s="1515"/>
      <c r="M33" s="1515"/>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
      <c r="B34" s="1516"/>
      <c r="C34" s="1516"/>
      <c r="D34" s="1516"/>
      <c r="E34" s="1516"/>
      <c r="F34" s="1516"/>
      <c r="G34" s="1516"/>
      <c r="H34" s="1516"/>
      <c r="I34" s="1516"/>
      <c r="J34" s="1516"/>
      <c r="K34" s="1516"/>
      <c r="L34" s="1516"/>
      <c r="M34" s="1516"/>
      <c r="N34" s="1516"/>
      <c r="O34" s="1516"/>
      <c r="P34" s="1516"/>
    </row>
    <row r="35" spans="2:50" s="329" customFormat="1" ht="4.5" customHeight="1" x14ac:dyDescent="0.2">
      <c r="B35" s="1438"/>
      <c r="C35" s="1438"/>
      <c r="D35" s="1438"/>
      <c r="E35" s="1438"/>
      <c r="F35" s="1438"/>
      <c r="G35" s="1438"/>
      <c r="H35" s="1438"/>
      <c r="I35" s="1438"/>
      <c r="J35" s="1438"/>
      <c r="K35" s="1438"/>
      <c r="L35" s="1438"/>
      <c r="M35" s="1438"/>
      <c r="N35" s="1438"/>
      <c r="O35" s="1438"/>
      <c r="P35" s="1438"/>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62"/>
  <sheetViews>
    <sheetView zoomScaleNormal="100" workbookViewId="0"/>
  </sheetViews>
  <sheetFormatPr baseColWidth="10" defaultColWidth="11.42578125" defaultRowHeight="15" x14ac:dyDescent="0.2"/>
  <cols>
    <col min="1" max="1" width="2.85546875" style="333" customWidth="1"/>
    <col min="2" max="2" width="32.28515625" style="333" customWidth="1"/>
    <col min="3" max="3" width="0.5703125" style="333" customWidth="1"/>
    <col min="4" max="4" width="12.140625"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 style="333" customWidth="1"/>
    <col min="12" max="12" width="8.42578125" style="333" customWidth="1"/>
    <col min="13" max="13" width="5" style="333" customWidth="1"/>
    <col min="14" max="14" width="8.140625" style="333" customWidth="1"/>
    <col min="15" max="15" width="6.28515625" style="333" customWidth="1"/>
    <col min="16" max="16" width="8.28515625" style="333" customWidth="1"/>
    <col min="17" max="17" width="6.5703125" style="333" customWidth="1"/>
    <col min="18" max="18" width="9" style="333" customWidth="1"/>
    <col min="19" max="19" width="5.85546875" style="333" customWidth="1"/>
    <col min="20" max="20" width="8.85546875" style="333" customWidth="1"/>
    <col min="21" max="21" width="7" style="333" customWidth="1"/>
    <col min="22" max="22" width="7.28515625" style="333" customWidth="1"/>
    <col min="23" max="23" width="3.5703125" style="333" customWidth="1"/>
    <col min="24" max="25" width="2.42578125" style="596" bestFit="1" customWidth="1"/>
    <col min="26" max="26" width="4.85546875" style="596" customWidth="1"/>
    <col min="27" max="27" width="14.7109375" style="396" bestFit="1" customWidth="1"/>
    <col min="28" max="28" width="8.140625" style="396" customWidth="1"/>
    <col min="29" max="29" width="8.42578125" style="396" bestFit="1" customWidth="1"/>
    <col min="30" max="30" width="4.28515625" style="396" bestFit="1" customWidth="1"/>
    <col min="31" max="31" width="2.42578125" style="333" bestFit="1" customWidth="1"/>
    <col min="32" max="32" width="4.28515625" style="333" bestFit="1" customWidth="1"/>
    <col min="33" max="33" width="8.42578125" style="333" bestFit="1" customWidth="1"/>
    <col min="34" max="34" width="4.28515625" style="333" bestFit="1" customWidth="1"/>
    <col min="35" max="16384" width="11.42578125" style="333"/>
  </cols>
  <sheetData>
    <row r="1" spans="1:34" s="340" customFormat="1" x14ac:dyDescent="0.2">
      <c r="B1" s="311"/>
      <c r="C1" s="341"/>
      <c r="E1" s="341"/>
      <c r="F1" s="342" t="s">
        <v>135</v>
      </c>
      <c r="G1" s="342"/>
      <c r="H1" s="342"/>
      <c r="I1" s="342" t="s">
        <v>16</v>
      </c>
      <c r="X1" s="598"/>
      <c r="Y1" s="598"/>
      <c r="Z1" s="598"/>
      <c r="AA1" s="342"/>
      <c r="AB1" s="342"/>
      <c r="AC1" s="342"/>
      <c r="AD1" s="342"/>
    </row>
    <row r="2" spans="1:34" s="343" customFormat="1" x14ac:dyDescent="0.25">
      <c r="B2" s="1449"/>
      <c r="C2" s="1449"/>
      <c r="X2" s="599"/>
      <c r="Y2" s="599"/>
      <c r="Z2" s="599"/>
      <c r="AA2" s="556"/>
      <c r="AB2" s="556"/>
      <c r="AC2" s="556"/>
      <c r="AD2" s="556"/>
    </row>
    <row r="3" spans="1:34" s="345" customFormat="1" ht="32.25" customHeight="1" x14ac:dyDescent="0.2">
      <c r="B3" s="1450"/>
      <c r="C3" s="1450"/>
      <c r="X3" s="599"/>
      <c r="Y3" s="599"/>
      <c r="Z3" s="599"/>
      <c r="AA3" s="556"/>
      <c r="AB3" s="556"/>
      <c r="AC3" s="556"/>
      <c r="AD3" s="556"/>
    </row>
    <row r="4" spans="1:34" s="492" customFormat="1" ht="19.5" customHeight="1" x14ac:dyDescent="0.2">
      <c r="A4" s="1521" t="s">
        <v>471</v>
      </c>
      <c r="B4" s="1521"/>
      <c r="C4" s="1521"/>
      <c r="D4" s="1521"/>
      <c r="E4" s="1521"/>
      <c r="F4" s="1521"/>
      <c r="G4" s="1521"/>
      <c r="H4" s="1521"/>
      <c r="I4" s="1521"/>
      <c r="J4" s="1521"/>
      <c r="K4" s="1521"/>
      <c r="L4" s="1521"/>
      <c r="M4" s="1521"/>
      <c r="N4" s="1521"/>
      <c r="O4" s="1521"/>
      <c r="P4" s="1521"/>
      <c r="Q4" s="1521"/>
      <c r="R4" s="1521"/>
      <c r="S4" s="1521"/>
      <c r="T4" s="1521"/>
      <c r="U4" s="1521"/>
      <c r="V4" s="1521"/>
      <c r="AA4" s="556"/>
      <c r="AB4" s="556"/>
      <c r="AC4" s="556"/>
      <c r="AD4" s="556"/>
    </row>
    <row r="5" spans="1:34" s="492" customFormat="1" ht="15.75"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AA5" s="556"/>
      <c r="AB5" s="556"/>
      <c r="AC5" s="556"/>
      <c r="AD5" s="556"/>
    </row>
    <row r="6" spans="1:34" s="492" customFormat="1" ht="6" customHeight="1" x14ac:dyDescent="0.2">
      <c r="AA6" s="556"/>
      <c r="AB6" s="556"/>
      <c r="AC6" s="556"/>
      <c r="AD6" s="556"/>
    </row>
    <row r="7" spans="1:34" s="437" customFormat="1" ht="7.5" customHeight="1" x14ac:dyDescent="0.2">
      <c r="A7" s="488"/>
      <c r="B7" s="1453" t="s">
        <v>12</v>
      </c>
      <c r="D7" s="1478" t="s">
        <v>243</v>
      </c>
      <c r="E7" s="593"/>
      <c r="F7" s="1518"/>
      <c r="G7" s="1518"/>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
      <c r="A8" s="488"/>
      <c r="B8" s="1454"/>
      <c r="D8" s="1517"/>
      <c r="F8" s="1478" t="s">
        <v>382</v>
      </c>
      <c r="G8" s="1479"/>
      <c r="I8" s="1478" t="s">
        <v>383</v>
      </c>
      <c r="J8" s="1480"/>
      <c r="K8" s="1526" t="s">
        <v>371</v>
      </c>
      <c r="L8" s="1527"/>
      <c r="M8" s="1527"/>
      <c r="N8" s="1527"/>
      <c r="O8" s="1527"/>
      <c r="P8" s="1527"/>
      <c r="Q8" s="1527"/>
      <c r="R8" s="1527"/>
      <c r="S8" s="1527"/>
      <c r="T8" s="1527"/>
      <c r="U8" s="1527"/>
      <c r="V8" s="1528"/>
      <c r="AA8" s="513"/>
      <c r="AB8" s="513"/>
      <c r="AC8" s="513"/>
      <c r="AD8" s="513"/>
    </row>
    <row r="9" spans="1:34" s="437" customFormat="1" ht="25.5" customHeight="1" x14ac:dyDescent="0.2">
      <c r="A9" s="488"/>
      <c r="B9" s="1454"/>
      <c r="D9" s="1489"/>
      <c r="E9" s="491"/>
      <c r="F9" s="1519"/>
      <c r="G9" s="1520"/>
      <c r="I9" s="1519"/>
      <c r="J9" s="1525"/>
      <c r="K9" s="1522" t="s">
        <v>372</v>
      </c>
      <c r="L9" s="1523"/>
      <c r="M9" s="1522" t="s">
        <v>373</v>
      </c>
      <c r="N9" s="1524"/>
      <c r="O9" s="1522" t="s">
        <v>374</v>
      </c>
      <c r="P9" s="1523"/>
      <c r="Q9" s="1530" t="s">
        <v>375</v>
      </c>
      <c r="R9" s="1530"/>
      <c r="S9" s="1531" t="s">
        <v>376</v>
      </c>
      <c r="T9" s="1532"/>
      <c r="U9" s="1533" t="s">
        <v>377</v>
      </c>
      <c r="V9" s="1534"/>
      <c r="AA9" s="513"/>
      <c r="AB9" s="513"/>
      <c r="AC9" s="513"/>
      <c r="AD9" s="513"/>
    </row>
    <row r="10" spans="1:34" s="437" customFormat="1" ht="38.25" x14ac:dyDescent="0.2">
      <c r="A10" s="488"/>
      <c r="B10" s="1455"/>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25">
      <c r="A12" s="330"/>
      <c r="B12" s="349" t="s">
        <v>8</v>
      </c>
      <c r="C12" s="350"/>
      <c r="D12" s="605">
        <v>396914</v>
      </c>
      <c r="E12" s="350"/>
      <c r="F12" s="355">
        <v>3525</v>
      </c>
      <c r="G12" s="358">
        <v>0.88810170465138549</v>
      </c>
      <c r="H12" s="350"/>
      <c r="I12" s="355">
        <v>3261</v>
      </c>
      <c r="J12" s="358">
        <v>0.82158855570728173</v>
      </c>
      <c r="K12" s="355">
        <v>2956</v>
      </c>
      <c r="L12" s="358">
        <v>90.647040785035259</v>
      </c>
      <c r="M12" s="355">
        <v>42</v>
      </c>
      <c r="N12" s="358">
        <v>1.2879484820607177</v>
      </c>
      <c r="O12" s="355">
        <v>1</v>
      </c>
      <c r="P12" s="358">
        <v>3.0665440049064706E-2</v>
      </c>
      <c r="Q12" s="355">
        <v>231</v>
      </c>
      <c r="R12" s="358">
        <v>7.0837166513339458</v>
      </c>
      <c r="S12" s="355">
        <v>17</v>
      </c>
      <c r="T12" s="358">
        <v>0.52131248083409998</v>
      </c>
      <c r="U12" s="355">
        <v>14</v>
      </c>
      <c r="V12" s="358">
        <v>0.42931616068690587</v>
      </c>
      <c r="X12" s="606"/>
      <c r="Y12" s="606"/>
      <c r="Z12" s="606"/>
      <c r="AA12" s="604">
        <v>44316</v>
      </c>
      <c r="AB12" s="602">
        <v>26707</v>
      </c>
      <c r="AC12" s="602">
        <v>18034</v>
      </c>
      <c r="AD12" s="567"/>
      <c r="AE12" s="360"/>
      <c r="AF12" s="360"/>
      <c r="AG12" s="361"/>
      <c r="AH12" s="607"/>
    </row>
    <row r="13" spans="1:34" s="331" customFormat="1" x14ac:dyDescent="0.25">
      <c r="A13" s="330"/>
      <c r="B13" s="363" t="s">
        <v>7</v>
      </c>
      <c r="C13" s="350"/>
      <c r="D13" s="608">
        <v>54968</v>
      </c>
      <c r="E13" s="350"/>
      <c r="F13" s="368">
        <v>1051</v>
      </c>
      <c r="G13" s="372">
        <v>1.9120215398049774</v>
      </c>
      <c r="H13" s="350"/>
      <c r="I13" s="368">
        <v>579</v>
      </c>
      <c r="J13" s="372">
        <v>1.0533401251637315</v>
      </c>
      <c r="K13" s="368">
        <v>565</v>
      </c>
      <c r="L13" s="372">
        <v>97.582037996545765</v>
      </c>
      <c r="M13" s="368">
        <v>10</v>
      </c>
      <c r="N13" s="372">
        <v>1.7271157167530224</v>
      </c>
      <c r="O13" s="368">
        <v>0</v>
      </c>
      <c r="P13" s="372">
        <v>0</v>
      </c>
      <c r="Q13" s="368">
        <v>1</v>
      </c>
      <c r="R13" s="372">
        <v>0.17271157167530224</v>
      </c>
      <c r="S13" s="368">
        <v>0</v>
      </c>
      <c r="T13" s="372">
        <v>0</v>
      </c>
      <c r="U13" s="368">
        <v>3</v>
      </c>
      <c r="V13" s="372">
        <v>0.5181347150259068</v>
      </c>
      <c r="X13" s="606"/>
      <c r="Y13" s="606"/>
      <c r="Z13" s="606"/>
      <c r="AA13" s="604">
        <v>44347</v>
      </c>
      <c r="AB13" s="602">
        <v>28175</v>
      </c>
      <c r="AC13" s="602">
        <v>15503</v>
      </c>
      <c r="AD13" s="567"/>
      <c r="AE13" s="360"/>
      <c r="AF13" s="360"/>
      <c r="AG13" s="361"/>
      <c r="AH13" s="607"/>
    </row>
    <row r="14" spans="1:34" s="331" customFormat="1" x14ac:dyDescent="0.25">
      <c r="A14" s="330"/>
      <c r="B14" s="363" t="s">
        <v>37</v>
      </c>
      <c r="C14" s="350"/>
      <c r="D14" s="608">
        <v>44483</v>
      </c>
      <c r="E14" s="350"/>
      <c r="F14" s="368">
        <v>585</v>
      </c>
      <c r="G14" s="372">
        <v>1.315109142818605</v>
      </c>
      <c r="H14" s="350"/>
      <c r="I14" s="368">
        <v>476</v>
      </c>
      <c r="J14" s="372">
        <v>1.0700717127891552</v>
      </c>
      <c r="K14" s="368">
        <v>433</v>
      </c>
      <c r="L14" s="372">
        <v>90.966386554621849</v>
      </c>
      <c r="M14" s="368">
        <v>6</v>
      </c>
      <c r="N14" s="372">
        <v>1.2605042016806722</v>
      </c>
      <c r="O14" s="368">
        <v>14</v>
      </c>
      <c r="P14" s="372">
        <v>2.9411764705882351</v>
      </c>
      <c r="Q14" s="368">
        <v>0</v>
      </c>
      <c r="R14" s="372">
        <v>0</v>
      </c>
      <c r="S14" s="368">
        <v>1</v>
      </c>
      <c r="T14" s="372">
        <v>0.21008403361344538</v>
      </c>
      <c r="U14" s="368">
        <v>22</v>
      </c>
      <c r="V14" s="372">
        <v>4.6218487394957988</v>
      </c>
      <c r="X14" s="606"/>
      <c r="Y14" s="606"/>
      <c r="Z14" s="606"/>
      <c r="AA14" s="604">
        <v>44377</v>
      </c>
      <c r="AB14" s="602">
        <v>28047</v>
      </c>
      <c r="AC14" s="602">
        <v>18622</v>
      </c>
      <c r="AD14" s="567"/>
      <c r="AE14" s="360"/>
      <c r="AF14" s="360"/>
      <c r="AG14" s="361"/>
      <c r="AH14" s="607"/>
    </row>
    <row r="15" spans="1:34" s="331" customFormat="1" x14ac:dyDescent="0.25">
      <c r="A15" s="330"/>
      <c r="B15" s="363" t="s">
        <v>38</v>
      </c>
      <c r="C15" s="350"/>
      <c r="D15" s="608">
        <v>45195</v>
      </c>
      <c r="E15" s="350"/>
      <c r="F15" s="368">
        <v>2255</v>
      </c>
      <c r="G15" s="372">
        <v>4.9894899878305123</v>
      </c>
      <c r="H15" s="350"/>
      <c r="I15" s="368">
        <v>365</v>
      </c>
      <c r="J15" s="372">
        <v>0.80761146144485019</v>
      </c>
      <c r="K15" s="368">
        <v>333</v>
      </c>
      <c r="L15" s="372">
        <v>91.232876712328775</v>
      </c>
      <c r="M15" s="368">
        <v>16</v>
      </c>
      <c r="N15" s="372">
        <v>4.3835616438356162</v>
      </c>
      <c r="O15" s="368">
        <v>0</v>
      </c>
      <c r="P15" s="372">
        <v>0</v>
      </c>
      <c r="Q15" s="368">
        <v>0</v>
      </c>
      <c r="R15" s="372">
        <v>0</v>
      </c>
      <c r="S15" s="368">
        <v>15</v>
      </c>
      <c r="T15" s="372">
        <v>4.10958904109589</v>
      </c>
      <c r="U15" s="368">
        <v>1</v>
      </c>
      <c r="V15" s="372">
        <v>0.27397260273972601</v>
      </c>
      <c r="X15" s="606"/>
      <c r="Y15" s="606"/>
      <c r="Z15" s="606"/>
      <c r="AA15" s="604">
        <v>44408</v>
      </c>
      <c r="AB15" s="602">
        <v>26363</v>
      </c>
      <c r="AC15" s="602">
        <v>16904</v>
      </c>
      <c r="AD15" s="567"/>
      <c r="AE15" s="360"/>
      <c r="AF15" s="360"/>
      <c r="AG15" s="361"/>
      <c r="AH15" s="607"/>
    </row>
    <row r="16" spans="1:34" s="331" customFormat="1" x14ac:dyDescent="0.25">
      <c r="A16" s="330"/>
      <c r="B16" s="363" t="s">
        <v>6</v>
      </c>
      <c r="C16" s="350"/>
      <c r="D16" s="608">
        <v>69446</v>
      </c>
      <c r="E16" s="350"/>
      <c r="F16" s="368">
        <v>1739</v>
      </c>
      <c r="G16" s="372">
        <v>2.5041039080724592</v>
      </c>
      <c r="H16" s="350"/>
      <c r="I16" s="368">
        <v>558</v>
      </c>
      <c r="J16" s="372">
        <v>0.80350200155516527</v>
      </c>
      <c r="K16" s="368">
        <v>545</v>
      </c>
      <c r="L16" s="372">
        <v>97.67025089605734</v>
      </c>
      <c r="M16" s="368">
        <v>4</v>
      </c>
      <c r="N16" s="372">
        <v>0.71684587813620071</v>
      </c>
      <c r="O16" s="368">
        <v>0</v>
      </c>
      <c r="P16" s="372">
        <v>0</v>
      </c>
      <c r="Q16" s="368">
        <v>3</v>
      </c>
      <c r="R16" s="372">
        <v>0.53763440860215062</v>
      </c>
      <c r="S16" s="368">
        <v>5</v>
      </c>
      <c r="T16" s="372">
        <v>0.8960573476702508</v>
      </c>
      <c r="U16" s="368">
        <v>1</v>
      </c>
      <c r="V16" s="372">
        <v>0.17921146953405018</v>
      </c>
      <c r="X16" s="606"/>
      <c r="Y16" s="606"/>
      <c r="Z16" s="606"/>
      <c r="AA16" s="604">
        <v>44439</v>
      </c>
      <c r="AB16" s="602">
        <v>16420</v>
      </c>
      <c r="AC16" s="602">
        <v>20385</v>
      </c>
      <c r="AD16" s="567"/>
      <c r="AE16" s="360"/>
      <c r="AF16" s="360"/>
      <c r="AG16" s="361"/>
      <c r="AH16" s="607"/>
    </row>
    <row r="17" spans="1:34" s="331" customFormat="1" x14ac:dyDescent="0.25">
      <c r="A17" s="330"/>
      <c r="B17" s="363" t="s">
        <v>5</v>
      </c>
      <c r="C17" s="350"/>
      <c r="D17" s="609">
        <v>23158</v>
      </c>
      <c r="E17" s="350"/>
      <c r="F17" s="377">
        <v>306</v>
      </c>
      <c r="G17" s="372">
        <v>1.32135763019259</v>
      </c>
      <c r="H17" s="350"/>
      <c r="I17" s="377">
        <v>215</v>
      </c>
      <c r="J17" s="372">
        <v>0.92840487088695045</v>
      </c>
      <c r="K17" s="377">
        <v>197</v>
      </c>
      <c r="L17" s="372">
        <v>91.627906976744185</v>
      </c>
      <c r="M17" s="377">
        <v>3</v>
      </c>
      <c r="N17" s="372">
        <v>1.3953488372093024</v>
      </c>
      <c r="O17" s="377">
        <v>0</v>
      </c>
      <c r="P17" s="372">
        <v>0</v>
      </c>
      <c r="Q17" s="377">
        <v>11</v>
      </c>
      <c r="R17" s="372">
        <v>5.1162790697674421</v>
      </c>
      <c r="S17" s="377">
        <v>0</v>
      </c>
      <c r="T17" s="372">
        <v>0</v>
      </c>
      <c r="U17" s="377">
        <v>4</v>
      </c>
      <c r="V17" s="372">
        <v>1.8604651162790697</v>
      </c>
      <c r="X17" s="606"/>
      <c r="Y17" s="606"/>
      <c r="Z17" s="606"/>
      <c r="AA17" s="604">
        <v>44469</v>
      </c>
      <c r="AB17" s="602">
        <v>22330</v>
      </c>
      <c r="AC17" s="602">
        <v>19468</v>
      </c>
      <c r="AD17" s="567"/>
      <c r="AE17" s="360"/>
      <c r="AF17" s="360"/>
      <c r="AG17" s="361"/>
      <c r="AH17" s="607"/>
    </row>
    <row r="18" spans="1:34" s="331" customFormat="1" x14ac:dyDescent="0.25">
      <c r="A18" s="330"/>
      <c r="B18" s="363" t="s">
        <v>4</v>
      </c>
      <c r="C18" s="350"/>
      <c r="D18" s="608">
        <v>158311</v>
      </c>
      <c r="E18" s="350"/>
      <c r="F18" s="368">
        <v>1489</v>
      </c>
      <c r="G18" s="372">
        <v>0.94055372020895567</v>
      </c>
      <c r="H18" s="350"/>
      <c r="I18" s="368">
        <v>1621</v>
      </c>
      <c r="J18" s="372">
        <v>1.0239339022556866</v>
      </c>
      <c r="K18" s="368">
        <v>1525</v>
      </c>
      <c r="L18" s="372">
        <v>94.077729796421963</v>
      </c>
      <c r="M18" s="368">
        <v>45</v>
      </c>
      <c r="N18" s="372">
        <v>2.7760641579272054</v>
      </c>
      <c r="O18" s="368">
        <v>1</v>
      </c>
      <c r="P18" s="372">
        <v>6.1690314620604564E-2</v>
      </c>
      <c r="Q18" s="368">
        <v>1</v>
      </c>
      <c r="R18" s="372">
        <v>6.1690314620604564E-2</v>
      </c>
      <c r="S18" s="368">
        <v>0</v>
      </c>
      <c r="T18" s="372">
        <v>0</v>
      </c>
      <c r="U18" s="368">
        <v>49</v>
      </c>
      <c r="V18" s="372">
        <v>3.0228254164096238</v>
      </c>
      <c r="X18" s="606"/>
      <c r="Y18" s="606"/>
      <c r="Z18" s="606"/>
      <c r="AA18" s="604">
        <v>44500</v>
      </c>
      <c r="AB18" s="602">
        <v>29317</v>
      </c>
      <c r="AC18" s="602">
        <v>17136</v>
      </c>
      <c r="AD18" s="567"/>
      <c r="AE18" s="360"/>
      <c r="AF18" s="360"/>
      <c r="AG18" s="361"/>
      <c r="AH18" s="607"/>
    </row>
    <row r="19" spans="1:34" s="331" customFormat="1" x14ac:dyDescent="0.25">
      <c r="A19" s="330"/>
      <c r="B19" s="363" t="s">
        <v>40</v>
      </c>
      <c r="C19" s="350"/>
      <c r="D19" s="608">
        <v>99491</v>
      </c>
      <c r="E19" s="350"/>
      <c r="F19" s="368">
        <v>1232</v>
      </c>
      <c r="G19" s="372">
        <v>1.2383029620769717</v>
      </c>
      <c r="H19" s="350"/>
      <c r="I19" s="368">
        <v>974</v>
      </c>
      <c r="J19" s="372">
        <v>0.97898302359007339</v>
      </c>
      <c r="K19" s="368">
        <v>845</v>
      </c>
      <c r="L19" s="372">
        <v>86.755646817248461</v>
      </c>
      <c r="M19" s="368">
        <v>42</v>
      </c>
      <c r="N19" s="372">
        <v>4.3121149897330593</v>
      </c>
      <c r="O19" s="368">
        <v>1</v>
      </c>
      <c r="P19" s="372">
        <v>0.10266940451745381</v>
      </c>
      <c r="Q19" s="368">
        <v>32</v>
      </c>
      <c r="R19" s="372">
        <v>3.2854209445585218</v>
      </c>
      <c r="S19" s="368">
        <v>0</v>
      </c>
      <c r="T19" s="372">
        <v>0</v>
      </c>
      <c r="U19" s="368">
        <v>54</v>
      </c>
      <c r="V19" s="372">
        <v>5.5441478439425058</v>
      </c>
      <c r="X19" s="606"/>
      <c r="Y19" s="606"/>
      <c r="Z19" s="606"/>
      <c r="AA19" s="604">
        <v>44530</v>
      </c>
      <c r="AB19" s="602">
        <v>28155</v>
      </c>
      <c r="AC19" s="602">
        <v>19590</v>
      </c>
      <c r="AD19" s="567"/>
      <c r="AE19" s="360"/>
      <c r="AF19" s="360"/>
      <c r="AG19" s="361"/>
      <c r="AH19" s="607"/>
    </row>
    <row r="20" spans="1:34" s="331" customFormat="1" x14ac:dyDescent="0.25">
      <c r="A20" s="330"/>
      <c r="B20" s="363" t="s">
        <v>41</v>
      </c>
      <c r="C20" s="350"/>
      <c r="D20" s="608">
        <v>364843</v>
      </c>
      <c r="E20" s="350"/>
      <c r="F20" s="368">
        <v>6557</v>
      </c>
      <c r="G20" s="372">
        <v>1.7972114032611286</v>
      </c>
      <c r="H20" s="350"/>
      <c r="I20" s="368">
        <v>3738</v>
      </c>
      <c r="J20" s="372">
        <v>1.0245502860134359</v>
      </c>
      <c r="K20" s="368">
        <v>2834</v>
      </c>
      <c r="L20" s="372">
        <v>75.81594435527019</v>
      </c>
      <c r="M20" s="368">
        <v>32</v>
      </c>
      <c r="N20" s="372">
        <v>0.85607276618512562</v>
      </c>
      <c r="O20" s="368">
        <v>529</v>
      </c>
      <c r="P20" s="372">
        <v>14.151952915997859</v>
      </c>
      <c r="Q20" s="368">
        <v>0</v>
      </c>
      <c r="R20" s="372">
        <v>0</v>
      </c>
      <c r="S20" s="368">
        <v>106</v>
      </c>
      <c r="T20" s="372">
        <v>2.8357410379882286</v>
      </c>
      <c r="U20" s="368">
        <v>237</v>
      </c>
      <c r="V20" s="372">
        <v>6.3402889245585872</v>
      </c>
      <c r="X20" s="606"/>
      <c r="Y20" s="606"/>
      <c r="Z20" s="606"/>
      <c r="AA20" s="604">
        <v>44561</v>
      </c>
      <c r="AB20" s="602">
        <v>24865</v>
      </c>
      <c r="AC20" s="602">
        <v>26807</v>
      </c>
      <c r="AD20" s="567"/>
      <c r="AE20" s="360"/>
      <c r="AF20" s="360"/>
      <c r="AG20" s="361"/>
      <c r="AH20" s="607"/>
    </row>
    <row r="21" spans="1:34" s="331" customFormat="1" x14ac:dyDescent="0.25">
      <c r="A21" s="330"/>
      <c r="B21" s="363" t="s">
        <v>3</v>
      </c>
      <c r="C21" s="350"/>
      <c r="D21" s="608">
        <v>202376</v>
      </c>
      <c r="E21" s="350"/>
      <c r="F21" s="368">
        <v>83</v>
      </c>
      <c r="G21" s="372">
        <v>4.1012768312448114E-2</v>
      </c>
      <c r="H21" s="350"/>
      <c r="I21" s="368">
        <v>1528</v>
      </c>
      <c r="J21" s="372">
        <v>0.75503024074000868</v>
      </c>
      <c r="K21" s="368">
        <v>1395</v>
      </c>
      <c r="L21" s="372">
        <v>91.295811518324612</v>
      </c>
      <c r="M21" s="368">
        <v>34</v>
      </c>
      <c r="N21" s="372">
        <v>2.2251308900523559</v>
      </c>
      <c r="O21" s="368">
        <v>0</v>
      </c>
      <c r="P21" s="372">
        <v>0</v>
      </c>
      <c r="Q21" s="368">
        <v>20</v>
      </c>
      <c r="R21" s="372">
        <v>1.3089005235602094</v>
      </c>
      <c r="S21" s="368">
        <v>39</v>
      </c>
      <c r="T21" s="372">
        <v>2.5523560209424083</v>
      </c>
      <c r="U21" s="368">
        <v>40</v>
      </c>
      <c r="V21" s="372">
        <v>2.6178010471204187</v>
      </c>
      <c r="X21" s="606"/>
      <c r="Y21" s="606"/>
      <c r="Z21" s="606"/>
      <c r="AA21" s="604">
        <v>44592</v>
      </c>
      <c r="AB21" s="602">
        <v>20377</v>
      </c>
      <c r="AC21" s="602">
        <v>22366</v>
      </c>
      <c r="AD21" s="567"/>
      <c r="AE21" s="360"/>
      <c r="AF21" s="360"/>
      <c r="AG21" s="361"/>
      <c r="AH21" s="607"/>
    </row>
    <row r="22" spans="1:34" s="331" customFormat="1" x14ac:dyDescent="0.25">
      <c r="A22" s="330"/>
      <c r="B22" s="363" t="s">
        <v>2</v>
      </c>
      <c r="C22" s="350"/>
      <c r="D22" s="608">
        <v>57462</v>
      </c>
      <c r="E22" s="350"/>
      <c r="F22" s="368">
        <v>799</v>
      </c>
      <c r="G22" s="372">
        <v>1.3904841460443425</v>
      </c>
      <c r="H22" s="350"/>
      <c r="I22" s="368">
        <v>655</v>
      </c>
      <c r="J22" s="372">
        <v>1.1398837492603806</v>
      </c>
      <c r="K22" s="368">
        <v>542</v>
      </c>
      <c r="L22" s="372">
        <v>82.748091603053425</v>
      </c>
      <c r="M22" s="368">
        <v>24</v>
      </c>
      <c r="N22" s="372">
        <v>3.6641221374045805</v>
      </c>
      <c r="O22" s="368">
        <v>0</v>
      </c>
      <c r="P22" s="372">
        <v>0</v>
      </c>
      <c r="Q22" s="368">
        <v>5</v>
      </c>
      <c r="R22" s="372">
        <v>0.76335877862595414</v>
      </c>
      <c r="S22" s="368">
        <v>1</v>
      </c>
      <c r="T22" s="372">
        <v>0.15267175572519084</v>
      </c>
      <c r="U22" s="368">
        <v>83</v>
      </c>
      <c r="V22" s="372">
        <v>12.67175572519084</v>
      </c>
      <c r="X22" s="606"/>
      <c r="Y22" s="606"/>
      <c r="Z22" s="606"/>
      <c r="AA22" s="604">
        <v>44620</v>
      </c>
      <c r="AB22" s="602">
        <v>25448</v>
      </c>
      <c r="AC22" s="602">
        <v>23602</v>
      </c>
      <c r="AD22" s="567"/>
      <c r="AE22" s="360"/>
      <c r="AF22" s="360"/>
      <c r="AG22" s="361"/>
      <c r="AH22" s="607"/>
    </row>
    <row r="23" spans="1:34" s="331" customFormat="1" x14ac:dyDescent="0.25">
      <c r="A23" s="330"/>
      <c r="B23" s="363" t="s">
        <v>35</v>
      </c>
      <c r="C23" s="350"/>
      <c r="D23" s="608">
        <v>91766</v>
      </c>
      <c r="E23" s="350"/>
      <c r="F23" s="368">
        <v>3186</v>
      </c>
      <c r="G23" s="372">
        <v>3.4718741145958201</v>
      </c>
      <c r="H23" s="350"/>
      <c r="I23" s="368">
        <v>929</v>
      </c>
      <c r="J23" s="372">
        <v>1.012357518035002</v>
      </c>
      <c r="K23" s="368">
        <v>905</v>
      </c>
      <c r="L23" s="372">
        <v>97.416576964477926</v>
      </c>
      <c r="M23" s="368">
        <v>11</v>
      </c>
      <c r="N23" s="372">
        <v>1.1840688912809472</v>
      </c>
      <c r="O23" s="368">
        <v>0</v>
      </c>
      <c r="P23" s="372">
        <v>0</v>
      </c>
      <c r="Q23" s="368">
        <v>13</v>
      </c>
      <c r="R23" s="372">
        <v>1.3993541442411195</v>
      </c>
      <c r="S23" s="368">
        <v>0</v>
      </c>
      <c r="T23" s="372">
        <v>0</v>
      </c>
      <c r="U23" s="368">
        <v>0</v>
      </c>
      <c r="V23" s="372">
        <v>0</v>
      </c>
      <c r="X23" s="606"/>
      <c r="Y23" s="606"/>
      <c r="Z23" s="606"/>
      <c r="AA23" s="604">
        <v>44651</v>
      </c>
      <c r="AB23" s="602">
        <v>31825</v>
      </c>
      <c r="AC23" s="602">
        <v>22165</v>
      </c>
      <c r="AD23" s="567"/>
      <c r="AE23" s="360"/>
      <c r="AF23" s="360"/>
      <c r="AG23" s="361"/>
      <c r="AH23" s="607"/>
    </row>
    <row r="24" spans="1:34" s="331" customFormat="1" x14ac:dyDescent="0.25">
      <c r="A24" s="330"/>
      <c r="B24" s="363" t="s">
        <v>42</v>
      </c>
      <c r="C24" s="350"/>
      <c r="D24" s="608">
        <v>269139</v>
      </c>
      <c r="E24" s="350"/>
      <c r="F24" s="368">
        <v>4345</v>
      </c>
      <c r="G24" s="372">
        <v>1.6144074251594902</v>
      </c>
      <c r="H24" s="350"/>
      <c r="I24" s="368">
        <v>2463</v>
      </c>
      <c r="J24" s="372">
        <v>0.91514050360594346</v>
      </c>
      <c r="K24" s="368">
        <v>1904</v>
      </c>
      <c r="L24" s="372">
        <v>77.304100690215179</v>
      </c>
      <c r="M24" s="368">
        <v>111</v>
      </c>
      <c r="N24" s="372">
        <v>4.5066991473812417</v>
      </c>
      <c r="O24" s="368">
        <v>0</v>
      </c>
      <c r="P24" s="372">
        <v>0</v>
      </c>
      <c r="Q24" s="368">
        <v>15</v>
      </c>
      <c r="R24" s="372">
        <v>0.60901339829476242</v>
      </c>
      <c r="S24" s="368">
        <v>0</v>
      </c>
      <c r="T24" s="372">
        <v>0</v>
      </c>
      <c r="U24" s="368">
        <v>433</v>
      </c>
      <c r="V24" s="372">
        <v>17.580186764108809</v>
      </c>
      <c r="X24" s="606"/>
      <c r="Y24" s="606"/>
      <c r="Z24" s="606"/>
      <c r="AA24" s="604">
        <v>44681</v>
      </c>
      <c r="AB24" s="602">
        <v>29337</v>
      </c>
      <c r="AC24" s="602">
        <v>20494</v>
      </c>
      <c r="AD24" s="567"/>
      <c r="AE24" s="360"/>
      <c r="AF24" s="360"/>
      <c r="AG24" s="361"/>
      <c r="AH24" s="607"/>
    </row>
    <row r="25" spans="1:34" x14ac:dyDescent="0.25">
      <c r="A25" s="332"/>
      <c r="B25" s="363" t="s">
        <v>43</v>
      </c>
      <c r="C25" s="350"/>
      <c r="D25" s="608">
        <v>61602</v>
      </c>
      <c r="E25" s="350"/>
      <c r="F25" s="368">
        <v>1159</v>
      </c>
      <c r="G25" s="372">
        <v>1.8814324210252913</v>
      </c>
      <c r="H25" s="350"/>
      <c r="I25" s="368">
        <v>704</v>
      </c>
      <c r="J25" s="372">
        <v>1.1428200383104445</v>
      </c>
      <c r="K25" s="368">
        <v>446</v>
      </c>
      <c r="L25" s="372">
        <v>63.352272727272727</v>
      </c>
      <c r="M25" s="368">
        <v>10</v>
      </c>
      <c r="N25" s="372">
        <v>1.4204545454545454</v>
      </c>
      <c r="O25" s="368">
        <v>3</v>
      </c>
      <c r="P25" s="372">
        <v>0.42613636363636359</v>
      </c>
      <c r="Q25" s="368">
        <v>194</v>
      </c>
      <c r="R25" s="372">
        <v>27.556818181818183</v>
      </c>
      <c r="S25" s="368">
        <v>36</v>
      </c>
      <c r="T25" s="372">
        <v>5.1136363636363642</v>
      </c>
      <c r="U25" s="368">
        <v>15</v>
      </c>
      <c r="V25" s="372">
        <v>2.1306818181818179</v>
      </c>
      <c r="X25" s="606"/>
      <c r="Y25" s="606"/>
      <c r="Z25" s="606"/>
      <c r="AA25" s="604">
        <v>44712</v>
      </c>
      <c r="AB25" s="602">
        <v>27733</v>
      </c>
      <c r="AC25" s="602">
        <v>19944</v>
      </c>
      <c r="AD25" s="567"/>
      <c r="AE25" s="360"/>
      <c r="AF25" s="360"/>
      <c r="AG25" s="361"/>
      <c r="AH25" s="607"/>
    </row>
    <row r="26" spans="1:34" s="331" customFormat="1" x14ac:dyDescent="0.25">
      <c r="B26" s="363" t="s">
        <v>44</v>
      </c>
      <c r="C26" s="350"/>
      <c r="D26" s="610">
        <v>23614</v>
      </c>
      <c r="E26" s="350"/>
      <c r="F26" s="377">
        <v>371</v>
      </c>
      <c r="G26" s="372">
        <v>1.5711018887100872</v>
      </c>
      <c r="H26" s="350"/>
      <c r="I26" s="377">
        <v>238</v>
      </c>
      <c r="J26" s="372">
        <v>1.0078766833234523</v>
      </c>
      <c r="K26" s="377">
        <v>228</v>
      </c>
      <c r="L26" s="372">
        <v>95.798319327731093</v>
      </c>
      <c r="M26" s="377">
        <v>10</v>
      </c>
      <c r="N26" s="372">
        <v>4.2016806722689077</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25">
      <c r="B27" s="363" t="s">
        <v>45</v>
      </c>
      <c r="C27" s="350"/>
      <c r="D27" s="610">
        <v>119909</v>
      </c>
      <c r="E27" s="350"/>
      <c r="F27" s="377">
        <v>2197</v>
      </c>
      <c r="G27" s="372">
        <v>1.8322227689331074</v>
      </c>
      <c r="H27" s="350"/>
      <c r="I27" s="377">
        <v>1225</v>
      </c>
      <c r="J27" s="372">
        <v>1.0216080527733531</v>
      </c>
      <c r="K27" s="377">
        <v>1148</v>
      </c>
      <c r="L27" s="372">
        <v>93.714285714285722</v>
      </c>
      <c r="M27" s="377">
        <v>53</v>
      </c>
      <c r="N27" s="372">
        <v>4.3265306122448974</v>
      </c>
      <c r="O27" s="377">
        <v>0</v>
      </c>
      <c r="P27" s="372">
        <v>0</v>
      </c>
      <c r="Q27" s="377">
        <v>7</v>
      </c>
      <c r="R27" s="372">
        <v>0.5714285714285714</v>
      </c>
      <c r="S27" s="377">
        <v>14</v>
      </c>
      <c r="T27" s="372">
        <v>1.1428571428571428</v>
      </c>
      <c r="U27" s="377">
        <v>3</v>
      </c>
      <c r="V27" s="372">
        <v>0.24489795918367346</v>
      </c>
      <c r="X27" s="606"/>
      <c r="Y27" s="606"/>
      <c r="Z27" s="606"/>
      <c r="AA27" s="604">
        <v>44773</v>
      </c>
      <c r="AB27" s="602">
        <v>28674</v>
      </c>
      <c r="AC27" s="602">
        <v>20566</v>
      </c>
      <c r="AD27" s="567"/>
      <c r="AE27" s="360"/>
      <c r="AF27" s="360"/>
      <c r="AG27" s="361"/>
      <c r="AH27" s="607"/>
    </row>
    <row r="28" spans="1:34" s="331" customFormat="1" x14ac:dyDescent="0.25">
      <c r="B28" s="363" t="s">
        <v>46</v>
      </c>
      <c r="C28" s="350"/>
      <c r="D28" s="610">
        <v>14826</v>
      </c>
      <c r="E28" s="350"/>
      <c r="F28" s="377">
        <v>247</v>
      </c>
      <c r="G28" s="383">
        <v>1.6659921759071901</v>
      </c>
      <c r="H28" s="350"/>
      <c r="I28" s="377">
        <v>190</v>
      </c>
      <c r="J28" s="383">
        <v>1.2815324430055308</v>
      </c>
      <c r="K28" s="377">
        <v>67</v>
      </c>
      <c r="L28" s="383">
        <v>35.263157894736842</v>
      </c>
      <c r="M28" s="377">
        <v>1</v>
      </c>
      <c r="N28" s="383">
        <v>0.52631578947368418</v>
      </c>
      <c r="O28" s="377">
        <v>77</v>
      </c>
      <c r="P28" s="383">
        <v>40.526315789473685</v>
      </c>
      <c r="Q28" s="377">
        <v>0</v>
      </c>
      <c r="R28" s="383">
        <v>0</v>
      </c>
      <c r="S28" s="377">
        <v>0</v>
      </c>
      <c r="T28" s="383">
        <v>0</v>
      </c>
      <c r="U28" s="377">
        <v>45</v>
      </c>
      <c r="V28" s="383">
        <v>23.684210526315788</v>
      </c>
      <c r="X28" s="606"/>
      <c r="Y28" s="606"/>
      <c r="Z28" s="606"/>
      <c r="AA28" s="604">
        <v>44804</v>
      </c>
      <c r="AB28" s="602">
        <v>19988</v>
      </c>
      <c r="AC28" s="602">
        <v>21716</v>
      </c>
      <c r="AD28" s="567"/>
      <c r="AE28" s="360"/>
      <c r="AF28" s="360"/>
      <c r="AG28" s="361"/>
      <c r="AH28" s="607"/>
    </row>
    <row r="29" spans="1:34" s="331" customFormat="1" x14ac:dyDescent="0.25">
      <c r="B29" s="384" t="s">
        <v>1</v>
      </c>
      <c r="C29" s="350"/>
      <c r="D29" s="611">
        <v>5637</v>
      </c>
      <c r="E29" s="350"/>
      <c r="F29" s="389">
        <v>101</v>
      </c>
      <c r="G29" s="393">
        <v>1.7917331914138726</v>
      </c>
      <c r="H29" s="350"/>
      <c r="I29" s="389">
        <v>41</v>
      </c>
      <c r="J29" s="393">
        <v>0.72733723611850276</v>
      </c>
      <c r="K29" s="389">
        <v>31</v>
      </c>
      <c r="L29" s="393">
        <v>75.609756097560975</v>
      </c>
      <c r="M29" s="389">
        <v>2</v>
      </c>
      <c r="N29" s="393">
        <v>4.8780487804878048</v>
      </c>
      <c r="O29" s="389">
        <v>1</v>
      </c>
      <c r="P29" s="393">
        <v>2.4390243902439024</v>
      </c>
      <c r="Q29" s="389">
        <v>2</v>
      </c>
      <c r="R29" s="393">
        <v>4.8780487804878048</v>
      </c>
      <c r="S29" s="389">
        <v>2</v>
      </c>
      <c r="T29" s="393">
        <v>4.8780487804878048</v>
      </c>
      <c r="U29" s="389">
        <v>3</v>
      </c>
      <c r="V29" s="393">
        <v>7.3170731707317067</v>
      </c>
      <c r="X29" s="606"/>
      <c r="Y29" s="606"/>
      <c r="Z29" s="606"/>
      <c r="AA29" s="604">
        <v>44834</v>
      </c>
      <c r="AB29" s="602">
        <v>27552</v>
      </c>
      <c r="AC29" s="602">
        <v>21574</v>
      </c>
      <c r="AD29" s="567"/>
      <c r="AE29" s="360"/>
      <c r="AF29" s="360"/>
      <c r="AG29" s="361"/>
      <c r="AH29" s="607"/>
    </row>
    <row r="30" spans="1:34"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25">
      <c r="B31" s="439" t="s">
        <v>0</v>
      </c>
      <c r="C31" s="437"/>
      <c r="D31" s="597">
        <v>2103140</v>
      </c>
      <c r="E31" s="437"/>
      <c r="F31" s="440">
        <v>31227</v>
      </c>
      <c r="G31" s="441">
        <v>1.4847799005296842</v>
      </c>
      <c r="H31" s="437"/>
      <c r="I31" s="440">
        <v>19760</v>
      </c>
      <c r="J31" s="441">
        <v>0.93954753368772403</v>
      </c>
      <c r="K31" s="440">
        <v>16899</v>
      </c>
      <c r="L31" s="441">
        <v>85.521255060728734</v>
      </c>
      <c r="M31" s="440">
        <v>456</v>
      </c>
      <c r="N31" s="441">
        <v>2.3076923076923079</v>
      </c>
      <c r="O31" s="440">
        <v>627</v>
      </c>
      <c r="P31" s="441">
        <v>3.1730769230769229</v>
      </c>
      <c r="Q31" s="440">
        <v>535</v>
      </c>
      <c r="R31" s="441">
        <v>2.7074898785425101</v>
      </c>
      <c r="S31" s="440">
        <v>236</v>
      </c>
      <c r="T31" s="441">
        <v>1.1943319838056681</v>
      </c>
      <c r="U31" s="440">
        <v>1007</v>
      </c>
      <c r="V31" s="441">
        <v>5.0961538461538458</v>
      </c>
      <c r="X31" s="1260"/>
      <c r="Y31" s="1260"/>
      <c r="Z31" s="1261"/>
      <c r="AA31" s="1262">
        <v>44895</v>
      </c>
      <c r="AB31" s="1263">
        <v>30634</v>
      </c>
      <c r="AC31" s="1263">
        <v>17693</v>
      </c>
      <c r="AD31" s="1336"/>
      <c r="AE31" s="1264"/>
      <c r="AF31" s="320"/>
      <c r="AG31" s="320"/>
      <c r="AH31" s="591"/>
    </row>
    <row r="32" spans="1:34" s="328" customFormat="1" ht="5.25" customHeight="1" x14ac:dyDescent="0.2">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45" customHeight="1" x14ac:dyDescent="0.2">
      <c r="B33" s="1529" t="s">
        <v>386</v>
      </c>
      <c r="C33" s="1529"/>
      <c r="D33" s="1529"/>
      <c r="E33" s="1529"/>
      <c r="F33" s="1529"/>
      <c r="G33" s="1529"/>
      <c r="H33" s="1529"/>
      <c r="I33" s="1529"/>
      <c r="J33" s="1529"/>
      <c r="K33" s="1529"/>
      <c r="L33" s="1529"/>
      <c r="M33" s="1529"/>
      <c r="N33" s="1529"/>
      <c r="O33" s="1529"/>
      <c r="P33" s="1529"/>
      <c r="Q33" s="1529"/>
      <c r="R33" s="1529"/>
      <c r="S33" s="1529"/>
      <c r="T33" s="1529"/>
      <c r="U33" s="1529"/>
      <c r="V33" s="1529"/>
      <c r="X33" s="596"/>
      <c r="Y33" s="596"/>
      <c r="Z33" s="596"/>
      <c r="AA33" s="604">
        <v>44957</v>
      </c>
      <c r="AB33" s="602">
        <v>25222</v>
      </c>
      <c r="AC33" s="602">
        <v>21942</v>
      </c>
      <c r="AD33" s="396"/>
    </row>
    <row r="34" spans="2:30" s="394" customFormat="1" ht="12" customHeight="1" x14ac:dyDescent="0.2">
      <c r="B34" s="1529"/>
      <c r="C34" s="1529"/>
      <c r="D34" s="1529"/>
      <c r="E34" s="1529"/>
      <c r="F34" s="1529"/>
      <c r="G34" s="1529"/>
      <c r="H34" s="1529"/>
      <c r="I34" s="1529"/>
      <c r="J34" s="1529"/>
      <c r="K34" s="1529"/>
      <c r="L34" s="1529"/>
      <c r="M34" s="1529"/>
      <c r="N34" s="1529"/>
      <c r="O34" s="1529"/>
      <c r="P34" s="1529"/>
      <c r="Q34" s="1529"/>
      <c r="R34" s="1529"/>
      <c r="S34" s="1529"/>
      <c r="T34" s="1529"/>
      <c r="U34" s="1529"/>
      <c r="V34" s="1529"/>
      <c r="X34" s="596"/>
      <c r="Y34" s="596"/>
      <c r="Z34" s="596"/>
      <c r="AA34" s="604">
        <v>44985</v>
      </c>
      <c r="AB34" s="602">
        <v>28262</v>
      </c>
      <c r="AC34" s="602">
        <v>21287</v>
      </c>
      <c r="AD34" s="396"/>
    </row>
    <row r="35" spans="2:30" x14ac:dyDescent="0.2">
      <c r="B35" s="1495"/>
      <c r="C35" s="1495"/>
      <c r="D35" s="1495"/>
      <c r="AA35" s="604">
        <v>45016</v>
      </c>
      <c r="AB35" s="602">
        <v>37938</v>
      </c>
      <c r="AC35" s="602">
        <v>24401</v>
      </c>
    </row>
    <row r="36" spans="2:30" x14ac:dyDescent="0.2">
      <c r="B36" s="1475"/>
      <c r="C36" s="1475"/>
      <c r="D36" s="1475"/>
      <c r="AA36" s="604">
        <v>45046</v>
      </c>
      <c r="AB36" s="602">
        <v>30972</v>
      </c>
      <c r="AC36" s="602">
        <v>22154</v>
      </c>
    </row>
    <row r="37" spans="2:30" x14ac:dyDescent="0.2">
      <c r="AA37" s="604">
        <v>45077</v>
      </c>
      <c r="AB37" s="602">
        <v>34993</v>
      </c>
      <c r="AC37" s="602">
        <v>18583</v>
      </c>
    </row>
    <row r="38" spans="2:30" x14ac:dyDescent="0.2">
      <c r="AA38" s="604">
        <v>45107</v>
      </c>
      <c r="AB38" s="602">
        <v>33173</v>
      </c>
      <c r="AC38" s="602">
        <v>18432</v>
      </c>
    </row>
    <row r="39" spans="2:30" x14ac:dyDescent="0.2">
      <c r="AA39" s="604">
        <v>45138</v>
      </c>
      <c r="AB39" s="602">
        <v>29845</v>
      </c>
      <c r="AC39" s="602">
        <v>17338</v>
      </c>
    </row>
    <row r="40" spans="2:30" x14ac:dyDescent="0.2">
      <c r="AA40" s="604">
        <v>45169</v>
      </c>
      <c r="AB40" s="602">
        <v>17652</v>
      </c>
      <c r="AC40" s="602">
        <v>15962</v>
      </c>
    </row>
    <row r="41" spans="2:30" x14ac:dyDescent="0.2">
      <c r="AA41" s="604">
        <v>45199</v>
      </c>
      <c r="AB41" s="602">
        <v>35295</v>
      </c>
      <c r="AC41" s="602">
        <v>21157</v>
      </c>
    </row>
    <row r="42" spans="2:30" x14ac:dyDescent="0.2">
      <c r="AA42" s="604">
        <v>45230</v>
      </c>
      <c r="AB42" s="602">
        <v>31994</v>
      </c>
      <c r="AC42" s="602">
        <v>20149</v>
      </c>
    </row>
    <row r="43" spans="2:30" x14ac:dyDescent="0.2">
      <c r="AA43" s="604">
        <v>45260</v>
      </c>
      <c r="AB43" s="602">
        <v>28434</v>
      </c>
      <c r="AC43" s="602">
        <v>45500</v>
      </c>
    </row>
    <row r="44" spans="2:30" x14ac:dyDescent="0.2">
      <c r="AA44" s="604">
        <v>45291</v>
      </c>
      <c r="AB44" s="602">
        <v>25527</v>
      </c>
      <c r="AC44" s="602">
        <v>18425</v>
      </c>
    </row>
    <row r="45" spans="2:30" x14ac:dyDescent="0.2">
      <c r="AA45" s="604">
        <v>45322</v>
      </c>
      <c r="AB45" s="602">
        <v>23712</v>
      </c>
      <c r="AC45" s="602">
        <v>22911</v>
      </c>
    </row>
    <row r="46" spans="2:30" x14ac:dyDescent="0.2">
      <c r="AA46" s="604">
        <v>45351</v>
      </c>
      <c r="AB46" s="602">
        <v>26838</v>
      </c>
      <c r="AC46" s="602">
        <v>27054</v>
      </c>
    </row>
    <row r="47" spans="2:30" x14ac:dyDescent="0.2">
      <c r="AA47" s="604">
        <v>45382</v>
      </c>
      <c r="AB47" s="602">
        <v>32072</v>
      </c>
      <c r="AC47" s="602">
        <v>22207</v>
      </c>
    </row>
    <row r="48" spans="2:30" x14ac:dyDescent="0.2">
      <c r="AA48" s="604">
        <v>45412</v>
      </c>
      <c r="AB48" s="602">
        <v>26319</v>
      </c>
      <c r="AC48" s="602">
        <v>20493</v>
      </c>
    </row>
    <row r="49" spans="27:29" x14ac:dyDescent="0.2">
      <c r="AA49" s="604">
        <v>45443</v>
      </c>
      <c r="AB49" s="602">
        <v>26675</v>
      </c>
      <c r="AC49" s="602">
        <v>21872</v>
      </c>
    </row>
    <row r="50" spans="27:29" x14ac:dyDescent="0.2">
      <c r="AA50" s="604">
        <v>45473</v>
      </c>
      <c r="AB50" s="602">
        <v>31224</v>
      </c>
      <c r="AC50" s="602">
        <v>20144</v>
      </c>
    </row>
    <row r="51" spans="27:29" x14ac:dyDescent="0.2">
      <c r="AA51" s="604">
        <v>45504</v>
      </c>
      <c r="AB51" s="602">
        <v>23913</v>
      </c>
      <c r="AC51" s="602">
        <v>18018</v>
      </c>
    </row>
    <row r="52" spans="27:29" x14ac:dyDescent="0.2">
      <c r="AA52" s="604">
        <v>45535</v>
      </c>
      <c r="AB52" s="602">
        <v>33519</v>
      </c>
      <c r="AC52" s="602">
        <v>19284</v>
      </c>
    </row>
    <row r="53" spans="27:29" x14ac:dyDescent="0.2">
      <c r="AA53" s="604">
        <v>45565</v>
      </c>
      <c r="AB53" s="602">
        <v>21655</v>
      </c>
      <c r="AC53" s="602">
        <v>18822</v>
      </c>
    </row>
    <row r="54" spans="27:29" x14ac:dyDescent="0.2">
      <c r="AA54" s="604">
        <v>45596</v>
      </c>
      <c r="AB54" s="602">
        <v>29870</v>
      </c>
      <c r="AC54" s="602">
        <v>17653</v>
      </c>
    </row>
    <row r="55" spans="27:29" x14ac:dyDescent="0.2">
      <c r="AA55" s="604">
        <v>45626</v>
      </c>
      <c r="AB55" s="602">
        <v>34436</v>
      </c>
      <c r="AC55" s="602">
        <v>19875</v>
      </c>
    </row>
    <row r="56" spans="27:29" x14ac:dyDescent="0.2">
      <c r="AA56" s="604">
        <v>45657</v>
      </c>
      <c r="AB56" s="602">
        <v>30004</v>
      </c>
      <c r="AC56" s="602">
        <v>18320</v>
      </c>
    </row>
    <row r="57" spans="27:29" x14ac:dyDescent="0.2">
      <c r="AA57" s="604">
        <v>45688</v>
      </c>
      <c r="AB57" s="602">
        <v>29776</v>
      </c>
      <c r="AC57" s="602">
        <v>21050</v>
      </c>
    </row>
    <row r="58" spans="27:29" x14ac:dyDescent="0.2">
      <c r="AA58" s="604">
        <v>45716</v>
      </c>
      <c r="AB58" s="602">
        <v>38438</v>
      </c>
      <c r="AC58" s="602">
        <v>26721</v>
      </c>
    </row>
    <row r="59" spans="27:29" x14ac:dyDescent="0.2">
      <c r="AA59" s="604">
        <v>45747</v>
      </c>
      <c r="AB59" s="602">
        <v>35709</v>
      </c>
      <c r="AC59" s="602">
        <v>21845</v>
      </c>
    </row>
    <row r="60" spans="27:29" x14ac:dyDescent="0.2">
      <c r="AA60" s="604">
        <v>45777</v>
      </c>
      <c r="AB60" s="602">
        <v>30361</v>
      </c>
      <c r="AC60" s="602">
        <v>22050</v>
      </c>
    </row>
    <row r="61" spans="27:29" x14ac:dyDescent="0.2">
      <c r="AA61" s="604">
        <v>45808</v>
      </c>
      <c r="AB61" s="602">
        <v>31782</v>
      </c>
      <c r="AC61" s="602">
        <v>20496</v>
      </c>
    </row>
    <row r="62" spans="27:29" x14ac:dyDescent="0.2">
      <c r="AA62" s="604">
        <v>45838</v>
      </c>
      <c r="AB62" s="602">
        <v>31227</v>
      </c>
      <c r="AC62" s="602">
        <v>19760</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9.140625" style="615" bestFit="1"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t="15" hidden="1" customHeight="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38"/>
      <c r="C3" s="1538"/>
      <c r="D3" s="1538"/>
      <c r="E3" s="1538"/>
      <c r="F3" s="1538"/>
      <c r="G3" s="1538"/>
      <c r="H3" s="1538"/>
      <c r="I3" s="1538"/>
      <c r="J3" s="1538"/>
      <c r="K3" s="1538"/>
      <c r="L3" s="618"/>
      <c r="M3" s="618"/>
      <c r="W3" s="620"/>
      <c r="AA3" s="620"/>
      <c r="AD3" s="620"/>
    </row>
    <row r="4" spans="2:32" s="621" customFormat="1" ht="13.5" customHeight="1" x14ac:dyDescent="0.2">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2" s="623" customFormat="1" ht="16.5" customHeight="1" x14ac:dyDescent="0.2">
      <c r="B5" s="1540" t="s">
        <v>409</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row>
    <row r="6" spans="2:32" s="623" customFormat="1" ht="14.2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622"/>
    </row>
    <row r="7" spans="2:32" s="621" customFormat="1" ht="5.25" customHeight="1" x14ac:dyDescent="0.2">
      <c r="AC7" s="792"/>
    </row>
    <row r="8" spans="2:32" s="626" customFormat="1" ht="21.75" customHeight="1" x14ac:dyDescent="0.2">
      <c r="B8" s="1554" t="s">
        <v>27</v>
      </c>
      <c r="C8" s="625"/>
      <c r="D8" s="1571" t="s">
        <v>112</v>
      </c>
      <c r="E8" s="1569" t="s">
        <v>26</v>
      </c>
      <c r="F8" s="1570"/>
      <c r="G8" s="1570"/>
      <c r="H8" s="1570"/>
      <c r="I8" s="1570"/>
      <c r="J8" s="1570"/>
      <c r="K8" s="1570"/>
      <c r="L8" s="1570"/>
      <c r="M8" s="1570"/>
      <c r="N8" s="1570"/>
      <c r="O8" s="1570"/>
      <c r="P8" s="1570"/>
      <c r="Q8" s="1570"/>
      <c r="R8" s="1570"/>
      <c r="S8" s="1570"/>
      <c r="T8" s="1570"/>
      <c r="U8" s="1570"/>
      <c r="V8" s="1570"/>
      <c r="W8" s="1570"/>
      <c r="X8" s="1570"/>
      <c r="Y8" s="1570"/>
      <c r="Z8" s="1570"/>
      <c r="AA8" s="1550"/>
      <c r="AB8" s="625"/>
      <c r="AC8" s="1571" t="s">
        <v>0</v>
      </c>
      <c r="AD8" s="1572"/>
    </row>
    <row r="9" spans="2:32" s="626" customFormat="1" ht="21.75" customHeight="1" x14ac:dyDescent="0.2">
      <c r="B9" s="1568"/>
      <c r="C9" s="625"/>
      <c r="D9" s="1577"/>
      <c r="E9" s="1575" t="s">
        <v>22</v>
      </c>
      <c r="F9" s="1576"/>
      <c r="G9" s="627"/>
      <c r="H9" s="1575" t="s">
        <v>21</v>
      </c>
      <c r="I9" s="1576"/>
      <c r="J9" s="627"/>
      <c r="K9" s="1575" t="s">
        <v>20</v>
      </c>
      <c r="L9" s="1576"/>
      <c r="M9" s="627"/>
      <c r="N9" s="1575" t="s">
        <v>19</v>
      </c>
      <c r="O9" s="1576"/>
      <c r="P9" s="627"/>
      <c r="Q9" s="1575" t="s">
        <v>18</v>
      </c>
      <c r="R9" s="1576"/>
      <c r="S9" s="627"/>
      <c r="T9" s="1575" t="s">
        <v>17</v>
      </c>
      <c r="U9" s="1576"/>
      <c r="V9" s="627"/>
      <c r="W9" s="1575" t="s">
        <v>16</v>
      </c>
      <c r="X9" s="1576"/>
      <c r="Y9" s="627"/>
      <c r="Z9" s="1575" t="s">
        <v>15</v>
      </c>
      <c r="AA9" s="1576"/>
      <c r="AB9" s="625"/>
      <c r="AC9" s="1573"/>
      <c r="AD9" s="1574"/>
    </row>
    <row r="10" spans="2:32" s="626" customFormat="1" ht="21.75" customHeight="1" x14ac:dyDescent="0.2">
      <c r="B10" s="1555"/>
      <c r="C10" s="628"/>
      <c r="D10" s="1578"/>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9" t="s">
        <v>24</v>
      </c>
      <c r="D12" s="793" t="s">
        <v>31</v>
      </c>
      <c r="E12" s="794">
        <v>617</v>
      </c>
      <c r="F12" s="795">
        <v>0.22331850575669504</v>
      </c>
      <c r="G12" s="634"/>
      <c r="H12" s="796">
        <v>10738</v>
      </c>
      <c r="I12" s="795">
        <v>3.886538273606793</v>
      </c>
      <c r="J12" s="634"/>
      <c r="K12" s="796">
        <v>6314</v>
      </c>
      <c r="L12" s="795">
        <v>2.2853047736592744</v>
      </c>
      <c r="M12" s="634"/>
      <c r="N12" s="796">
        <v>8850</v>
      </c>
      <c r="O12" s="795">
        <v>3.2031908848407635</v>
      </c>
      <c r="P12" s="634"/>
      <c r="Q12" s="796">
        <v>8596</v>
      </c>
      <c r="R12" s="795">
        <v>3.1112574967334692</v>
      </c>
      <c r="S12" s="634"/>
      <c r="T12" s="796">
        <v>11869</v>
      </c>
      <c r="U12" s="795">
        <v>4.2958952104152566</v>
      </c>
      <c r="V12" s="634"/>
      <c r="W12" s="796">
        <v>40189</v>
      </c>
      <c r="X12" s="795">
        <v>14.5461060419057</v>
      </c>
      <c r="Y12" s="634"/>
      <c r="Z12" s="796">
        <v>189114</v>
      </c>
      <c r="AA12" s="795">
        <f t="shared" ref="AA12:AA21" si="0">Z12*100/$AC12</f>
        <v>68.448388813082047</v>
      </c>
      <c r="AB12" s="637"/>
      <c r="AC12" s="675">
        <f t="shared" ref="AC12:AD15" si="1">E12+H12+K12+N12+Q12+T12+W12+Z12</f>
        <v>276287</v>
      </c>
      <c r="AD12" s="676">
        <f t="shared" si="1"/>
        <v>100</v>
      </c>
      <c r="AF12" s="797"/>
    </row>
    <row r="13" spans="2:32" s="633" customFormat="1" ht="21" customHeight="1" x14ac:dyDescent="0.2">
      <c r="B13" s="1580"/>
      <c r="D13" s="798" t="s">
        <v>49</v>
      </c>
      <c r="E13" s="799">
        <v>832</v>
      </c>
      <c r="F13" s="800">
        <v>0.21341924826147962</v>
      </c>
      <c r="G13" s="634"/>
      <c r="H13" s="801">
        <v>13169</v>
      </c>
      <c r="I13" s="800">
        <v>3.3780265388887321</v>
      </c>
      <c r="J13" s="634"/>
      <c r="K13" s="801">
        <v>8191</v>
      </c>
      <c r="L13" s="800">
        <v>2.101102238593485</v>
      </c>
      <c r="M13" s="634"/>
      <c r="N13" s="801">
        <v>11699</v>
      </c>
      <c r="O13" s="800">
        <v>3.0009516651575123</v>
      </c>
      <c r="P13" s="634"/>
      <c r="Q13" s="801">
        <v>13308</v>
      </c>
      <c r="R13" s="800">
        <v>3.4136819181054938</v>
      </c>
      <c r="S13" s="634"/>
      <c r="T13" s="801">
        <v>21942</v>
      </c>
      <c r="U13" s="800">
        <v>5.6284196458574351</v>
      </c>
      <c r="V13" s="634"/>
      <c r="W13" s="801">
        <v>70341</v>
      </c>
      <c r="X13" s="800">
        <v>18.043417478318194</v>
      </c>
      <c r="Y13" s="634"/>
      <c r="Z13" s="801">
        <v>250361</v>
      </c>
      <c r="AA13" s="800">
        <f t="shared" si="0"/>
        <v>64.220981266817674</v>
      </c>
      <c r="AB13" s="637"/>
      <c r="AC13" s="683">
        <f t="shared" si="1"/>
        <v>389843</v>
      </c>
      <c r="AD13" s="684">
        <f t="shared" si="1"/>
        <v>100</v>
      </c>
      <c r="AF13" s="797"/>
    </row>
    <row r="14" spans="2:32" s="633" customFormat="1" ht="21" customHeight="1" x14ac:dyDescent="0.2">
      <c r="B14" s="1580"/>
      <c r="D14" s="798" t="s">
        <v>50</v>
      </c>
      <c r="E14" s="799">
        <v>426</v>
      </c>
      <c r="F14" s="800">
        <v>0.10884145173034913</v>
      </c>
      <c r="G14" s="634"/>
      <c r="H14" s="801">
        <v>10324</v>
      </c>
      <c r="I14" s="800">
        <v>2.6377444780847994</v>
      </c>
      <c r="J14" s="634"/>
      <c r="K14" s="801">
        <v>7725</v>
      </c>
      <c r="L14" s="800">
        <v>1.9737094239834438</v>
      </c>
      <c r="M14" s="634"/>
      <c r="N14" s="801">
        <v>10213</v>
      </c>
      <c r="O14" s="800">
        <v>2.6093843815071729</v>
      </c>
      <c r="P14" s="634"/>
      <c r="Q14" s="801">
        <v>14175</v>
      </c>
      <c r="R14" s="800">
        <v>3.6216609818725329</v>
      </c>
      <c r="S14" s="634"/>
      <c r="T14" s="801">
        <v>25411</v>
      </c>
      <c r="U14" s="800">
        <v>6.4924181453518823</v>
      </c>
      <c r="V14" s="634"/>
      <c r="W14" s="801">
        <v>92433</v>
      </c>
      <c r="X14" s="800">
        <v>23.616295558195684</v>
      </c>
      <c r="Y14" s="634"/>
      <c r="Z14" s="801">
        <v>230688</v>
      </c>
      <c r="AA14" s="800">
        <f t="shared" si="0"/>
        <v>58.939945579274138</v>
      </c>
      <c r="AB14" s="637"/>
      <c r="AC14" s="683">
        <f t="shared" si="1"/>
        <v>391395</v>
      </c>
      <c r="AD14" s="684">
        <f t="shared" si="1"/>
        <v>100</v>
      </c>
      <c r="AF14" s="797"/>
    </row>
    <row r="15" spans="2:32" s="633" customFormat="1" ht="21" customHeight="1" x14ac:dyDescent="0.2">
      <c r="B15" s="1580"/>
      <c r="D15" s="802" t="s">
        <v>113</v>
      </c>
      <c r="E15" s="803">
        <v>613</v>
      </c>
      <c r="F15" s="804">
        <v>0.2415963488603983</v>
      </c>
      <c r="G15" s="634"/>
      <c r="H15" s="805">
        <v>11416</v>
      </c>
      <c r="I15" s="804">
        <v>4.4992886110771728</v>
      </c>
      <c r="J15" s="634"/>
      <c r="K15" s="805">
        <v>5193</v>
      </c>
      <c r="L15" s="804">
        <v>2.0466718427929012</v>
      </c>
      <c r="M15" s="634"/>
      <c r="N15" s="805">
        <v>5618</v>
      </c>
      <c r="O15" s="804">
        <v>2.2141733897189519</v>
      </c>
      <c r="P15" s="634"/>
      <c r="Q15" s="805">
        <v>8676</v>
      </c>
      <c r="R15" s="804">
        <v>3.4193962850127497</v>
      </c>
      <c r="S15" s="634"/>
      <c r="T15" s="805">
        <v>17624</v>
      </c>
      <c r="U15" s="804">
        <v>6.9459935600581719</v>
      </c>
      <c r="V15" s="634"/>
      <c r="W15" s="805">
        <v>74269</v>
      </c>
      <c r="X15" s="804">
        <v>29.270993855649138</v>
      </c>
      <c r="Y15" s="634"/>
      <c r="Z15" s="805">
        <v>130320</v>
      </c>
      <c r="AA15" s="804">
        <f t="shared" si="0"/>
        <v>51.361886106830518</v>
      </c>
      <c r="AB15" s="637"/>
      <c r="AC15" s="691">
        <f t="shared" si="1"/>
        <v>253729</v>
      </c>
      <c r="AD15" s="692">
        <f t="shared" si="1"/>
        <v>100</v>
      </c>
      <c r="AF15" s="797"/>
    </row>
    <row r="16" spans="2:32" s="633" customFormat="1" ht="21" customHeight="1" x14ac:dyDescent="0.2">
      <c r="B16" s="1581"/>
      <c r="D16" s="806" t="s">
        <v>68</v>
      </c>
      <c r="E16" s="807">
        <f>SUM(E12:E15)</f>
        <v>2488</v>
      </c>
      <c r="F16" s="808">
        <f t="shared" ref="F16:F21" si="2">E16*100/$AC16</f>
        <v>0.18974203319875477</v>
      </c>
      <c r="G16" s="634"/>
      <c r="H16" s="807">
        <f>SUM(H12:H15)</f>
        <v>45647</v>
      </c>
      <c r="I16" s="808">
        <f t="shared" ref="I16:I21" si="3">H16*100/$AC16</f>
        <v>3.4811714587715272</v>
      </c>
      <c r="J16" s="634"/>
      <c r="K16" s="809">
        <f>SUM(K12:K15)</f>
        <v>27423</v>
      </c>
      <c r="L16" s="810">
        <f t="shared" ref="L16:L21" si="4">K16*100/$AC16</f>
        <v>2.0913568233156963</v>
      </c>
      <c r="M16" s="634"/>
      <c r="N16" s="809">
        <f>SUM(N12:N15)</f>
        <v>36380</v>
      </c>
      <c r="O16" s="810">
        <f t="shared" ref="O16:O21" si="5">N16*100/$AC16</f>
        <v>2.7744433954062293</v>
      </c>
      <c r="P16" s="634"/>
      <c r="Q16" s="809">
        <f>SUM(Q12:Q15)</f>
        <v>44755</v>
      </c>
      <c r="R16" s="810">
        <f t="shared" ref="R16:R21" si="6">Q16*100/$AC16</f>
        <v>3.4131449742002693</v>
      </c>
      <c r="S16" s="634"/>
      <c r="T16" s="809">
        <f>SUM(T12:T15)</f>
        <v>76846</v>
      </c>
      <c r="U16" s="810">
        <f t="shared" ref="U16:U21" si="7">T16*100/$AC16</f>
        <v>5.8604968983888703</v>
      </c>
      <c r="V16" s="634"/>
      <c r="W16" s="809">
        <f>SUM(W12:W15)</f>
        <v>277232</v>
      </c>
      <c r="X16" s="810">
        <f t="shared" ref="X16:X21" si="8">W16*100/$AC16</f>
        <v>21.142509384146777</v>
      </c>
      <c r="Y16" s="634"/>
      <c r="Z16" s="807">
        <f>SUM(Z12:Z15)</f>
        <v>800483</v>
      </c>
      <c r="AA16" s="808">
        <f t="shared" si="0"/>
        <v>61.047135032571873</v>
      </c>
      <c r="AB16" s="637"/>
      <c r="AC16" s="811">
        <f>SUM(AC12:AC15)</f>
        <v>1311254</v>
      </c>
      <c r="AD16" s="812">
        <f t="shared" ref="AD16:AD21" si="9">F16+I16+L16+O16+R16+U16+X16+AA16</f>
        <v>100</v>
      </c>
      <c r="AF16" s="797"/>
    </row>
    <row r="17" spans="2:32" s="633" customFormat="1" ht="21" customHeight="1" x14ac:dyDescent="0.2">
      <c r="B17" s="1579" t="s">
        <v>23</v>
      </c>
      <c r="D17" s="793" t="s">
        <v>31</v>
      </c>
      <c r="E17" s="796">
        <v>807</v>
      </c>
      <c r="F17" s="795">
        <v>0.50518329326923073</v>
      </c>
      <c r="G17" s="634"/>
      <c r="H17" s="796">
        <v>23232</v>
      </c>
      <c r="I17" s="795">
        <v>14.54326923076923</v>
      </c>
      <c r="J17" s="634"/>
      <c r="K17" s="796">
        <v>9952</v>
      </c>
      <c r="L17" s="795">
        <v>6.2299679487179489</v>
      </c>
      <c r="M17" s="634"/>
      <c r="N17" s="796">
        <v>10962</v>
      </c>
      <c r="O17" s="795">
        <v>6.8622295673076925</v>
      </c>
      <c r="P17" s="634"/>
      <c r="Q17" s="796">
        <v>9775</v>
      </c>
      <c r="R17" s="795">
        <v>6.1191656650641022</v>
      </c>
      <c r="S17" s="634"/>
      <c r="T17" s="796">
        <v>13177</v>
      </c>
      <c r="U17" s="795">
        <v>8.2488231169871788</v>
      </c>
      <c r="V17" s="634"/>
      <c r="W17" s="796">
        <v>30380</v>
      </c>
      <c r="X17" s="795">
        <v>19.017928685897434</v>
      </c>
      <c r="Y17" s="634"/>
      <c r="Z17" s="796">
        <v>61459</v>
      </c>
      <c r="AA17" s="795">
        <f t="shared" si="0"/>
        <v>38.473432491987182</v>
      </c>
      <c r="AB17" s="637"/>
      <c r="AC17" s="675">
        <f>E17+H17+K17+N17+Q17+T17+W17+Z17</f>
        <v>159744</v>
      </c>
      <c r="AD17" s="676">
        <f t="shared" si="9"/>
        <v>100</v>
      </c>
      <c r="AF17" s="797"/>
    </row>
    <row r="18" spans="2:32" s="633" customFormat="1" ht="21" customHeight="1" x14ac:dyDescent="0.2">
      <c r="B18" s="1580"/>
      <c r="D18" s="798" t="s">
        <v>49</v>
      </c>
      <c r="E18" s="801">
        <v>1118</v>
      </c>
      <c r="F18" s="800">
        <v>0.4689833380874876</v>
      </c>
      <c r="G18" s="634"/>
      <c r="H18" s="801">
        <v>32875</v>
      </c>
      <c r="I18" s="800">
        <v>13.790543148145041</v>
      </c>
      <c r="J18" s="634"/>
      <c r="K18" s="801">
        <v>13048</v>
      </c>
      <c r="L18" s="800">
        <v>5.4734298706310724</v>
      </c>
      <c r="M18" s="634"/>
      <c r="N18" s="801">
        <v>15456</v>
      </c>
      <c r="O18" s="800">
        <v>6.4835478295887379</v>
      </c>
      <c r="P18" s="634"/>
      <c r="Q18" s="801">
        <v>15881</v>
      </c>
      <c r="R18" s="800">
        <v>6.6618286155343389</v>
      </c>
      <c r="S18" s="634"/>
      <c r="T18" s="801">
        <v>23878</v>
      </c>
      <c r="U18" s="800">
        <v>10.016443780727219</v>
      </c>
      <c r="V18" s="634"/>
      <c r="W18" s="801">
        <v>48862</v>
      </c>
      <c r="X18" s="800">
        <v>20.496837089115225</v>
      </c>
      <c r="Y18" s="634"/>
      <c r="Z18" s="801">
        <v>87270</v>
      </c>
      <c r="AA18" s="800">
        <f t="shared" si="0"/>
        <v>36.60838632817088</v>
      </c>
      <c r="AB18" s="637"/>
      <c r="AC18" s="683">
        <f>E18+H18+K18+N18+Q18+T18+W18+Z18</f>
        <v>238388</v>
      </c>
      <c r="AD18" s="684">
        <f t="shared" si="9"/>
        <v>100</v>
      </c>
      <c r="AF18" s="797"/>
    </row>
    <row r="19" spans="2:32" s="633" customFormat="1" ht="21" customHeight="1" x14ac:dyDescent="0.2">
      <c r="B19" s="1580"/>
      <c r="D19" s="798" t="s">
        <v>50</v>
      </c>
      <c r="E19" s="801">
        <v>457</v>
      </c>
      <c r="F19" s="800">
        <v>0.1952674352028303</v>
      </c>
      <c r="G19" s="634"/>
      <c r="H19" s="801">
        <v>23817</v>
      </c>
      <c r="I19" s="800">
        <v>10.176552525658227</v>
      </c>
      <c r="J19" s="634"/>
      <c r="K19" s="801">
        <v>13264</v>
      </c>
      <c r="L19" s="800">
        <v>5.6674557123202218</v>
      </c>
      <c r="M19" s="634"/>
      <c r="N19" s="801">
        <v>14316</v>
      </c>
      <c r="O19" s="800">
        <v>6.1169553662225793</v>
      </c>
      <c r="P19" s="634"/>
      <c r="Q19" s="801">
        <v>16069</v>
      </c>
      <c r="R19" s="800">
        <v>6.8659790290465654</v>
      </c>
      <c r="S19" s="634"/>
      <c r="T19" s="801">
        <v>24851</v>
      </c>
      <c r="U19" s="800">
        <v>10.618361120843623</v>
      </c>
      <c r="V19" s="634"/>
      <c r="W19" s="801">
        <v>49956</v>
      </c>
      <c r="X19" s="800">
        <v>21.345251625804355</v>
      </c>
      <c r="Y19" s="634"/>
      <c r="Z19" s="801">
        <v>91308</v>
      </c>
      <c r="AA19" s="800">
        <f t="shared" si="0"/>
        <v>39.014177184901598</v>
      </c>
      <c r="AB19" s="637"/>
      <c r="AC19" s="683">
        <f>E19+H19+K19+N19+Q19+T19+W19+Z19</f>
        <v>234038</v>
      </c>
      <c r="AD19" s="684">
        <f t="shared" si="9"/>
        <v>100</v>
      </c>
      <c r="AF19" s="797"/>
    </row>
    <row r="20" spans="2:32" s="633" customFormat="1" ht="21" customHeight="1" x14ac:dyDescent="0.2">
      <c r="B20" s="1580"/>
      <c r="D20" s="802" t="s">
        <v>113</v>
      </c>
      <c r="E20" s="805">
        <v>761</v>
      </c>
      <c r="F20" s="804">
        <v>0.4764707355556112</v>
      </c>
      <c r="G20" s="634"/>
      <c r="H20" s="805">
        <v>16344</v>
      </c>
      <c r="I20" s="804">
        <v>10.233163865861904</v>
      </c>
      <c r="J20" s="634"/>
      <c r="K20" s="805">
        <v>8210</v>
      </c>
      <c r="L20" s="804">
        <v>5.1403741641413507</v>
      </c>
      <c r="M20" s="634"/>
      <c r="N20" s="805">
        <v>6770</v>
      </c>
      <c r="O20" s="804">
        <v>4.2387738235367776</v>
      </c>
      <c r="P20" s="634"/>
      <c r="Q20" s="805">
        <v>8105</v>
      </c>
      <c r="R20" s="804">
        <v>5.0746324726389345</v>
      </c>
      <c r="S20" s="634"/>
      <c r="T20" s="805">
        <v>15146</v>
      </c>
      <c r="U20" s="804">
        <v>9.4830824713867106</v>
      </c>
      <c r="V20" s="634"/>
      <c r="W20" s="805">
        <v>38377</v>
      </c>
      <c r="X20" s="804">
        <v>24.028275188459517</v>
      </c>
      <c r="Y20" s="634"/>
      <c r="Z20" s="805">
        <v>66003</v>
      </c>
      <c r="AA20" s="804">
        <f t="shared" si="0"/>
        <v>41.325227278419192</v>
      </c>
      <c r="AB20" s="637"/>
      <c r="AC20" s="691">
        <f>E20+H20+K20+N20+Q20+T20+W20+Z20</f>
        <v>159716</v>
      </c>
      <c r="AD20" s="692">
        <f t="shared" si="9"/>
        <v>100</v>
      </c>
      <c r="AF20" s="797"/>
    </row>
    <row r="21" spans="2:32" s="633" customFormat="1" ht="21" customHeight="1" x14ac:dyDescent="0.2">
      <c r="B21" s="1581"/>
      <c r="D21" s="813" t="s">
        <v>68</v>
      </c>
      <c r="E21" s="809">
        <f>SUM(E17:E20)</f>
        <v>3143</v>
      </c>
      <c r="F21" s="810">
        <f t="shared" si="2"/>
        <v>0.3969005639700664</v>
      </c>
      <c r="G21" s="634"/>
      <c r="H21" s="809">
        <f>SUM(H17:H20)</f>
        <v>96268</v>
      </c>
      <c r="I21" s="810">
        <f t="shared" si="3"/>
        <v>12.15680034752477</v>
      </c>
      <c r="J21" s="634"/>
      <c r="K21" s="809">
        <f>SUM(K17:K20)</f>
        <v>44474</v>
      </c>
      <c r="L21" s="810">
        <f t="shared" si="4"/>
        <v>5.6162124346181139</v>
      </c>
      <c r="M21" s="634"/>
      <c r="N21" s="809">
        <f>SUM(N17:N20)</f>
        <v>47504</v>
      </c>
      <c r="O21" s="810">
        <f t="shared" si="5"/>
        <v>5.9988432678441086</v>
      </c>
      <c r="P21" s="634"/>
      <c r="Q21" s="809">
        <f>SUM(Q17:Q20)</f>
        <v>49830</v>
      </c>
      <c r="R21" s="810">
        <f t="shared" si="6"/>
        <v>6.2925724157265064</v>
      </c>
      <c r="S21" s="634"/>
      <c r="T21" s="809">
        <f>SUM(T17:T20)</f>
        <v>77052</v>
      </c>
      <c r="U21" s="810">
        <f t="shared" si="7"/>
        <v>9.7301884362143038</v>
      </c>
      <c r="V21" s="634"/>
      <c r="W21" s="809">
        <f>SUM(W17:W20)</f>
        <v>167575</v>
      </c>
      <c r="X21" s="810">
        <f t="shared" si="8"/>
        <v>21.161505570246224</v>
      </c>
      <c r="Y21" s="634"/>
      <c r="Z21" s="809">
        <f>SUM(Z17:Z20)</f>
        <v>306040</v>
      </c>
      <c r="AA21" s="810">
        <f t="shared" si="0"/>
        <v>38.646976963855906</v>
      </c>
      <c r="AB21" s="637"/>
      <c r="AC21" s="811">
        <f>SUM(AC17:AC20)</f>
        <v>791886</v>
      </c>
      <c r="AD21" s="812">
        <f t="shared" si="9"/>
        <v>100</v>
      </c>
      <c r="AF21" s="797"/>
    </row>
    <row r="22" spans="2:32" s="649" customFormat="1" ht="3" customHeight="1" x14ac:dyDescent="0.2">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
      <c r="B23" s="1582" t="s">
        <v>0</v>
      </c>
      <c r="C23" s="1583"/>
      <c r="D23" s="1584"/>
      <c r="E23" s="816">
        <f>E16+E21</f>
        <v>5631</v>
      </c>
      <c r="F23" s="817">
        <f>E23*100/$AC23</f>
        <v>0.26774251832973556</v>
      </c>
      <c r="G23" s="1265"/>
      <c r="H23" s="664">
        <f>H16+H21</f>
        <v>141915</v>
      </c>
      <c r="I23" s="665">
        <f>H23*100/$AC23</f>
        <v>6.7477676236484498</v>
      </c>
      <c r="J23" s="1265"/>
      <c r="K23" s="664">
        <f>K16+K21</f>
        <v>71897</v>
      </c>
      <c r="L23" s="665">
        <f>K23*100/$AC23</f>
        <v>3.4185551128312905</v>
      </c>
      <c r="M23" s="1265"/>
      <c r="N23" s="664">
        <f>N16+N21</f>
        <v>83884</v>
      </c>
      <c r="O23" s="665">
        <f>N23*100/$AC23</f>
        <v>3.9885124147702959</v>
      </c>
      <c r="P23" s="1265"/>
      <c r="Q23" s="664">
        <f>Q16+Q21</f>
        <v>94585</v>
      </c>
      <c r="R23" s="665">
        <f>Q23*100/$AC23</f>
        <v>4.4973230502962238</v>
      </c>
      <c r="S23" s="1265"/>
      <c r="T23" s="664">
        <f>T16+T21</f>
        <v>153898</v>
      </c>
      <c r="U23" s="665">
        <f>T23*100/$AC23</f>
        <v>7.3175347337790164</v>
      </c>
      <c r="V23" s="1265"/>
      <c r="W23" s="664">
        <f>W16+W21</f>
        <v>444807</v>
      </c>
      <c r="X23" s="665">
        <f>W23*100/$AC23</f>
        <v>21.1496619340605</v>
      </c>
      <c r="Y23" s="1265"/>
      <c r="Z23" s="664">
        <f>Z16+Z21</f>
        <v>1106523</v>
      </c>
      <c r="AA23" s="665">
        <f>Z23*100/$AC23</f>
        <v>52.612902612284486</v>
      </c>
      <c r="AB23" s="1265"/>
      <c r="AC23" s="664">
        <f>AC16+AC21</f>
        <v>2103140</v>
      </c>
      <c r="AD23" s="665">
        <f>F23+I23+L23+O23+R23+U23+X23+AA23</f>
        <v>100</v>
      </c>
    </row>
    <row r="24" spans="2:32" s="631" customFormat="1" ht="5.25" customHeight="1" x14ac:dyDescent="0.2">
      <c r="B24" s="651"/>
      <c r="C24" s="651"/>
      <c r="D24" s="651"/>
      <c r="E24" s="651"/>
      <c r="F24" s="651"/>
      <c r="G24" s="651"/>
      <c r="H24" s="651"/>
      <c r="I24" s="651"/>
      <c r="J24" s="651"/>
      <c r="K24" s="651"/>
      <c r="L24" s="651"/>
      <c r="M24" s="651"/>
      <c r="N24" s="651"/>
      <c r="O24" s="652"/>
      <c r="P24" s="652"/>
    </row>
    <row r="25" spans="2:32" s="631" customFormat="1" ht="5.25" customHeight="1" x14ac:dyDescent="0.2">
      <c r="B25" s="651"/>
      <c r="C25" s="651"/>
      <c r="D25" s="651"/>
      <c r="E25" s="651"/>
      <c r="F25" s="651"/>
      <c r="G25" s="651"/>
      <c r="H25" s="651"/>
      <c r="I25" s="651"/>
      <c r="J25" s="651"/>
      <c r="K25" s="651"/>
      <c r="L25" s="651"/>
      <c r="M25" s="651"/>
      <c r="N25" s="651"/>
      <c r="O25" s="652"/>
      <c r="P25" s="652"/>
    </row>
    <row r="26" spans="2:32" s="631" customFormat="1" ht="12.75" customHeight="1" x14ac:dyDescent="0.2">
      <c r="B26" s="652"/>
      <c r="C26" s="652"/>
      <c r="D26" s="652"/>
      <c r="E26" s="652"/>
      <c r="F26" s="652"/>
      <c r="G26" s="652"/>
      <c r="H26" s="652"/>
      <c r="I26" s="652"/>
      <c r="J26" s="652"/>
      <c r="K26" s="652"/>
      <c r="L26" s="652"/>
      <c r="M26" s="652"/>
      <c r="N26" s="652"/>
      <c r="O26" s="652"/>
      <c r="P26" s="652"/>
    </row>
    <row r="27" spans="2:32" s="649" customFormat="1" ht="24.75" customHeight="1" x14ac:dyDescent="0.2">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B35" s="652"/>
      <c r="C35" s="652"/>
      <c r="D35" s="652"/>
      <c r="E35" s="652"/>
      <c r="F35" s="652"/>
      <c r="G35" s="652"/>
      <c r="H35" s="652"/>
      <c r="I35" s="652"/>
      <c r="J35" s="652"/>
      <c r="K35" s="652"/>
      <c r="L35" s="652"/>
      <c r="M35" s="652"/>
      <c r="N35" s="652"/>
      <c r="O35" s="652"/>
      <c r="P35" s="652"/>
    </row>
    <row r="36" spans="2:16" s="631" customFormat="1" x14ac:dyDescent="0.2">
      <c r="B36" s="652"/>
      <c r="C36" s="652"/>
      <c r="D36" s="652"/>
      <c r="E36" s="652"/>
      <c r="F36" s="652"/>
      <c r="G36" s="652"/>
      <c r="H36" s="652"/>
      <c r="I36" s="652"/>
      <c r="J36" s="652"/>
      <c r="K36" s="652"/>
      <c r="L36" s="652"/>
      <c r="M36" s="652"/>
      <c r="N36" s="652"/>
      <c r="O36" s="652"/>
      <c r="P36" s="652"/>
    </row>
    <row r="37" spans="2:16" s="631" customFormat="1" ht="15" customHeight="1" x14ac:dyDescent="0.2">
      <c r="C37" s="1537" t="s">
        <v>14</v>
      </c>
      <c r="D37" s="1537"/>
      <c r="E37" s="1537"/>
      <c r="F37" s="1537"/>
      <c r="G37" s="1537"/>
      <c r="H37" s="1537"/>
      <c r="I37" s="1537"/>
      <c r="J37" s="1537"/>
      <c r="K37" s="1537"/>
      <c r="L37" s="1537"/>
      <c r="M37" s="652"/>
      <c r="N37" s="652"/>
      <c r="O37" s="652"/>
      <c r="P37" s="652"/>
    </row>
    <row r="38" spans="2:16" s="631" customFormat="1" x14ac:dyDescent="0.2">
      <c r="L38" s="652"/>
      <c r="M38" s="652"/>
      <c r="N38" s="652"/>
      <c r="O38" s="652"/>
      <c r="P38" s="652"/>
    </row>
    <row r="39" spans="2:16" s="631" customFormat="1" x14ac:dyDescent="0.2">
      <c r="B39" s="652"/>
      <c r="C39" s="652"/>
      <c r="D39" s="652"/>
      <c r="E39" s="652"/>
      <c r="F39" s="652"/>
      <c r="G39" s="652"/>
      <c r="H39" s="652"/>
      <c r="I39" s="652"/>
      <c r="J39" s="652"/>
      <c r="K39" s="652"/>
      <c r="L39" s="652"/>
      <c r="M39" s="652"/>
      <c r="N39" s="652"/>
      <c r="O39" s="652"/>
      <c r="P39" s="652"/>
    </row>
    <row r="40" spans="2:16" s="631" customFormat="1" ht="5.25" customHeight="1" x14ac:dyDescent="0.2">
      <c r="B40" s="652"/>
      <c r="C40" s="652"/>
      <c r="D40" s="652"/>
      <c r="E40" s="652"/>
      <c r="F40" s="652"/>
      <c r="G40" s="652"/>
      <c r="H40" s="652"/>
      <c r="I40" s="652"/>
      <c r="J40" s="652"/>
      <c r="K40" s="652"/>
      <c r="L40" s="652"/>
      <c r="M40" s="652"/>
      <c r="N40" s="652"/>
      <c r="O40" s="652"/>
      <c r="P40" s="652"/>
    </row>
    <row r="41" spans="2:16" s="631" customFormat="1" ht="5.25" customHeight="1" x14ac:dyDescent="0.2">
      <c r="B41" s="652"/>
      <c r="C41" s="652"/>
      <c r="D41" s="652"/>
      <c r="E41" s="652"/>
      <c r="F41" s="652"/>
      <c r="G41" s="652"/>
      <c r="H41" s="652"/>
      <c r="I41" s="652"/>
      <c r="J41" s="652"/>
      <c r="K41" s="652"/>
      <c r="L41" s="652"/>
      <c r="M41" s="652"/>
      <c r="N41" s="652"/>
      <c r="O41" s="652"/>
      <c r="P41" s="652"/>
    </row>
    <row r="42" spans="2:16" s="631" customFormat="1" ht="16.5" customHeight="1" x14ac:dyDescent="0.2">
      <c r="B42" s="652"/>
      <c r="C42" s="652"/>
      <c r="D42" s="652"/>
      <c r="E42" s="652"/>
      <c r="F42" s="652"/>
      <c r="G42" s="652"/>
      <c r="H42" s="652"/>
      <c r="I42" s="652"/>
      <c r="J42" s="652"/>
      <c r="K42" s="652"/>
      <c r="L42" s="652"/>
      <c r="M42" s="652"/>
      <c r="N42" s="652"/>
      <c r="O42" s="652"/>
      <c r="P42" s="652"/>
    </row>
    <row r="43" spans="2:16" s="631" customFormat="1" x14ac:dyDescent="0.2">
      <c r="B43" s="652"/>
      <c r="C43" s="652"/>
      <c r="D43" s="652"/>
      <c r="E43" s="652"/>
      <c r="F43" s="652"/>
      <c r="G43" s="652"/>
      <c r="H43" s="652"/>
      <c r="I43" s="652"/>
      <c r="J43" s="652"/>
      <c r="K43" s="652"/>
      <c r="L43" s="652"/>
      <c r="M43" s="652"/>
      <c r="N43" s="652"/>
      <c r="O43" s="652"/>
      <c r="P43" s="652"/>
    </row>
    <row r="44" spans="2:16" s="631" customFormat="1" x14ac:dyDescent="0.2"/>
    <row r="45" spans="2:16" s="650" customFormat="1" x14ac:dyDescent="0.2"/>
    <row r="46" spans="2:16" s="657" customFormat="1" ht="12.75" customHeight="1" x14ac:dyDescent="0.2">
      <c r="B46" s="1547"/>
      <c r="C46" s="1547"/>
      <c r="D46" s="1547"/>
      <c r="E46" s="1547"/>
      <c r="F46" s="1547"/>
      <c r="G46" s="1547"/>
      <c r="H46" s="1547"/>
      <c r="I46" s="1547"/>
      <c r="J46" s="1547"/>
      <c r="K46" s="1547"/>
      <c r="L46" s="1547"/>
      <c r="M46" s="1547"/>
      <c r="N46" s="1547"/>
      <c r="O46" s="1547"/>
      <c r="P46" s="656"/>
    </row>
  </sheetData>
  <mergeCells count="21">
    <mergeCell ref="B46:O46"/>
    <mergeCell ref="N9:O9"/>
    <mergeCell ref="Q9:R9"/>
    <mergeCell ref="T9:U9"/>
    <mergeCell ref="W9:X9"/>
    <mergeCell ref="C37:L37"/>
    <mergeCell ref="D8:D10"/>
    <mergeCell ref="B12:B16"/>
    <mergeCell ref="B17:B21"/>
    <mergeCell ref="B23:D23"/>
    <mergeCell ref="B3:K3"/>
    <mergeCell ref="B4:AD4"/>
    <mergeCell ref="B5:AD5"/>
    <mergeCell ref="B6:AC6"/>
    <mergeCell ref="B8:B10"/>
    <mergeCell ref="E8:AA8"/>
    <mergeCell ref="AC8:AD9"/>
    <mergeCell ref="E9:F9"/>
    <mergeCell ref="H9:I9"/>
    <mergeCell ref="K9:L9"/>
    <mergeCell ref="Z9:AA9"/>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90"/>
      <c r="C3" s="1590"/>
      <c r="D3" s="1590"/>
      <c r="E3" s="1590"/>
      <c r="F3" s="1590"/>
      <c r="G3" s="1590"/>
      <c r="H3" s="1590"/>
      <c r="I3" s="1590"/>
      <c r="J3" s="12"/>
      <c r="Q3" s="16"/>
    </row>
    <row r="4" spans="2:30" s="4" customFormat="1" ht="2.25" customHeight="1" x14ac:dyDescent="0.2">
      <c r="B4" s="1591"/>
      <c r="C4" s="1591"/>
      <c r="D4" s="1591"/>
      <c r="E4" s="1591"/>
      <c r="F4" s="1591"/>
      <c r="G4" s="1591"/>
      <c r="H4" s="1591"/>
      <c r="I4" s="1591"/>
      <c r="J4" s="1591"/>
      <c r="K4" s="1591"/>
      <c r="L4" s="1591"/>
      <c r="M4" s="1591"/>
      <c r="N4" s="1591"/>
      <c r="O4" s="1591"/>
      <c r="P4" s="1591"/>
      <c r="Q4" s="1591"/>
      <c r="R4" s="1591"/>
      <c r="S4" s="1591"/>
      <c r="T4" s="1591"/>
    </row>
    <row r="5" spans="2:30" s="738" customFormat="1" ht="16.5" customHeight="1" x14ac:dyDescent="0.2">
      <c r="B5" s="1540" t="s">
        <v>410</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712"/>
    </row>
    <row r="6" spans="2:30" s="738" customFormat="1" ht="14.2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row>
    <row r="7" spans="2:30" s="133" customFormat="1" ht="5.25" customHeight="1" x14ac:dyDescent="0.2"/>
    <row r="8" spans="2:30" s="134" customFormat="1" ht="21.75" customHeight="1" x14ac:dyDescent="0.2">
      <c r="B8" s="1586" t="s">
        <v>27</v>
      </c>
      <c r="D8" s="1586" t="s">
        <v>112</v>
      </c>
      <c r="E8" s="1586" t="s">
        <v>26</v>
      </c>
      <c r="F8" s="1586"/>
      <c r="G8" s="1586"/>
      <c r="H8" s="1586"/>
      <c r="I8" s="1586"/>
      <c r="J8" s="1586"/>
      <c r="K8" s="1586"/>
      <c r="L8" s="1586"/>
      <c r="M8" s="1586"/>
      <c r="N8" s="1586"/>
      <c r="O8" s="1586"/>
      <c r="P8" s="1586"/>
      <c r="Q8" s="1586"/>
      <c r="R8" s="1586"/>
      <c r="S8" s="1586"/>
    </row>
    <row r="9" spans="2:30" s="134" customFormat="1" ht="21.75" customHeight="1" x14ac:dyDescent="0.2">
      <c r="B9" s="1586"/>
      <c r="D9" s="1586"/>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86"/>
      <c r="D10" s="1586"/>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85" t="s">
        <v>24</v>
      </c>
      <c r="D12" s="141" t="s">
        <v>31</v>
      </c>
      <c r="E12" s="142">
        <f>'36perfresol'!E12</f>
        <v>617</v>
      </c>
      <c r="F12" s="141"/>
      <c r="G12" s="142">
        <f>'36perfresol'!H12</f>
        <v>10738</v>
      </c>
      <c r="H12" s="141"/>
      <c r="I12" s="142">
        <f>'36perfresol'!K12</f>
        <v>6314</v>
      </c>
      <c r="J12" s="141"/>
      <c r="K12" s="142">
        <f>'36perfresol'!N12</f>
        <v>8850</v>
      </c>
      <c r="L12" s="141"/>
      <c r="M12" s="142">
        <f>'36perfresol'!Q12</f>
        <v>8596</v>
      </c>
      <c r="N12" s="141"/>
      <c r="O12" s="142">
        <f>'36perfresol'!T12</f>
        <v>11869</v>
      </c>
      <c r="P12" s="141"/>
      <c r="Q12" s="142">
        <f>'36perfresol'!W12</f>
        <v>40189</v>
      </c>
      <c r="R12" s="141"/>
      <c r="S12" s="142">
        <f>'36perfresol'!Z12</f>
        <v>189114</v>
      </c>
      <c r="T12" s="143"/>
      <c r="V12" s="144">
        <f>E12/E$16</f>
        <v>0.24799035369774919</v>
      </c>
      <c r="W12" s="144">
        <f>G12/G$16</f>
        <v>0.23523999386597147</v>
      </c>
      <c r="X12" s="144">
        <f>I12/I$16</f>
        <v>0.23024468511833132</v>
      </c>
      <c r="Y12" s="144">
        <f>K12/K$16</f>
        <v>0.24326553051126992</v>
      </c>
      <c r="Z12" s="144">
        <f>M12/M$16</f>
        <v>0.19206792537146689</v>
      </c>
      <c r="AA12" s="144">
        <f>O12/O$16</f>
        <v>0.15445176066418551</v>
      </c>
      <c r="AB12" s="144">
        <f>Q12/Q$16</f>
        <v>0.14496522767934439</v>
      </c>
      <c r="AC12" s="144">
        <f>S12/S$16</f>
        <v>0.23624986414452273</v>
      </c>
      <c r="AD12" s="144"/>
    </row>
    <row r="13" spans="2:30" s="140" customFormat="1" ht="21" customHeight="1" x14ac:dyDescent="0.2">
      <c r="B13" s="1585"/>
      <c r="D13" s="141" t="s">
        <v>49</v>
      </c>
      <c r="E13" s="142">
        <f>'36perfresol'!E13</f>
        <v>832</v>
      </c>
      <c r="F13" s="141"/>
      <c r="G13" s="142">
        <f>'36perfresol'!H13</f>
        <v>13169</v>
      </c>
      <c r="H13" s="141"/>
      <c r="I13" s="142">
        <f>'36perfresol'!K13</f>
        <v>8191</v>
      </c>
      <c r="J13" s="141"/>
      <c r="K13" s="142">
        <f>'36perfresol'!N13</f>
        <v>11699</v>
      </c>
      <c r="L13" s="141"/>
      <c r="M13" s="142">
        <f>'36perfresol'!Q13</f>
        <v>13308</v>
      </c>
      <c r="N13" s="141"/>
      <c r="O13" s="142">
        <f>'36perfresol'!T13</f>
        <v>21942</v>
      </c>
      <c r="P13" s="141"/>
      <c r="Q13" s="142">
        <f>'36perfresol'!W13</f>
        <v>70341</v>
      </c>
      <c r="R13" s="141"/>
      <c r="S13" s="142">
        <f>'36perfresol'!Z13</f>
        <v>250361</v>
      </c>
      <c r="T13" s="143"/>
      <c r="V13" s="144">
        <f>E13/E$16</f>
        <v>0.33440514469453375</v>
      </c>
      <c r="W13" s="144">
        <f>G13/G$16</f>
        <v>0.28849650579446623</v>
      </c>
      <c r="X13" s="144">
        <f>I13/I$16</f>
        <v>0.29869087991831672</v>
      </c>
      <c r="Y13" s="144">
        <f>K13/K$16</f>
        <v>0.32157778999450248</v>
      </c>
      <c r="Z13" s="144">
        <f>M13/M$16</f>
        <v>0.29735225114512343</v>
      </c>
      <c r="AA13" s="144">
        <f>O13/O$16</f>
        <v>0.28553210316737371</v>
      </c>
      <c r="AB13" s="144">
        <f>Q13/Q$16</f>
        <v>0.25372612108270332</v>
      </c>
      <c r="AC13" s="144">
        <f>S13/S$16</f>
        <v>0.31276241968911273</v>
      </c>
      <c r="AD13" s="144"/>
    </row>
    <row r="14" spans="2:30" s="140" customFormat="1" ht="21" customHeight="1" x14ac:dyDescent="0.2">
      <c r="B14" s="1585"/>
      <c r="D14" s="141" t="s">
        <v>50</v>
      </c>
      <c r="E14" s="142">
        <f>'36perfresol'!E14</f>
        <v>426</v>
      </c>
      <c r="F14" s="141"/>
      <c r="G14" s="142">
        <f>'36perfresol'!H14</f>
        <v>10324</v>
      </c>
      <c r="H14" s="141"/>
      <c r="I14" s="142">
        <f>'36perfresol'!K14</f>
        <v>7725</v>
      </c>
      <c r="J14" s="141"/>
      <c r="K14" s="142">
        <f>'36perfresol'!N14</f>
        <v>10213</v>
      </c>
      <c r="L14" s="141"/>
      <c r="M14" s="142">
        <f>'36perfresol'!Q14</f>
        <v>14175</v>
      </c>
      <c r="N14" s="141"/>
      <c r="O14" s="142">
        <f>'36perfresol'!T14</f>
        <v>25411</v>
      </c>
      <c r="P14" s="141"/>
      <c r="Q14" s="142">
        <f>'36perfresol'!W14</f>
        <v>92433</v>
      </c>
      <c r="R14" s="141"/>
      <c r="S14" s="142">
        <f>'36perfresol'!Z14</f>
        <v>230688</v>
      </c>
      <c r="T14" s="143"/>
      <c r="V14" s="144">
        <f>E14/E$16</f>
        <v>0.1712218649517685</v>
      </c>
      <c r="W14" s="144">
        <f>G14/G$16</f>
        <v>0.22617039454947752</v>
      </c>
      <c r="X14" s="144">
        <f>I14/I$16</f>
        <v>0.2816978448747402</v>
      </c>
      <c r="Y14" s="144">
        <f>K14/K$16</f>
        <v>0.28073117097306211</v>
      </c>
      <c r="Z14" s="144">
        <f>M14/M$16</f>
        <v>0.31672438833649874</v>
      </c>
      <c r="AA14" s="144">
        <f>O14/O$16</f>
        <v>0.33067433568435572</v>
      </c>
      <c r="AB14" s="144">
        <f>Q14/Q$16</f>
        <v>0.33341389161424367</v>
      </c>
      <c r="AC14" s="144">
        <f>S14/S$16</f>
        <v>0.28818600769785241</v>
      </c>
      <c r="AD14" s="144"/>
    </row>
    <row r="15" spans="2:30" s="140" customFormat="1" ht="21" customHeight="1" x14ac:dyDescent="0.2">
      <c r="B15" s="1585"/>
      <c r="D15" s="141" t="s">
        <v>113</v>
      </c>
      <c r="E15" s="142">
        <f>'36perfresol'!E15</f>
        <v>613</v>
      </c>
      <c r="F15" s="141"/>
      <c r="G15" s="142">
        <f>'36perfresol'!H15</f>
        <v>11416</v>
      </c>
      <c r="H15" s="141"/>
      <c r="I15" s="142">
        <f>'36perfresol'!K15</f>
        <v>5193</v>
      </c>
      <c r="J15" s="141"/>
      <c r="K15" s="142">
        <f>'36perfresol'!N15</f>
        <v>5618</v>
      </c>
      <c r="L15" s="141"/>
      <c r="M15" s="142">
        <f>'36perfresol'!Q15</f>
        <v>8676</v>
      </c>
      <c r="N15" s="141"/>
      <c r="O15" s="142">
        <f>'36perfresol'!T15</f>
        <v>17624</v>
      </c>
      <c r="P15" s="141"/>
      <c r="Q15" s="142">
        <f>'36perfresol'!W15</f>
        <v>74269</v>
      </c>
      <c r="R15" s="141"/>
      <c r="S15" s="142">
        <f>'36perfresol'!Z15</f>
        <v>130320</v>
      </c>
      <c r="T15" s="143"/>
      <c r="V15" s="144">
        <f>E15/E$16</f>
        <v>0.24638263665594856</v>
      </c>
      <c r="W15" s="144">
        <f>G15/G$16</f>
        <v>0.25009310579008476</v>
      </c>
      <c r="X15" s="144">
        <f>I15/I$16</f>
        <v>0.18936659008861176</v>
      </c>
      <c r="Y15" s="144">
        <f>K15/K$16</f>
        <v>0.15442550852116549</v>
      </c>
      <c r="Z15" s="144">
        <f>M15/M$16</f>
        <v>0.19385543514691095</v>
      </c>
      <c r="AA15" s="144">
        <f>O15/O$16</f>
        <v>0.22934180048408506</v>
      </c>
      <c r="AB15" s="144">
        <f>Q15/Q$16</f>
        <v>0.26789475962370868</v>
      </c>
      <c r="AC15" s="144">
        <f>S15/S$16</f>
        <v>0.16280170846851214</v>
      </c>
      <c r="AD15" s="144"/>
    </row>
    <row r="16" spans="2:30" s="140" customFormat="1" ht="21" customHeight="1" x14ac:dyDescent="0.2">
      <c r="B16" s="1585"/>
      <c r="D16" s="145" t="s">
        <v>68</v>
      </c>
      <c r="E16" s="142">
        <f>SUM(E12:E15)</f>
        <v>2488</v>
      </c>
      <c r="F16" s="141"/>
      <c r="G16" s="142">
        <f>SUM(G12:G15)</f>
        <v>45647</v>
      </c>
      <c r="H16" s="141"/>
      <c r="I16" s="142">
        <f>SUM(I12:I15)</f>
        <v>27423</v>
      </c>
      <c r="J16" s="141"/>
      <c r="K16" s="142">
        <f>SUM(K12:K15)</f>
        <v>36380</v>
      </c>
      <c r="L16" s="141"/>
      <c r="M16" s="142">
        <f>SUM(M12:M15)</f>
        <v>44755</v>
      </c>
      <c r="N16" s="141"/>
      <c r="O16" s="142">
        <f>SUM(O12:O15)</f>
        <v>76846</v>
      </c>
      <c r="P16" s="141"/>
      <c r="Q16" s="142">
        <f>SUM(Q12:Q15)</f>
        <v>277232</v>
      </c>
      <c r="R16" s="141"/>
      <c r="S16" s="142">
        <f>SUM(S12:S15)</f>
        <v>800483</v>
      </c>
      <c r="T16" s="143"/>
      <c r="V16" s="144"/>
    </row>
    <row r="17" spans="2:29" s="140" customFormat="1" ht="21" customHeight="1" x14ac:dyDescent="0.2">
      <c r="B17" s="1585" t="s">
        <v>23</v>
      </c>
      <c r="D17" s="141" t="s">
        <v>31</v>
      </c>
      <c r="E17" s="142">
        <f>'36perfresol'!E17</f>
        <v>807</v>
      </c>
      <c r="F17" s="141"/>
      <c r="G17" s="142">
        <f>'36perfresol'!H17</f>
        <v>23232</v>
      </c>
      <c r="H17" s="141"/>
      <c r="I17" s="142">
        <f>'36perfresol'!K17</f>
        <v>9952</v>
      </c>
      <c r="J17" s="141"/>
      <c r="K17" s="142">
        <f>'36perfresol'!N17</f>
        <v>10962</v>
      </c>
      <c r="L17" s="141"/>
      <c r="M17" s="142">
        <f>'36perfresol'!Q17</f>
        <v>9775</v>
      </c>
      <c r="N17" s="141"/>
      <c r="O17" s="142">
        <f>'36perfresol'!T17</f>
        <v>13177</v>
      </c>
      <c r="P17" s="141"/>
      <c r="Q17" s="142">
        <f>'36perfresol'!W17</f>
        <v>30380</v>
      </c>
      <c r="R17" s="141"/>
      <c r="S17" s="142">
        <f>'36perfresol'!Z17</f>
        <v>61459</v>
      </c>
      <c r="T17" s="143"/>
      <c r="V17" s="144">
        <f>E17/E$21</f>
        <v>0.25676105631562202</v>
      </c>
      <c r="W17" s="144">
        <f>G17/G$21</f>
        <v>0.24132629741970332</v>
      </c>
      <c r="X17" s="144">
        <f>I17/I$21</f>
        <v>0.22377119215721544</v>
      </c>
      <c r="Y17" s="144">
        <f>K17/K$21</f>
        <v>0.23075951498821151</v>
      </c>
      <c r="Z17" s="144">
        <f>M17/M$21</f>
        <v>0.19616696769014649</v>
      </c>
      <c r="AA17" s="144">
        <f>O17/O$21</f>
        <v>0.1710143798992888</v>
      </c>
      <c r="AB17" s="144">
        <f>Q17/Q$21</f>
        <v>0.18129195882440699</v>
      </c>
      <c r="AC17" s="144">
        <f>S17/S$21</f>
        <v>0.20082015422820546</v>
      </c>
    </row>
    <row r="18" spans="2:29" s="140" customFormat="1" ht="21" customHeight="1" x14ac:dyDescent="0.2">
      <c r="B18" s="1585"/>
      <c r="D18" s="141" t="s">
        <v>49</v>
      </c>
      <c r="E18" s="142">
        <f>'36perfresol'!E18</f>
        <v>1118</v>
      </c>
      <c r="F18" s="141"/>
      <c r="G18" s="142">
        <f>'36perfresol'!H18</f>
        <v>32875</v>
      </c>
      <c r="H18" s="141"/>
      <c r="I18" s="142">
        <f>'36perfresol'!K18</f>
        <v>13048</v>
      </c>
      <c r="J18" s="141"/>
      <c r="K18" s="142">
        <f>'36perfresol'!N18</f>
        <v>15456</v>
      </c>
      <c r="L18" s="141"/>
      <c r="M18" s="142">
        <f>'36perfresol'!Q18</f>
        <v>15881</v>
      </c>
      <c r="N18" s="141"/>
      <c r="O18" s="142">
        <f>'36perfresol'!T18</f>
        <v>23878</v>
      </c>
      <c r="P18" s="141"/>
      <c r="Q18" s="142">
        <f>'36perfresol'!W18</f>
        <v>48862</v>
      </c>
      <c r="R18" s="141"/>
      <c r="S18" s="142">
        <f>'36perfresol'!Z18</f>
        <v>87270</v>
      </c>
      <c r="T18" s="143"/>
      <c r="V18" s="144">
        <f>E18/E$21</f>
        <v>0.35571110404072542</v>
      </c>
      <c r="W18" s="144">
        <f>G18/G$21</f>
        <v>0.34149457763742885</v>
      </c>
      <c r="X18" s="144">
        <f>I18/I$21</f>
        <v>0.29338489904213699</v>
      </c>
      <c r="Y18" s="144">
        <f>K18/K$21</f>
        <v>0.32536207477265072</v>
      </c>
      <c r="Z18" s="144">
        <f>M18/M$21</f>
        <v>0.31870359221352601</v>
      </c>
      <c r="AA18" s="144">
        <f>O18/O$21</f>
        <v>0.30989461662254064</v>
      </c>
      <c r="AB18" s="144">
        <f>Q18/Q$21</f>
        <v>0.29158287334029537</v>
      </c>
      <c r="AC18" s="144">
        <f>S18/S$21</f>
        <v>0.28515880277087963</v>
      </c>
    </row>
    <row r="19" spans="2:29" s="140" customFormat="1" ht="21" customHeight="1" x14ac:dyDescent="0.2">
      <c r="B19" s="1585"/>
      <c r="D19" s="141" t="s">
        <v>50</v>
      </c>
      <c r="E19" s="142">
        <f>'36perfresol'!E19</f>
        <v>457</v>
      </c>
      <c r="F19" s="141"/>
      <c r="G19" s="142">
        <f>'36perfresol'!H19</f>
        <v>23817</v>
      </c>
      <c r="H19" s="141"/>
      <c r="I19" s="142">
        <f>'36perfresol'!K19</f>
        <v>13264</v>
      </c>
      <c r="J19" s="141"/>
      <c r="K19" s="142">
        <f>'36perfresol'!N19</f>
        <v>14316</v>
      </c>
      <c r="L19" s="141"/>
      <c r="M19" s="142">
        <f>'36perfresol'!Q19</f>
        <v>16069</v>
      </c>
      <c r="N19" s="141"/>
      <c r="O19" s="142">
        <f>'36perfresol'!T19</f>
        <v>24851</v>
      </c>
      <c r="P19" s="141"/>
      <c r="Q19" s="142">
        <f>'36perfresol'!W19</f>
        <v>49956</v>
      </c>
      <c r="R19" s="141"/>
      <c r="S19" s="142">
        <f>'36perfresol'!Z19</f>
        <v>91308</v>
      </c>
      <c r="T19" s="143"/>
      <c r="V19" s="144">
        <f>E19/E$21</f>
        <v>0.14540248170537703</v>
      </c>
      <c r="W19" s="144">
        <f>G19/G$21</f>
        <v>0.24740308305979142</v>
      </c>
      <c r="X19" s="144">
        <f>I19/I$21</f>
        <v>0.29824166928992218</v>
      </c>
      <c r="Y19" s="144">
        <f>K19/K$21</f>
        <v>0.30136409565510275</v>
      </c>
      <c r="Z19" s="144">
        <f>M19/M$21</f>
        <v>0.32247641982741321</v>
      </c>
      <c r="AA19" s="144">
        <f>O19/O$21</f>
        <v>0.32252245236982818</v>
      </c>
      <c r="AB19" s="144">
        <f>Q19/Q$21</f>
        <v>0.2981112934506937</v>
      </c>
      <c r="AC19" s="144">
        <f>S19/S$21</f>
        <v>0.29835315645013721</v>
      </c>
    </row>
    <row r="20" spans="2:29" s="140" customFormat="1" ht="21" customHeight="1" x14ac:dyDescent="0.2">
      <c r="B20" s="1585"/>
      <c r="D20" s="141" t="s">
        <v>113</v>
      </c>
      <c r="E20" s="142">
        <f>'36perfresol'!E20</f>
        <v>761</v>
      </c>
      <c r="F20" s="141"/>
      <c r="G20" s="142">
        <f>'36perfresol'!H20</f>
        <v>16344</v>
      </c>
      <c r="H20" s="141"/>
      <c r="I20" s="142">
        <f>'36perfresol'!K20</f>
        <v>8210</v>
      </c>
      <c r="J20" s="141"/>
      <c r="K20" s="142">
        <f>'36perfresol'!N20</f>
        <v>6770</v>
      </c>
      <c r="L20" s="141"/>
      <c r="M20" s="142">
        <f>'36perfresol'!Q20</f>
        <v>8105</v>
      </c>
      <c r="N20" s="141"/>
      <c r="O20" s="142">
        <f>'36perfresol'!T20</f>
        <v>15146</v>
      </c>
      <c r="P20" s="141"/>
      <c r="Q20" s="142">
        <f>'36perfresol'!W20</f>
        <v>38377</v>
      </c>
      <c r="R20" s="141"/>
      <c r="S20" s="142">
        <f>'36perfresol'!Z20</f>
        <v>66003</v>
      </c>
      <c r="T20" s="143"/>
      <c r="V20" s="144">
        <f>E20/E$21</f>
        <v>0.24212535793827553</v>
      </c>
      <c r="W20" s="144">
        <f>G20/G$21</f>
        <v>0.16977604188307641</v>
      </c>
      <c r="X20" s="144">
        <f>I20/I$21</f>
        <v>0.18460223951072538</v>
      </c>
      <c r="Y20" s="144">
        <f>K20/K$21</f>
        <v>0.14251431458403502</v>
      </c>
      <c r="Z20" s="144">
        <f>M20/M$21</f>
        <v>0.16265302026891432</v>
      </c>
      <c r="AA20" s="144">
        <f>O20/O$21</f>
        <v>0.19656855110834243</v>
      </c>
      <c r="AB20" s="144">
        <f>Q20/Q$21</f>
        <v>0.22901387438460391</v>
      </c>
      <c r="AC20" s="144">
        <f>S20/S$21</f>
        <v>0.21566788655077768</v>
      </c>
    </row>
    <row r="21" spans="2:29" s="140" customFormat="1" ht="21" customHeight="1" x14ac:dyDescent="0.2">
      <c r="B21" s="1585"/>
      <c r="D21" s="145" t="s">
        <v>68</v>
      </c>
      <c r="E21" s="142">
        <f>SUM(E17:E20)</f>
        <v>3143</v>
      </c>
      <c r="F21" s="141"/>
      <c r="G21" s="142">
        <f>SUM(G17:G20)</f>
        <v>96268</v>
      </c>
      <c r="H21" s="141"/>
      <c r="I21" s="142">
        <f>SUM(I17:I20)</f>
        <v>44474</v>
      </c>
      <c r="J21" s="141"/>
      <c r="K21" s="142">
        <f>SUM(K17:K20)</f>
        <v>47504</v>
      </c>
      <c r="L21" s="141"/>
      <c r="M21" s="142">
        <f>SUM(M17:M20)</f>
        <v>49830</v>
      </c>
      <c r="N21" s="141"/>
      <c r="O21" s="142">
        <f>SUM(O17:O20)</f>
        <v>77052</v>
      </c>
      <c r="P21" s="141"/>
      <c r="Q21" s="142">
        <f>SUM(Q17:Q20)</f>
        <v>167575</v>
      </c>
      <c r="R21" s="141"/>
      <c r="S21" s="142">
        <f>SUM(S17:S20)</f>
        <v>306040</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86" t="s">
        <v>0</v>
      </c>
      <c r="C23" s="1586"/>
      <c r="D23" s="1586"/>
      <c r="E23" s="147">
        <f>E16+E21</f>
        <v>5631</v>
      </c>
      <c r="F23" s="143"/>
      <c r="G23" s="147">
        <f>G16+G21</f>
        <v>141915</v>
      </c>
      <c r="H23" s="143"/>
      <c r="I23" s="147">
        <f>I16+I21</f>
        <v>71897</v>
      </c>
      <c r="J23" s="143"/>
      <c r="K23" s="147">
        <f>K16+K21</f>
        <v>83884</v>
      </c>
      <c r="L23" s="143"/>
      <c r="M23" s="147">
        <f>M16+M21</f>
        <v>94585</v>
      </c>
      <c r="N23" s="143"/>
      <c r="O23" s="147">
        <f>O16+O21</f>
        <v>153898</v>
      </c>
      <c r="P23" s="143"/>
      <c r="Q23" s="147">
        <f>Q16+Q21</f>
        <v>444807</v>
      </c>
      <c r="R23" s="143"/>
      <c r="S23" s="147">
        <f>S16+S21</f>
        <v>1106523</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87"/>
      <c r="D37" s="1587"/>
      <c r="E37" s="1587"/>
      <c r="F37" s="1587"/>
      <c r="G37" s="1587"/>
      <c r="H37" s="1587"/>
      <c r="I37" s="1587"/>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88"/>
      <c r="C46" s="1589"/>
      <c r="D46" s="1589"/>
      <c r="E46" s="1589"/>
      <c r="F46" s="1589"/>
      <c r="G46" s="1589"/>
      <c r="H46" s="1589"/>
      <c r="I46" s="1589"/>
      <c r="J46" s="1589"/>
      <c r="K46" s="1589"/>
      <c r="L46" s="107"/>
    </row>
  </sheetData>
  <mergeCells count="12">
    <mergeCell ref="B3:I3"/>
    <mergeCell ref="B4:T4"/>
    <mergeCell ref="B8:B10"/>
    <mergeCell ref="D8:D10"/>
    <mergeCell ref="E8:S8"/>
    <mergeCell ref="B6:AC6"/>
    <mergeCell ref="B5:AB5"/>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23" t="s">
        <v>36</v>
      </c>
      <c r="G1" s="23" t="s">
        <v>21</v>
      </c>
      <c r="I1" s="23" t="s">
        <v>20</v>
      </c>
      <c r="K1" s="23" t="s">
        <v>19</v>
      </c>
      <c r="M1" s="23" t="s">
        <v>18</v>
      </c>
      <c r="O1" s="23" t="s">
        <v>17</v>
      </c>
      <c r="Q1" s="23" t="s">
        <v>16</v>
      </c>
      <c r="S1" s="23" t="s">
        <v>15</v>
      </c>
    </row>
    <row r="2" spans="2:30" s="2" customFormat="1" ht="14.25" x14ac:dyDescent="0.2">
      <c r="B2" s="6"/>
      <c r="C2" s="13"/>
      <c r="D2" s="13"/>
      <c r="T2" s="13"/>
    </row>
    <row r="3" spans="2:30" s="11" customFormat="1" ht="47.25" customHeight="1" x14ac:dyDescent="0.2">
      <c r="B3" s="1590"/>
      <c r="C3" s="1590"/>
      <c r="D3" s="1590"/>
      <c r="E3" s="1590"/>
      <c r="F3" s="1590"/>
      <c r="G3" s="1590"/>
      <c r="H3" s="1590"/>
      <c r="I3" s="1590"/>
      <c r="J3" s="12"/>
      <c r="Q3" s="16"/>
    </row>
    <row r="4" spans="2:30" s="4" customFormat="1" ht="2.25" customHeight="1" x14ac:dyDescent="0.2">
      <c r="B4" s="1591"/>
      <c r="C4" s="1591"/>
      <c r="D4" s="1591"/>
      <c r="E4" s="1591"/>
      <c r="F4" s="1591"/>
      <c r="G4" s="1591"/>
      <c r="H4" s="1591"/>
      <c r="I4" s="1591"/>
      <c r="J4" s="1591"/>
      <c r="K4" s="1591"/>
      <c r="L4" s="1591"/>
      <c r="M4" s="1591"/>
      <c r="N4" s="1591"/>
      <c r="O4" s="1591"/>
      <c r="P4" s="1591"/>
      <c r="Q4" s="1591"/>
      <c r="R4" s="1591"/>
      <c r="S4" s="1591"/>
      <c r="T4" s="1591"/>
    </row>
    <row r="5" spans="2:30" s="738" customFormat="1" ht="16.5" customHeight="1" x14ac:dyDescent="0.2">
      <c r="B5" s="1540" t="s">
        <v>411</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712"/>
    </row>
    <row r="6" spans="2:30" s="738" customFormat="1" ht="14.2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row>
    <row r="7" spans="2:30" s="133" customFormat="1" ht="5.25" customHeight="1" x14ac:dyDescent="0.2"/>
    <row r="8" spans="2:30" s="134" customFormat="1" ht="21.75" customHeight="1" x14ac:dyDescent="0.2">
      <c r="B8" s="1586" t="s">
        <v>27</v>
      </c>
      <c r="D8" s="1586" t="s">
        <v>112</v>
      </c>
      <c r="E8" s="1586" t="s">
        <v>26</v>
      </c>
      <c r="F8" s="1586"/>
      <c r="G8" s="1586"/>
      <c r="H8" s="1586"/>
      <c r="I8" s="1586"/>
      <c r="J8" s="1586"/>
      <c r="K8" s="1586"/>
      <c r="L8" s="1586"/>
      <c r="M8" s="1586"/>
      <c r="N8" s="1586"/>
      <c r="O8" s="1586"/>
      <c r="P8" s="1586"/>
      <c r="Q8" s="1586"/>
      <c r="R8" s="1586"/>
      <c r="S8" s="1586"/>
    </row>
    <row r="9" spans="2:30" s="134" customFormat="1" ht="21.75" customHeight="1" x14ac:dyDescent="0.2">
      <c r="B9" s="1586"/>
      <c r="D9" s="1586"/>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
      <c r="B10" s="1586"/>
      <c r="D10" s="1586"/>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
      <c r="B12" s="1585" t="s">
        <v>24</v>
      </c>
      <c r="D12" s="141" t="s">
        <v>31</v>
      </c>
      <c r="E12" s="142">
        <f>'36perfresol'!E12</f>
        <v>617</v>
      </c>
      <c r="F12" s="141"/>
      <c r="G12" s="142">
        <f>'36perfresol'!H12</f>
        <v>10738</v>
      </c>
      <c r="H12" s="141"/>
      <c r="I12" s="142">
        <f>'36perfresol'!K12</f>
        <v>6314</v>
      </c>
      <c r="J12" s="141"/>
      <c r="K12" s="142">
        <f>'36perfresol'!N12</f>
        <v>8850</v>
      </c>
      <c r="L12" s="141"/>
      <c r="M12" s="142">
        <f>'36perfresol'!Q12</f>
        <v>8596</v>
      </c>
      <c r="N12" s="141"/>
      <c r="O12" s="142">
        <f>'36perfresol'!T12</f>
        <v>11869</v>
      </c>
      <c r="P12" s="141"/>
      <c r="Q12" s="142">
        <f>'36perfresol'!W12</f>
        <v>40189</v>
      </c>
      <c r="R12" s="141"/>
      <c r="S12" s="142">
        <f>'36perfresol'!Z12</f>
        <v>189114</v>
      </c>
      <c r="T12" s="143"/>
      <c r="V12" s="144">
        <f>E12/E$16</f>
        <v>0.32906666666666667</v>
      </c>
      <c r="W12" s="144">
        <f>G12/G$16</f>
        <v>0.3136922672431422</v>
      </c>
      <c r="X12" s="144">
        <f>I12/I$16</f>
        <v>0.28403058929374719</v>
      </c>
      <c r="Y12" s="144">
        <f>K12/K$16</f>
        <v>0.28769260776282424</v>
      </c>
      <c r="Z12" s="144">
        <f>M12/M$16</f>
        <v>0.23825494054713267</v>
      </c>
      <c r="AA12" s="144">
        <f>O12/O$16</f>
        <v>0.20041538617405694</v>
      </c>
      <c r="AB12" s="144">
        <f>Q12/Q$16</f>
        <v>0.19801146021688681</v>
      </c>
      <c r="AC12" s="144">
        <f>S12/S$16</f>
        <v>0.28219104904329245</v>
      </c>
      <c r="AD12" s="144"/>
    </row>
    <row r="13" spans="2:30" s="140" customFormat="1" ht="21" customHeight="1" x14ac:dyDescent="0.2">
      <c r="B13" s="1585"/>
      <c r="D13" s="141" t="s">
        <v>49</v>
      </c>
      <c r="E13" s="142">
        <f>'36perfresol'!E13</f>
        <v>832</v>
      </c>
      <c r="F13" s="141"/>
      <c r="G13" s="142">
        <f>'36perfresol'!H13</f>
        <v>13169</v>
      </c>
      <c r="H13" s="141"/>
      <c r="I13" s="142">
        <f>'36perfresol'!K13</f>
        <v>8191</v>
      </c>
      <c r="J13" s="141"/>
      <c r="K13" s="142">
        <f>'36perfresol'!N13</f>
        <v>11699</v>
      </c>
      <c r="L13" s="141"/>
      <c r="M13" s="142">
        <f>'36perfresol'!Q13</f>
        <v>13308</v>
      </c>
      <c r="N13" s="141"/>
      <c r="O13" s="142">
        <f>'36perfresol'!T13</f>
        <v>21942</v>
      </c>
      <c r="P13" s="141"/>
      <c r="Q13" s="142">
        <f>'36perfresol'!W13</f>
        <v>70341</v>
      </c>
      <c r="R13" s="141"/>
      <c r="S13" s="142">
        <f>'36perfresol'!Z13</f>
        <v>250361</v>
      </c>
      <c r="T13" s="143"/>
      <c r="V13" s="144">
        <f>E13/E$16</f>
        <v>0.44373333333333331</v>
      </c>
      <c r="W13" s="144">
        <f>G13/G$16</f>
        <v>0.38470976600157752</v>
      </c>
      <c r="X13" s="144">
        <f>I13/I$16</f>
        <v>0.36846603688708951</v>
      </c>
      <c r="Y13" s="144">
        <f>K13/K$16</f>
        <v>0.38030687211494701</v>
      </c>
      <c r="Z13" s="144">
        <f>M13/M$16</f>
        <v>0.36885722996757114</v>
      </c>
      <c r="AA13" s="144">
        <f>O13/O$16</f>
        <v>0.37050420451859106</v>
      </c>
      <c r="AB13" s="144">
        <f>Q13/Q$16</f>
        <v>0.34657055719515378</v>
      </c>
      <c r="AC13" s="144">
        <f>S13/S$16</f>
        <v>0.37358224790088379</v>
      </c>
      <c r="AD13" s="144"/>
    </row>
    <row r="14" spans="2:30" s="140" customFormat="1" ht="21" customHeight="1" x14ac:dyDescent="0.2">
      <c r="B14" s="1585"/>
      <c r="D14" s="141" t="s">
        <v>50</v>
      </c>
      <c r="E14" s="142">
        <f>'36perfresol'!E14</f>
        <v>426</v>
      </c>
      <c r="F14" s="141"/>
      <c r="G14" s="142">
        <f>'36perfresol'!H14</f>
        <v>10324</v>
      </c>
      <c r="H14" s="141"/>
      <c r="I14" s="142">
        <f>'36perfresol'!K14</f>
        <v>7725</v>
      </c>
      <c r="J14" s="141"/>
      <c r="K14" s="142">
        <f>'36perfresol'!N14</f>
        <v>10213</v>
      </c>
      <c r="L14" s="141"/>
      <c r="M14" s="142">
        <f>'36perfresol'!Q14</f>
        <v>14175</v>
      </c>
      <c r="N14" s="141"/>
      <c r="O14" s="142">
        <f>'36perfresol'!T14</f>
        <v>25411</v>
      </c>
      <c r="P14" s="141"/>
      <c r="Q14" s="142">
        <f>'36perfresol'!W14</f>
        <v>92433</v>
      </c>
      <c r="R14" s="141"/>
      <c r="S14" s="142">
        <f>'36perfresol'!Z14</f>
        <v>230688</v>
      </c>
      <c r="T14" s="143"/>
      <c r="V14" s="144">
        <f>E14/E$16</f>
        <v>0.22720000000000001</v>
      </c>
      <c r="W14" s="144">
        <f>G14/G$16</f>
        <v>0.30159796675528028</v>
      </c>
      <c r="X14" s="144">
        <f>I14/I$16</f>
        <v>0.3475033738191633</v>
      </c>
      <c r="Y14" s="144">
        <f>K14/K$16</f>
        <v>0.33200052012222875</v>
      </c>
      <c r="Z14" s="144">
        <f>M14/M$16</f>
        <v>0.39288782948529616</v>
      </c>
      <c r="AA14" s="144">
        <f>O14/O$16</f>
        <v>0.42908040930735197</v>
      </c>
      <c r="AB14" s="144">
        <f>Q14/Q$16</f>
        <v>0.4554179825879594</v>
      </c>
      <c r="AC14" s="144">
        <f>S14/S$16</f>
        <v>0.34422670305582376</v>
      </c>
      <c r="AD14" s="144"/>
    </row>
    <row r="15" spans="2:30" s="140" customFormat="1" ht="21" customHeight="1" x14ac:dyDescent="0.2">
      <c r="B15" s="1585"/>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
      <c r="B16" s="1585"/>
      <c r="D16" s="145" t="s">
        <v>68</v>
      </c>
      <c r="E16" s="142">
        <f>SUM(E12:E15)</f>
        <v>1875</v>
      </c>
      <c r="F16" s="141"/>
      <c r="G16" s="142">
        <f>SUM(G12:G15)</f>
        <v>34231</v>
      </c>
      <c r="H16" s="141"/>
      <c r="I16" s="142">
        <f>SUM(I12:I15)</f>
        <v>22230</v>
      </c>
      <c r="J16" s="141"/>
      <c r="K16" s="142">
        <f>SUM(K12:K15)</f>
        <v>30762</v>
      </c>
      <c r="L16" s="141"/>
      <c r="M16" s="142">
        <f>SUM(M12:M15)</f>
        <v>36079</v>
      </c>
      <c r="N16" s="141"/>
      <c r="O16" s="142">
        <f>SUM(O12:O15)</f>
        <v>59222</v>
      </c>
      <c r="P16" s="141"/>
      <c r="Q16" s="142">
        <f>SUM(Q12:Q15)</f>
        <v>202963</v>
      </c>
      <c r="R16" s="141"/>
      <c r="S16" s="142">
        <f>SUM(S12:S15)</f>
        <v>670163</v>
      </c>
      <c r="T16" s="143"/>
      <c r="V16" s="144"/>
    </row>
    <row r="17" spans="2:29" s="140" customFormat="1" ht="21" customHeight="1" x14ac:dyDescent="0.2">
      <c r="B17" s="1585" t="s">
        <v>23</v>
      </c>
      <c r="D17" s="141" t="s">
        <v>31</v>
      </c>
      <c r="E17" s="142">
        <f>'36perfresol'!E17</f>
        <v>807</v>
      </c>
      <c r="F17" s="141"/>
      <c r="G17" s="142">
        <f>'36perfresol'!H17</f>
        <v>23232</v>
      </c>
      <c r="H17" s="141"/>
      <c r="I17" s="142">
        <f>'36perfresol'!K17</f>
        <v>9952</v>
      </c>
      <c r="J17" s="141"/>
      <c r="K17" s="142">
        <f>'36perfresol'!N17</f>
        <v>10962</v>
      </c>
      <c r="L17" s="141"/>
      <c r="M17" s="142">
        <f>'36perfresol'!Q17</f>
        <v>9775</v>
      </c>
      <c r="N17" s="141"/>
      <c r="O17" s="142">
        <f>'36perfresol'!T17</f>
        <v>13177</v>
      </c>
      <c r="P17" s="141"/>
      <c r="Q17" s="142">
        <f>'36perfresol'!W17</f>
        <v>30380</v>
      </c>
      <c r="R17" s="141"/>
      <c r="S17" s="142">
        <f>'36perfresol'!Z17</f>
        <v>61459</v>
      </c>
      <c r="T17" s="143"/>
      <c r="V17" s="144">
        <f>E17/E$21</f>
        <v>0.33879093198992444</v>
      </c>
      <c r="W17" s="144">
        <f>G17/G$21</f>
        <v>0.29067614233521843</v>
      </c>
      <c r="X17" s="144">
        <f>I17/I$21</f>
        <v>0.27443194352525924</v>
      </c>
      <c r="Y17" s="144">
        <f>K17/K$21</f>
        <v>0.26911179849756961</v>
      </c>
      <c r="Z17" s="144">
        <f>M17/M$21</f>
        <v>0.23427201917315757</v>
      </c>
      <c r="AA17" s="144">
        <f>O17/O$21</f>
        <v>0.21285497366975736</v>
      </c>
      <c r="AB17" s="144">
        <f>Q17/Q$21</f>
        <v>0.23514295886933234</v>
      </c>
      <c r="AC17" s="144">
        <f>S17/S$21</f>
        <v>0.25603969388052678</v>
      </c>
    </row>
    <row r="18" spans="2:29" s="140" customFormat="1" ht="21" customHeight="1" x14ac:dyDescent="0.2">
      <c r="B18" s="1585"/>
      <c r="D18" s="141" t="s">
        <v>49</v>
      </c>
      <c r="E18" s="142">
        <f>'36perfresol'!E18</f>
        <v>1118</v>
      </c>
      <c r="F18" s="141"/>
      <c r="G18" s="142">
        <f>'36perfresol'!H18</f>
        <v>32875</v>
      </c>
      <c r="H18" s="141"/>
      <c r="I18" s="142">
        <f>'36perfresol'!K18</f>
        <v>13048</v>
      </c>
      <c r="J18" s="141"/>
      <c r="K18" s="142">
        <f>'36perfresol'!N18</f>
        <v>15456</v>
      </c>
      <c r="L18" s="141"/>
      <c r="M18" s="142">
        <f>'36perfresol'!Q18</f>
        <v>15881</v>
      </c>
      <c r="N18" s="141"/>
      <c r="O18" s="142">
        <f>'36perfresol'!T18</f>
        <v>23878</v>
      </c>
      <c r="P18" s="141"/>
      <c r="Q18" s="142">
        <f>'36perfresol'!W18</f>
        <v>48862</v>
      </c>
      <c r="R18" s="141"/>
      <c r="S18" s="142">
        <f>'36perfresol'!Z18</f>
        <v>87270</v>
      </c>
      <c r="T18" s="143"/>
      <c r="V18" s="144">
        <f>E18/E$21</f>
        <v>0.46935348446683461</v>
      </c>
      <c r="W18" s="144">
        <f>G18/G$21</f>
        <v>0.41132826184875632</v>
      </c>
      <c r="X18" s="144">
        <f>I18/I$21</f>
        <v>0.35980586807853521</v>
      </c>
      <c r="Y18" s="144">
        <f>K18/K$21</f>
        <v>0.37943732508469585</v>
      </c>
      <c r="Z18" s="144">
        <f>M18/M$21</f>
        <v>0.38061114439784299</v>
      </c>
      <c r="AA18" s="144">
        <f>O18/O$21</f>
        <v>0.38571382418505479</v>
      </c>
      <c r="AB18" s="144">
        <f>Q18/Q$21</f>
        <v>0.37819470889642254</v>
      </c>
      <c r="AC18" s="144">
        <f>S18/S$21</f>
        <v>0.36356894978690785</v>
      </c>
    </row>
    <row r="19" spans="2:29" s="140" customFormat="1" ht="21" customHeight="1" x14ac:dyDescent="0.2">
      <c r="B19" s="1585"/>
      <c r="D19" s="141" t="s">
        <v>50</v>
      </c>
      <c r="E19" s="142">
        <f>'36perfresol'!E19</f>
        <v>457</v>
      </c>
      <c r="F19" s="141"/>
      <c r="G19" s="142">
        <f>'36perfresol'!H19</f>
        <v>23817</v>
      </c>
      <c r="H19" s="141"/>
      <c r="I19" s="142">
        <f>'36perfresol'!K19</f>
        <v>13264</v>
      </c>
      <c r="J19" s="141"/>
      <c r="K19" s="142">
        <f>'36perfresol'!N19</f>
        <v>14316</v>
      </c>
      <c r="L19" s="141"/>
      <c r="M19" s="142">
        <f>'36perfresol'!Q19</f>
        <v>16069</v>
      </c>
      <c r="N19" s="141"/>
      <c r="O19" s="142">
        <f>'36perfresol'!T19</f>
        <v>24851</v>
      </c>
      <c r="P19" s="141"/>
      <c r="Q19" s="142">
        <f>'36perfresol'!W19</f>
        <v>49956</v>
      </c>
      <c r="R19" s="141"/>
      <c r="S19" s="142">
        <f>'36perfresol'!Z19</f>
        <v>91308</v>
      </c>
      <c r="T19" s="143"/>
      <c r="V19" s="144">
        <f>E19/E$21</f>
        <v>0.19185558354324098</v>
      </c>
      <c r="W19" s="144">
        <f>G19/G$21</f>
        <v>0.29799559581602525</v>
      </c>
      <c r="X19" s="144">
        <f>I19/I$21</f>
        <v>0.36576218839620561</v>
      </c>
      <c r="Y19" s="144">
        <f>K19/K$21</f>
        <v>0.35145087641773459</v>
      </c>
      <c r="Z19" s="144">
        <f>M19/M$21</f>
        <v>0.38511683642899941</v>
      </c>
      <c r="AA19" s="144">
        <f>O19/O$21</f>
        <v>0.40143120214518785</v>
      </c>
      <c r="AB19" s="144">
        <f>Q19/Q$21</f>
        <v>0.38666233223424512</v>
      </c>
      <c r="AC19" s="144">
        <f>S19/S$21</f>
        <v>0.38039135633256538</v>
      </c>
    </row>
    <row r="20" spans="2:29" s="140" customFormat="1" ht="21" customHeight="1" x14ac:dyDescent="0.2">
      <c r="B20" s="1585"/>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
      <c r="B21" s="1585"/>
      <c r="D21" s="145" t="s">
        <v>68</v>
      </c>
      <c r="E21" s="142">
        <f>SUM(E17:E20)</f>
        <v>2382</v>
      </c>
      <c r="F21" s="141"/>
      <c r="G21" s="142">
        <f>SUM(G17:G20)</f>
        <v>79924</v>
      </c>
      <c r="H21" s="141"/>
      <c r="I21" s="142">
        <f>SUM(I17:I20)</f>
        <v>36264</v>
      </c>
      <c r="J21" s="141"/>
      <c r="K21" s="142">
        <f>SUM(K17:K20)</f>
        <v>40734</v>
      </c>
      <c r="L21" s="141"/>
      <c r="M21" s="142">
        <f>SUM(M17:M20)</f>
        <v>41725</v>
      </c>
      <c r="N21" s="141"/>
      <c r="O21" s="142">
        <f>SUM(O17:O20)</f>
        <v>61906</v>
      </c>
      <c r="P21" s="141"/>
      <c r="Q21" s="142">
        <f>SUM(Q17:Q20)</f>
        <v>129198</v>
      </c>
      <c r="R21" s="141"/>
      <c r="S21" s="142">
        <f>SUM(S17:S20)</f>
        <v>240037</v>
      </c>
      <c r="T21" s="143"/>
      <c r="V21" s="144"/>
    </row>
    <row r="22" spans="2:29" s="136" customFormat="1" ht="3" customHeight="1" x14ac:dyDescent="0.2">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
      <c r="B23" s="1586" t="s">
        <v>0</v>
      </c>
      <c r="C23" s="1586"/>
      <c r="D23" s="1586"/>
      <c r="E23" s="147">
        <f>E16+E21</f>
        <v>4257</v>
      </c>
      <c r="F23" s="143"/>
      <c r="G23" s="147">
        <f>G16+G21</f>
        <v>114155</v>
      </c>
      <c r="H23" s="143"/>
      <c r="I23" s="147">
        <f>I16+I21</f>
        <v>58494</v>
      </c>
      <c r="J23" s="143"/>
      <c r="K23" s="147">
        <f>K16+K21</f>
        <v>71496</v>
      </c>
      <c r="L23" s="143"/>
      <c r="M23" s="147">
        <f>M16+M21</f>
        <v>77804</v>
      </c>
      <c r="N23" s="143"/>
      <c r="O23" s="147">
        <f>O16+O21</f>
        <v>121128</v>
      </c>
      <c r="P23" s="143"/>
      <c r="Q23" s="147">
        <f>Q16+Q21</f>
        <v>332161</v>
      </c>
      <c r="R23" s="143"/>
      <c r="S23" s="147">
        <f>S16+S21</f>
        <v>910200</v>
      </c>
      <c r="T23" s="143"/>
    </row>
    <row r="24" spans="2:29" s="151" customFormat="1" ht="5.25" customHeight="1" x14ac:dyDescent="0.2">
      <c r="B24" s="149"/>
      <c r="C24" s="149"/>
      <c r="D24" s="149"/>
      <c r="E24" s="149"/>
      <c r="F24" s="149"/>
      <c r="G24" s="149"/>
      <c r="H24" s="149"/>
      <c r="I24" s="149"/>
      <c r="J24" s="149"/>
      <c r="K24" s="149"/>
      <c r="L24" s="150"/>
    </row>
    <row r="25" spans="2:29" s="21" customFormat="1" ht="5.25" customHeight="1" x14ac:dyDescent="0.2">
      <c r="B25" s="195"/>
      <c r="C25" s="195"/>
      <c r="D25" s="195"/>
      <c r="E25" s="195"/>
      <c r="F25" s="195"/>
      <c r="G25" s="195"/>
      <c r="H25" s="195"/>
      <c r="I25" s="195"/>
      <c r="J25" s="195"/>
      <c r="K25" s="195"/>
      <c r="L25" s="196"/>
    </row>
    <row r="26" spans="2:29" s="21" customFormat="1" ht="12.75" customHeight="1" x14ac:dyDescent="0.2">
      <c r="B26" s="152"/>
      <c r="C26" s="152"/>
      <c r="D26" s="152"/>
      <c r="E26" s="152"/>
      <c r="F26" s="152"/>
      <c r="G26" s="152"/>
      <c r="H26" s="152"/>
      <c r="I26" s="152"/>
      <c r="J26" s="152"/>
      <c r="K26" s="152"/>
      <c r="L26" s="152"/>
    </row>
    <row r="27" spans="2:29" s="194" customFormat="1" ht="24.75" customHeight="1" x14ac:dyDescent="0.2">
      <c r="B27" s="197"/>
      <c r="C27" s="197"/>
      <c r="D27" s="197"/>
      <c r="E27" s="197" t="s">
        <v>114</v>
      </c>
      <c r="F27" s="197"/>
      <c r="G27" s="197" t="s">
        <v>20</v>
      </c>
      <c r="H27" s="197"/>
      <c r="I27" s="197" t="s">
        <v>18</v>
      </c>
      <c r="J27" s="197"/>
      <c r="K27" s="197" t="s">
        <v>16</v>
      </c>
      <c r="L27" s="197"/>
    </row>
    <row r="28" spans="2:29" s="194" customFormat="1" ht="10.5" x14ac:dyDescent="0.2">
      <c r="B28" s="198"/>
      <c r="C28" s="198"/>
      <c r="D28" s="198"/>
      <c r="E28" s="198" t="e">
        <f>#REF!</f>
        <v>#REF!</v>
      </c>
      <c r="F28" s="199"/>
      <c r="G28" s="199" t="e">
        <f>#REF!</f>
        <v>#REF!</v>
      </c>
      <c r="H28" s="199"/>
      <c r="I28" s="199" t="e">
        <f>#REF!</f>
        <v>#REF!</v>
      </c>
      <c r="J28" s="199"/>
      <c r="K28" s="199" t="e">
        <f>#REF!</f>
        <v>#REF!</v>
      </c>
      <c r="L28" s="199"/>
    </row>
    <row r="29" spans="2:29" s="21" customFormat="1" x14ac:dyDescent="0.2">
      <c r="B29" s="152"/>
      <c r="C29" s="152"/>
      <c r="D29" s="152"/>
      <c r="E29" s="152"/>
      <c r="F29" s="152"/>
      <c r="G29" s="152"/>
      <c r="H29" s="152"/>
      <c r="I29" s="152"/>
      <c r="J29" s="152"/>
      <c r="K29" s="152"/>
      <c r="L29" s="152"/>
    </row>
    <row r="30" spans="2:29" s="21" customFormat="1" x14ac:dyDescent="0.2">
      <c r="B30" s="152"/>
      <c r="C30" s="152"/>
      <c r="D30" s="152"/>
      <c r="E30" s="152"/>
      <c r="F30" s="152"/>
      <c r="G30" s="152"/>
      <c r="H30" s="152"/>
      <c r="I30" s="152"/>
      <c r="J30" s="152"/>
      <c r="K30" s="152"/>
      <c r="L30" s="152"/>
    </row>
    <row r="31" spans="2:29" s="21" customFormat="1" x14ac:dyDescent="0.2">
      <c r="B31" s="152"/>
      <c r="C31" s="152"/>
      <c r="D31" s="152"/>
      <c r="E31" s="152"/>
      <c r="F31" s="152"/>
      <c r="G31" s="152"/>
      <c r="H31" s="152"/>
      <c r="I31" s="152"/>
      <c r="J31" s="152"/>
      <c r="K31" s="152"/>
      <c r="L31" s="152"/>
    </row>
    <row r="32" spans="2:29" s="21" customFormat="1" x14ac:dyDescent="0.2">
      <c r="B32" s="152"/>
      <c r="C32" s="152"/>
      <c r="D32" s="152"/>
      <c r="E32" s="152"/>
      <c r="F32" s="152"/>
      <c r="G32" s="152"/>
      <c r="H32" s="152"/>
      <c r="I32" s="152"/>
      <c r="J32" s="152"/>
      <c r="K32" s="152"/>
      <c r="L32" s="152"/>
    </row>
    <row r="33" spans="2:12" s="21" customFormat="1" x14ac:dyDescent="0.2">
      <c r="B33" s="152"/>
      <c r="C33" s="152"/>
      <c r="D33" s="152"/>
      <c r="E33" s="152"/>
      <c r="F33" s="152"/>
      <c r="G33" s="152"/>
      <c r="H33" s="152"/>
      <c r="I33" s="152"/>
      <c r="J33" s="152"/>
      <c r="K33" s="152"/>
      <c r="L33" s="152"/>
    </row>
    <row r="34" spans="2:12" s="21" customFormat="1" x14ac:dyDescent="0.2">
      <c r="B34" s="152"/>
      <c r="C34" s="152"/>
      <c r="D34" s="152"/>
      <c r="E34" s="152"/>
      <c r="F34" s="152"/>
      <c r="G34" s="152"/>
      <c r="H34" s="152"/>
      <c r="I34" s="152"/>
      <c r="J34" s="152"/>
      <c r="K34" s="152"/>
      <c r="L34" s="152"/>
    </row>
    <row r="35" spans="2:12" s="21" customFormat="1" x14ac:dyDescent="0.2">
      <c r="B35" s="152"/>
      <c r="C35" s="152"/>
      <c r="D35" s="152"/>
      <c r="E35" s="152"/>
      <c r="F35" s="152"/>
      <c r="G35" s="152"/>
      <c r="H35" s="152"/>
      <c r="I35" s="152"/>
      <c r="J35" s="152"/>
      <c r="K35" s="152"/>
      <c r="L35" s="152"/>
    </row>
    <row r="36" spans="2:12" s="9" customFormat="1" x14ac:dyDescent="0.2">
      <c r="B36" s="15"/>
      <c r="C36" s="15"/>
      <c r="D36" s="15"/>
      <c r="E36" s="15"/>
      <c r="F36" s="15"/>
      <c r="G36" s="15"/>
      <c r="H36" s="15"/>
      <c r="I36" s="15"/>
      <c r="J36" s="15"/>
      <c r="K36" s="15"/>
      <c r="L36" s="15"/>
    </row>
    <row r="37" spans="2:12" s="9" customFormat="1" x14ac:dyDescent="0.2">
      <c r="C37" s="1587"/>
      <c r="D37" s="1587"/>
      <c r="E37" s="1587"/>
      <c r="F37" s="1587"/>
      <c r="G37" s="1587"/>
      <c r="H37" s="1587"/>
      <c r="I37" s="1587"/>
      <c r="J37" s="15"/>
      <c r="K37" s="15"/>
      <c r="L37" s="15"/>
    </row>
    <row r="38" spans="2:12" s="9" customFormat="1" x14ac:dyDescent="0.2">
      <c r="J38" s="15"/>
      <c r="K38" s="15"/>
      <c r="L38" s="15"/>
    </row>
    <row r="39" spans="2:12" s="9" customFormat="1" x14ac:dyDescent="0.2">
      <c r="B39" s="15"/>
      <c r="C39" s="15"/>
      <c r="D39" s="15"/>
      <c r="E39" s="15"/>
      <c r="F39" s="15"/>
      <c r="G39" s="15"/>
      <c r="H39" s="15"/>
      <c r="I39" s="15"/>
      <c r="J39" s="15"/>
      <c r="K39" s="15"/>
      <c r="L39" s="15"/>
    </row>
    <row r="40" spans="2:12" s="9" customFormat="1" ht="5.25" customHeight="1" x14ac:dyDescent="0.2">
      <c r="B40" s="15"/>
      <c r="C40" s="15"/>
      <c r="D40" s="15"/>
      <c r="E40" s="15"/>
      <c r="F40" s="15"/>
      <c r="G40" s="15"/>
      <c r="H40" s="15"/>
      <c r="I40" s="15"/>
      <c r="J40" s="15"/>
      <c r="K40" s="15"/>
      <c r="L40" s="15"/>
    </row>
    <row r="41" spans="2:12" s="9" customFormat="1" ht="5.25" customHeight="1" x14ac:dyDescent="0.2">
      <c r="B41" s="15"/>
      <c r="C41" s="15"/>
      <c r="D41" s="15"/>
      <c r="E41" s="15"/>
      <c r="F41" s="15"/>
      <c r="G41" s="15"/>
      <c r="H41" s="15"/>
      <c r="I41" s="15"/>
      <c r="J41" s="15"/>
      <c r="K41" s="15"/>
      <c r="L41" s="15"/>
    </row>
    <row r="42" spans="2:12" s="9" customFormat="1" ht="16.5" customHeight="1" x14ac:dyDescent="0.2">
      <c r="B42" s="15"/>
      <c r="C42" s="15"/>
      <c r="D42" s="15"/>
      <c r="E42" s="15"/>
      <c r="F42" s="15"/>
      <c r="G42" s="15"/>
      <c r="H42" s="15"/>
      <c r="I42" s="15"/>
      <c r="J42" s="15"/>
      <c r="K42" s="15"/>
      <c r="L42" s="15"/>
    </row>
    <row r="43" spans="2:12" s="9" customFormat="1" x14ac:dyDescent="0.2">
      <c r="B43" s="15"/>
      <c r="C43" s="15"/>
      <c r="D43" s="15"/>
      <c r="E43" s="15"/>
      <c r="F43" s="15"/>
      <c r="G43" s="15"/>
      <c r="H43" s="15"/>
      <c r="I43" s="15"/>
      <c r="J43" s="15"/>
      <c r="K43" s="15"/>
      <c r="L43" s="15"/>
    </row>
    <row r="44" spans="2:12" s="9" customFormat="1" x14ac:dyDescent="0.2"/>
    <row r="45" spans="2:12" s="10" customFormat="1" x14ac:dyDescent="0.2"/>
    <row r="46" spans="2:12" s="3" customFormat="1" ht="12.75" customHeight="1" x14ac:dyDescent="0.2">
      <c r="B46" s="1588"/>
      <c r="C46" s="1589"/>
      <c r="D46" s="1589"/>
      <c r="E46" s="1589"/>
      <c r="F46" s="1589"/>
      <c r="G46" s="1589"/>
      <c r="H46" s="1589"/>
      <c r="I46" s="1589"/>
      <c r="J46" s="1589"/>
      <c r="K46" s="1589"/>
      <c r="L46" s="107"/>
    </row>
  </sheetData>
  <mergeCells count="12">
    <mergeCell ref="B3:I3"/>
    <mergeCell ref="B4:T4"/>
    <mergeCell ref="B5:AB5"/>
    <mergeCell ref="B6:AC6"/>
    <mergeCell ref="B8:B10"/>
    <mergeCell ref="D8:D10"/>
    <mergeCell ref="E8:S8"/>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topLeftCell="A10" zoomScaleNormal="100" workbookViewId="0">
      <selection activeCell="G33" sqref="G33"/>
    </sheetView>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8.57031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412</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52</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244</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855" t="s">
        <v>478</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302871</v>
      </c>
      <c r="E10" s="633"/>
      <c r="F10" s="675">
        <v>586</v>
      </c>
      <c r="G10" s="676">
        <v>0.1287824346033567</v>
      </c>
      <c r="H10" s="675">
        <v>149122</v>
      </c>
      <c r="I10" s="676">
        <v>32.77183312785283</v>
      </c>
      <c r="J10" s="675">
        <v>169213</v>
      </c>
      <c r="K10" s="676">
        <v>37.187136700576445</v>
      </c>
      <c r="L10" s="675">
        <v>15275</v>
      </c>
      <c r="M10" s="676">
        <v>3.3569141443110468</v>
      </c>
      <c r="N10" s="675">
        <v>27186</v>
      </c>
      <c r="O10" s="676">
        <v>5.9745379985099918</v>
      </c>
      <c r="P10" s="675">
        <v>4388</v>
      </c>
      <c r="Q10" s="676">
        <v>0.96432990279783137</v>
      </c>
      <c r="R10" s="675">
        <v>89249</v>
      </c>
      <c r="S10" s="676">
        <v>19.613828508387339</v>
      </c>
      <c r="T10" s="675">
        <v>12</v>
      </c>
      <c r="U10" s="676">
        <f t="shared" ref="U10:U27" si="0">T10*100/$V10</f>
        <v>2.6371829611608879E-3</v>
      </c>
      <c r="V10" s="831">
        <f>F10+H10+J10+L10+N10+P10+R10+T10</f>
        <v>455031</v>
      </c>
      <c r="W10" s="676">
        <f t="shared" ref="V10:W27" si="1">G10+I10+K10+M10+O10+Q10+S10+U10</f>
        <v>100</v>
      </c>
      <c r="X10" s="678"/>
      <c r="Y10" s="832">
        <f t="shared" ref="Y10:Y27" si="2">V10/D10</f>
        <v>1.502392107530929</v>
      </c>
    </row>
    <row r="11" spans="2:30" s="633" customFormat="1" ht="18" customHeight="1" x14ac:dyDescent="0.2">
      <c r="B11" s="682" t="s">
        <v>7</v>
      </c>
      <c r="D11" s="833">
        <v>47035</v>
      </c>
      <c r="F11" s="683">
        <v>4809</v>
      </c>
      <c r="G11" s="684">
        <v>7.7289018177142763</v>
      </c>
      <c r="H11" s="683">
        <v>10704</v>
      </c>
      <c r="I11" s="684">
        <v>17.203195062760162</v>
      </c>
      <c r="J11" s="683">
        <v>5888</v>
      </c>
      <c r="K11" s="684">
        <v>9.4630430240594006</v>
      </c>
      <c r="L11" s="683">
        <v>1775</v>
      </c>
      <c r="M11" s="684">
        <v>2.8527346072869291</v>
      </c>
      <c r="N11" s="683">
        <v>4177</v>
      </c>
      <c r="O11" s="684">
        <v>6.7131675800774655</v>
      </c>
      <c r="P11" s="683">
        <v>10197</v>
      </c>
      <c r="Q11" s="684">
        <v>16.388357628453416</v>
      </c>
      <c r="R11" s="683">
        <v>24671</v>
      </c>
      <c r="S11" s="684">
        <v>39.650600279648351</v>
      </c>
      <c r="T11" s="683">
        <v>0</v>
      </c>
      <c r="U11" s="684">
        <f t="shared" si="0"/>
        <v>0</v>
      </c>
      <c r="V11" s="834">
        <f t="shared" si="1"/>
        <v>62221</v>
      </c>
      <c r="W11" s="684">
        <f t="shared" si="1"/>
        <v>100</v>
      </c>
      <c r="X11" s="678"/>
      <c r="Y11" s="835">
        <f t="shared" si="2"/>
        <v>1.3228659508876368</v>
      </c>
    </row>
    <row r="12" spans="2:30" s="633" customFormat="1" ht="22.5" customHeight="1" x14ac:dyDescent="0.2">
      <c r="B12" s="682" t="s">
        <v>37</v>
      </c>
      <c r="D12" s="833">
        <v>35107</v>
      </c>
      <c r="F12" s="685">
        <v>7701</v>
      </c>
      <c r="G12" s="684">
        <v>15.466961237196225</v>
      </c>
      <c r="H12" s="685">
        <v>8774</v>
      </c>
      <c r="I12" s="684">
        <v>17.622012452299657</v>
      </c>
      <c r="J12" s="685">
        <v>8120</v>
      </c>
      <c r="K12" s="684">
        <v>16.308495681863828</v>
      </c>
      <c r="L12" s="685">
        <v>2201</v>
      </c>
      <c r="M12" s="684">
        <v>4.4205663787909222</v>
      </c>
      <c r="N12" s="685">
        <v>3858</v>
      </c>
      <c r="O12" s="684">
        <v>7.7485438843141194</v>
      </c>
      <c r="P12" s="685">
        <v>5628</v>
      </c>
      <c r="Q12" s="684">
        <v>11.303474593291826</v>
      </c>
      <c r="R12" s="685">
        <v>13477</v>
      </c>
      <c r="S12" s="684">
        <v>27.067684273950594</v>
      </c>
      <c r="T12" s="685">
        <v>31</v>
      </c>
      <c r="U12" s="684">
        <f t="shared" si="0"/>
        <v>6.2261498292829884E-2</v>
      </c>
      <c r="V12" s="834">
        <f t="shared" si="1"/>
        <v>49790</v>
      </c>
      <c r="W12" s="684">
        <f t="shared" si="1"/>
        <v>99.999999999999986</v>
      </c>
      <c r="X12" s="678"/>
      <c r="Y12" s="835">
        <f t="shared" si="2"/>
        <v>1.418235679494118</v>
      </c>
    </row>
    <row r="13" spans="2:30" s="633" customFormat="1" ht="18" customHeight="1" x14ac:dyDescent="0.2">
      <c r="B13" s="682" t="s">
        <v>38</v>
      </c>
      <c r="D13" s="833">
        <v>32958</v>
      </c>
      <c r="F13" s="683">
        <v>3608</v>
      </c>
      <c r="G13" s="684">
        <v>6.5735055659810158</v>
      </c>
      <c r="H13" s="683">
        <v>17773</v>
      </c>
      <c r="I13" s="684">
        <v>32.381073842622115</v>
      </c>
      <c r="J13" s="683">
        <v>2492</v>
      </c>
      <c r="K13" s="684">
        <v>4.5402372146409897</v>
      </c>
      <c r="L13" s="683">
        <v>1812</v>
      </c>
      <c r="M13" s="684">
        <v>3.3013281833585366</v>
      </c>
      <c r="N13" s="683">
        <v>3083</v>
      </c>
      <c r="O13" s="684">
        <v>5.616994916829122</v>
      </c>
      <c r="P13" s="683">
        <v>819</v>
      </c>
      <c r="Q13" s="684">
        <v>1.4921566126769545</v>
      </c>
      <c r="R13" s="683">
        <v>25300</v>
      </c>
      <c r="S13" s="684">
        <v>46.094703663891266</v>
      </c>
      <c r="T13" s="683">
        <v>0</v>
      </c>
      <c r="U13" s="684">
        <f t="shared" si="0"/>
        <v>0</v>
      </c>
      <c r="V13" s="834">
        <f t="shared" si="1"/>
        <v>54887</v>
      </c>
      <c r="W13" s="684">
        <f t="shared" si="1"/>
        <v>100</v>
      </c>
      <c r="X13" s="678"/>
      <c r="Y13" s="835">
        <f t="shared" si="2"/>
        <v>1.6653619758480491</v>
      </c>
    </row>
    <row r="14" spans="2:30" s="633" customFormat="1" ht="18" customHeight="1" x14ac:dyDescent="0.2">
      <c r="B14" s="682" t="s">
        <v>6</v>
      </c>
      <c r="D14" s="833">
        <v>48365</v>
      </c>
      <c r="F14" s="683">
        <v>1706</v>
      </c>
      <c r="G14" s="684">
        <v>3.0599250264559754</v>
      </c>
      <c r="H14" s="683">
        <v>2496</v>
      </c>
      <c r="I14" s="684">
        <v>4.4768891360106187</v>
      </c>
      <c r="J14" s="683">
        <v>1638</v>
      </c>
      <c r="K14" s="684">
        <v>2.9379584955069684</v>
      </c>
      <c r="L14" s="683">
        <v>5482</v>
      </c>
      <c r="M14" s="684">
        <v>9.832654745036141</v>
      </c>
      <c r="N14" s="683">
        <v>4727</v>
      </c>
      <c r="O14" s="684">
        <v>8.4784675264111353</v>
      </c>
      <c r="P14" s="683">
        <v>16982</v>
      </c>
      <c r="Q14" s="684">
        <v>30.459347479059424</v>
      </c>
      <c r="R14" s="683">
        <v>22722</v>
      </c>
      <c r="S14" s="684">
        <v>40.754757591519741</v>
      </c>
      <c r="T14" s="683">
        <v>0</v>
      </c>
      <c r="U14" s="684">
        <f t="shared" si="0"/>
        <v>0</v>
      </c>
      <c r="V14" s="834">
        <f t="shared" si="1"/>
        <v>55753</v>
      </c>
      <c r="W14" s="684">
        <f t="shared" si="1"/>
        <v>100</v>
      </c>
      <c r="X14" s="678"/>
      <c r="Y14" s="835">
        <f t="shared" si="2"/>
        <v>1.1527550914917812</v>
      </c>
    </row>
    <row r="15" spans="2:30" s="633" customFormat="1" ht="18" customHeight="1" x14ac:dyDescent="0.2">
      <c r="B15" s="682" t="s">
        <v>5</v>
      </c>
      <c r="D15" s="833">
        <v>18033</v>
      </c>
      <c r="F15" s="685">
        <v>6563</v>
      </c>
      <c r="G15" s="684">
        <v>22.838947661469934</v>
      </c>
      <c r="H15" s="685">
        <v>4130</v>
      </c>
      <c r="I15" s="684">
        <v>14.372216035634743</v>
      </c>
      <c r="J15" s="685">
        <v>1392</v>
      </c>
      <c r="K15" s="684">
        <v>4.8440979955456571</v>
      </c>
      <c r="L15" s="685">
        <v>2228</v>
      </c>
      <c r="M15" s="684">
        <v>7.7533407572383073</v>
      </c>
      <c r="N15" s="685">
        <v>4560</v>
      </c>
      <c r="O15" s="684">
        <v>15.868596881959911</v>
      </c>
      <c r="P15" s="685">
        <v>387</v>
      </c>
      <c r="Q15" s="684">
        <v>1.3467427616926504</v>
      </c>
      <c r="R15" s="685">
        <v>9476</v>
      </c>
      <c r="S15" s="684">
        <v>32.976057906458799</v>
      </c>
      <c r="T15" s="685">
        <v>0</v>
      </c>
      <c r="U15" s="684">
        <f t="shared" si="0"/>
        <v>0</v>
      </c>
      <c r="V15" s="834">
        <f t="shared" si="1"/>
        <v>28736</v>
      </c>
      <c r="W15" s="684">
        <f t="shared" si="1"/>
        <v>100</v>
      </c>
      <c r="X15" s="678"/>
      <c r="Y15" s="835">
        <f t="shared" si="2"/>
        <v>1.5935229856374424</v>
      </c>
    </row>
    <row r="16" spans="2:30" s="742" customFormat="1" ht="18" customHeight="1" x14ac:dyDescent="0.2">
      <c r="B16" s="836" t="s">
        <v>4</v>
      </c>
      <c r="D16" s="837">
        <v>127036</v>
      </c>
      <c r="E16" s="820"/>
      <c r="F16" s="838">
        <v>14306</v>
      </c>
      <c r="G16" s="839">
        <v>7.9860219495584408</v>
      </c>
      <c r="H16" s="838">
        <v>32994</v>
      </c>
      <c r="I16" s="839">
        <v>18.418202726389712</v>
      </c>
      <c r="J16" s="838">
        <v>24148</v>
      </c>
      <c r="K16" s="839">
        <v>13.480110306021057</v>
      </c>
      <c r="L16" s="838">
        <v>8271</v>
      </c>
      <c r="M16" s="839">
        <v>4.617110830756177</v>
      </c>
      <c r="N16" s="838">
        <v>9123</v>
      </c>
      <c r="O16" s="839">
        <v>5.0927218122341431</v>
      </c>
      <c r="P16" s="838">
        <v>49239</v>
      </c>
      <c r="Q16" s="839">
        <v>27.486630419006577</v>
      </c>
      <c r="R16" s="838">
        <v>38246</v>
      </c>
      <c r="S16" s="839">
        <v>21.350020654467507</v>
      </c>
      <c r="T16" s="838">
        <v>2811</v>
      </c>
      <c r="U16" s="839">
        <f t="shared" si="0"/>
        <v>1.5691813015663902</v>
      </c>
      <c r="V16" s="840">
        <f t="shared" si="1"/>
        <v>179138</v>
      </c>
      <c r="W16" s="839">
        <f t="shared" si="1"/>
        <v>100.00000000000001</v>
      </c>
      <c r="X16" s="841"/>
      <c r="Y16" s="835">
        <f t="shared" si="2"/>
        <v>1.4101357095626437</v>
      </c>
    </row>
    <row r="17" spans="2:25" s="742" customFormat="1" ht="18" customHeight="1" x14ac:dyDescent="0.2">
      <c r="B17" s="836" t="s">
        <v>40</v>
      </c>
      <c r="D17" s="837">
        <v>78705</v>
      </c>
      <c r="E17" s="820"/>
      <c r="F17" s="838">
        <v>12882</v>
      </c>
      <c r="G17" s="839">
        <v>11.645166830891061</v>
      </c>
      <c r="H17" s="838">
        <v>32561</v>
      </c>
      <c r="I17" s="839">
        <v>29.434736623245133</v>
      </c>
      <c r="J17" s="838">
        <v>15361</v>
      </c>
      <c r="K17" s="839">
        <v>13.886151815658872</v>
      </c>
      <c r="L17" s="838">
        <v>4302</v>
      </c>
      <c r="M17" s="839">
        <v>3.8889541768741922</v>
      </c>
      <c r="N17" s="838">
        <v>12676</v>
      </c>
      <c r="O17" s="839">
        <v>11.45894540819555</v>
      </c>
      <c r="P17" s="838">
        <v>12081</v>
      </c>
      <c r="Q17" s="839">
        <v>10.921072852351724</v>
      </c>
      <c r="R17" s="838">
        <v>20741</v>
      </c>
      <c r="S17" s="839">
        <v>18.749604505473645</v>
      </c>
      <c r="T17" s="838">
        <v>17</v>
      </c>
      <c r="U17" s="839">
        <f t="shared" si="0"/>
        <v>1.5367787309823633E-2</v>
      </c>
      <c r="V17" s="840">
        <f t="shared" si="1"/>
        <v>110621</v>
      </c>
      <c r="W17" s="839">
        <f t="shared" si="1"/>
        <v>100</v>
      </c>
      <c r="X17" s="841"/>
      <c r="Y17" s="835">
        <f t="shared" si="2"/>
        <v>1.4055142621180357</v>
      </c>
    </row>
    <row r="18" spans="2:25" s="742" customFormat="1" ht="18" customHeight="1" x14ac:dyDescent="0.2">
      <c r="B18" s="836" t="s">
        <v>41</v>
      </c>
      <c r="D18" s="837">
        <v>238250</v>
      </c>
      <c r="E18" s="820"/>
      <c r="F18" s="838">
        <v>15</v>
      </c>
      <c r="G18" s="839">
        <v>5.0917015448222486E-3</v>
      </c>
      <c r="H18" s="838">
        <v>38665</v>
      </c>
      <c r="I18" s="839">
        <v>13.124709348703483</v>
      </c>
      <c r="J18" s="838">
        <v>32975</v>
      </c>
      <c r="K18" s="839">
        <v>11.193257229367576</v>
      </c>
      <c r="L18" s="838">
        <v>14197</v>
      </c>
      <c r="M18" s="839">
        <v>4.8191257887894308</v>
      </c>
      <c r="N18" s="838">
        <v>39025</v>
      </c>
      <c r="O18" s="839">
        <v>13.246910185779218</v>
      </c>
      <c r="P18" s="838">
        <v>23128</v>
      </c>
      <c r="Q18" s="839">
        <v>7.8507248885765977</v>
      </c>
      <c r="R18" s="838">
        <v>146503</v>
      </c>
      <c r="S18" s="839">
        <v>49.729970094739592</v>
      </c>
      <c r="T18" s="838">
        <v>89</v>
      </c>
      <c r="U18" s="839">
        <f t="shared" si="0"/>
        <v>3.0210762499278676E-2</v>
      </c>
      <c r="V18" s="840">
        <f t="shared" si="1"/>
        <v>294597</v>
      </c>
      <c r="W18" s="839">
        <f t="shared" si="1"/>
        <v>100</v>
      </c>
      <c r="X18" s="841"/>
      <c r="Y18" s="835">
        <f t="shared" si="2"/>
        <v>1.2365036726128016</v>
      </c>
    </row>
    <row r="19" spans="2:25" s="742" customFormat="1" ht="18" customHeight="1" x14ac:dyDescent="0.2">
      <c r="B19" s="836" t="s">
        <v>3</v>
      </c>
      <c r="D19" s="837">
        <v>167654</v>
      </c>
      <c r="E19" s="820"/>
      <c r="F19" s="838">
        <v>1712</v>
      </c>
      <c r="G19" s="839">
        <v>0.66843928017835463</v>
      </c>
      <c r="H19" s="838">
        <v>80369</v>
      </c>
      <c r="I19" s="839">
        <v>31.379554035428843</v>
      </c>
      <c r="J19" s="838">
        <v>6255</v>
      </c>
      <c r="K19" s="839">
        <v>2.4422241223806123</v>
      </c>
      <c r="L19" s="838">
        <v>9609</v>
      </c>
      <c r="M19" s="839">
        <v>3.7517716374029262</v>
      </c>
      <c r="N19" s="838">
        <v>13585</v>
      </c>
      <c r="O19" s="839">
        <v>5.3041750123965814</v>
      </c>
      <c r="P19" s="838">
        <v>25674</v>
      </c>
      <c r="Q19" s="839">
        <v>10.024246541646656</v>
      </c>
      <c r="R19" s="838">
        <v>118010</v>
      </c>
      <c r="S19" s="839">
        <v>46.076237998742769</v>
      </c>
      <c r="T19" s="838">
        <v>905</v>
      </c>
      <c r="U19" s="839">
        <f t="shared" si="0"/>
        <v>0.35335137182325405</v>
      </c>
      <c r="V19" s="840">
        <f t="shared" si="1"/>
        <v>256119</v>
      </c>
      <c r="W19" s="839">
        <f t="shared" si="1"/>
        <v>100</v>
      </c>
      <c r="X19" s="841"/>
      <c r="Y19" s="835">
        <f t="shared" si="2"/>
        <v>1.5276641177663521</v>
      </c>
    </row>
    <row r="20" spans="2:25" s="633" customFormat="1" ht="18" customHeight="1" x14ac:dyDescent="0.2">
      <c r="B20" s="836" t="s">
        <v>2</v>
      </c>
      <c r="D20" s="833">
        <v>36975</v>
      </c>
      <c r="F20" s="683">
        <v>1763</v>
      </c>
      <c r="G20" s="684">
        <v>3.9901321745428211</v>
      </c>
      <c r="H20" s="683">
        <v>6591</v>
      </c>
      <c r="I20" s="684">
        <v>14.917164584464965</v>
      </c>
      <c r="J20" s="683">
        <v>905</v>
      </c>
      <c r="K20" s="684">
        <v>2.0482527611805179</v>
      </c>
      <c r="L20" s="683">
        <v>2438</v>
      </c>
      <c r="M20" s="684">
        <v>5.5178345102299478</v>
      </c>
      <c r="N20" s="683">
        <v>5137</v>
      </c>
      <c r="O20" s="684">
        <v>11.626380590258917</v>
      </c>
      <c r="P20" s="683">
        <v>20191</v>
      </c>
      <c r="Q20" s="684">
        <v>45.697537570161145</v>
      </c>
      <c r="R20" s="683">
        <v>7159</v>
      </c>
      <c r="S20" s="684">
        <v>16.202697809161688</v>
      </c>
      <c r="T20" s="683">
        <v>0</v>
      </c>
      <c r="U20" s="684">
        <f t="shared" si="0"/>
        <v>0</v>
      </c>
      <c r="V20" s="834">
        <f t="shared" si="1"/>
        <v>44184</v>
      </c>
      <c r="W20" s="684">
        <f t="shared" si="1"/>
        <v>100</v>
      </c>
      <c r="X20" s="678"/>
      <c r="Y20" s="835">
        <f t="shared" si="2"/>
        <v>1.1949695740365112</v>
      </c>
    </row>
    <row r="21" spans="2:25" s="633" customFormat="1" ht="18" customHeight="1" x14ac:dyDescent="0.2">
      <c r="B21" s="682" t="s">
        <v>35</v>
      </c>
      <c r="D21" s="833">
        <v>84054</v>
      </c>
      <c r="F21" s="683">
        <v>6167</v>
      </c>
      <c r="G21" s="684">
        <v>4.9474131775918364</v>
      </c>
      <c r="H21" s="683">
        <v>33124</v>
      </c>
      <c r="I21" s="684">
        <v>26.573392913013134</v>
      </c>
      <c r="J21" s="683">
        <v>23487</v>
      </c>
      <c r="K21" s="684">
        <v>18.842207443181362</v>
      </c>
      <c r="L21" s="683">
        <v>8763</v>
      </c>
      <c r="M21" s="684">
        <v>7.0300278377229226</v>
      </c>
      <c r="N21" s="683">
        <v>6746</v>
      </c>
      <c r="O21" s="684">
        <v>5.4119100528676061</v>
      </c>
      <c r="P21" s="683">
        <v>18285</v>
      </c>
      <c r="Q21" s="684">
        <v>14.668955724382476</v>
      </c>
      <c r="R21" s="683">
        <v>27933</v>
      </c>
      <c r="S21" s="684">
        <v>22.408965832604633</v>
      </c>
      <c r="T21" s="683">
        <v>146</v>
      </c>
      <c r="U21" s="684">
        <f t="shared" si="0"/>
        <v>0.1171270186360318</v>
      </c>
      <c r="V21" s="834">
        <f t="shared" si="1"/>
        <v>124651</v>
      </c>
      <c r="W21" s="684">
        <f t="shared" si="1"/>
        <v>100</v>
      </c>
      <c r="X21" s="678"/>
      <c r="Y21" s="835">
        <f t="shared" si="2"/>
        <v>1.4829871273229114</v>
      </c>
    </row>
    <row r="22" spans="2:25" s="633" customFormat="1" ht="21" customHeight="1" x14ac:dyDescent="0.2">
      <c r="B22" s="682" t="s">
        <v>42</v>
      </c>
      <c r="D22" s="833">
        <v>198437</v>
      </c>
      <c r="F22" s="683">
        <v>6195</v>
      </c>
      <c r="G22" s="684">
        <v>2.2296202987223324</v>
      </c>
      <c r="H22" s="683">
        <v>88474</v>
      </c>
      <c r="I22" s="684">
        <v>31.842360986143603</v>
      </c>
      <c r="J22" s="683">
        <v>54786</v>
      </c>
      <c r="K22" s="684">
        <v>19.717833363325536</v>
      </c>
      <c r="L22" s="683">
        <v>18310</v>
      </c>
      <c r="M22" s="684">
        <v>6.5898866294763359</v>
      </c>
      <c r="N22" s="683">
        <v>24793</v>
      </c>
      <c r="O22" s="684">
        <v>8.9231599784056144</v>
      </c>
      <c r="P22" s="683">
        <v>29929</v>
      </c>
      <c r="Q22" s="684">
        <v>10.771639373762822</v>
      </c>
      <c r="R22" s="683">
        <v>55281</v>
      </c>
      <c r="S22" s="684">
        <v>19.895987043368724</v>
      </c>
      <c r="T22" s="683">
        <v>82</v>
      </c>
      <c r="U22" s="684">
        <f t="shared" si="0"/>
        <v>2.9512326795033291E-2</v>
      </c>
      <c r="V22" s="834">
        <f t="shared" si="1"/>
        <v>277850</v>
      </c>
      <c r="W22" s="684">
        <f t="shared" si="1"/>
        <v>99.999999999999986</v>
      </c>
      <c r="X22" s="678"/>
      <c r="Y22" s="835">
        <f t="shared" si="2"/>
        <v>1.4001925044220584</v>
      </c>
    </row>
    <row r="23" spans="2:25" s="633" customFormat="1" ht="18" customHeight="1" x14ac:dyDescent="0.2">
      <c r="B23" s="682" t="s">
        <v>43</v>
      </c>
      <c r="D23" s="833">
        <v>47031</v>
      </c>
      <c r="F23" s="683">
        <v>3405</v>
      </c>
      <c r="G23" s="684">
        <v>5.4554193703436678</v>
      </c>
      <c r="H23" s="683">
        <v>15316</v>
      </c>
      <c r="I23" s="684">
        <v>24.538973003284468</v>
      </c>
      <c r="J23" s="683">
        <v>3865</v>
      </c>
      <c r="K23" s="684">
        <v>6.1924216935031646</v>
      </c>
      <c r="L23" s="683">
        <v>4192</v>
      </c>
      <c r="M23" s="684">
        <v>6.7163342145317628</v>
      </c>
      <c r="N23" s="683">
        <v>5337</v>
      </c>
      <c r="O23" s="684">
        <v>8.5508291276135537</v>
      </c>
      <c r="P23" s="683">
        <v>1472</v>
      </c>
      <c r="Q23" s="684">
        <v>2.35840743411039</v>
      </c>
      <c r="R23" s="683">
        <v>28824</v>
      </c>
      <c r="S23" s="684">
        <v>46.181206440759432</v>
      </c>
      <c r="T23" s="683">
        <v>4</v>
      </c>
      <c r="U23" s="684">
        <f t="shared" si="0"/>
        <v>6.4087158535608424E-3</v>
      </c>
      <c r="V23" s="834">
        <f>F23+H23+J23+L23+N23+P23+R23+T23</f>
        <v>62415</v>
      </c>
      <c r="W23" s="684">
        <f t="shared" si="1"/>
        <v>100.00000000000001</v>
      </c>
      <c r="X23" s="678"/>
      <c r="Y23" s="835">
        <f t="shared" si="2"/>
        <v>1.3271033998851822</v>
      </c>
    </row>
    <row r="24" spans="2:25" s="633" customFormat="1" ht="22.5" customHeight="1" x14ac:dyDescent="0.2">
      <c r="B24" s="682" t="s">
        <v>44</v>
      </c>
      <c r="D24" s="833">
        <v>17314</v>
      </c>
      <c r="F24" s="685">
        <v>2391</v>
      </c>
      <c r="G24" s="686">
        <v>9.673112711384416</v>
      </c>
      <c r="H24" s="685">
        <v>4041</v>
      </c>
      <c r="I24" s="684">
        <v>16.348410065539284</v>
      </c>
      <c r="J24" s="685">
        <v>1241</v>
      </c>
      <c r="K24" s="684">
        <v>5.020632737276479</v>
      </c>
      <c r="L24" s="685">
        <v>819</v>
      </c>
      <c r="M24" s="684">
        <v>3.3133748685168705</v>
      </c>
      <c r="N24" s="685">
        <v>2688</v>
      </c>
      <c r="O24" s="684">
        <v>10.874666235132292</v>
      </c>
      <c r="P24" s="685">
        <v>3091</v>
      </c>
      <c r="Q24" s="684">
        <v>12.505057043450117</v>
      </c>
      <c r="R24" s="685">
        <v>10407</v>
      </c>
      <c r="S24" s="684">
        <v>42.102920948296784</v>
      </c>
      <c r="T24" s="685">
        <v>40</v>
      </c>
      <c r="U24" s="684">
        <f t="shared" si="0"/>
        <v>0.16182539040375435</v>
      </c>
      <c r="V24" s="842">
        <f t="shared" si="1"/>
        <v>24718</v>
      </c>
      <c r="W24" s="684">
        <f t="shared" si="1"/>
        <v>100</v>
      </c>
      <c r="X24" s="678"/>
      <c r="Y24" s="835">
        <f t="shared" si="2"/>
        <v>1.4276308189904123</v>
      </c>
    </row>
    <row r="25" spans="2:25" s="633" customFormat="1" ht="18" customHeight="1" x14ac:dyDescent="0.2">
      <c r="B25" s="682" t="s">
        <v>45</v>
      </c>
      <c r="D25" s="833">
        <v>72902</v>
      </c>
      <c r="F25" s="685">
        <v>1165</v>
      </c>
      <c r="G25" s="686">
        <v>1.1125648200318967</v>
      </c>
      <c r="H25" s="685">
        <v>28162</v>
      </c>
      <c r="I25" s="684">
        <v>26.894463915655173</v>
      </c>
      <c r="J25" s="685">
        <v>6269</v>
      </c>
      <c r="K25" s="684">
        <v>5.9868402204119828</v>
      </c>
      <c r="L25" s="685">
        <v>7761</v>
      </c>
      <c r="M25" s="684">
        <v>7.4116871830622753</v>
      </c>
      <c r="N25" s="685">
        <v>13510</v>
      </c>
      <c r="O25" s="684">
        <v>12.901931947322682</v>
      </c>
      <c r="P25" s="685">
        <v>1427</v>
      </c>
      <c r="Q25" s="684">
        <v>1.3627725306313447</v>
      </c>
      <c r="R25" s="685">
        <v>38985</v>
      </c>
      <c r="S25" s="684">
        <v>37.23033434244077</v>
      </c>
      <c r="T25" s="685">
        <v>7434</v>
      </c>
      <c r="U25" s="684">
        <f t="shared" si="0"/>
        <v>7.0994050404438802</v>
      </c>
      <c r="V25" s="842">
        <f t="shared" si="1"/>
        <v>104713</v>
      </c>
      <c r="W25" s="684">
        <f t="shared" si="1"/>
        <v>100</v>
      </c>
      <c r="X25" s="678"/>
      <c r="Y25" s="835">
        <f t="shared" si="2"/>
        <v>1.4363529121286109</v>
      </c>
    </row>
    <row r="26" spans="2:25" s="633" customFormat="1" ht="18" customHeight="1" x14ac:dyDescent="0.2">
      <c r="B26" s="682" t="s">
        <v>46</v>
      </c>
      <c r="D26" s="833">
        <v>9317</v>
      </c>
      <c r="F26" s="685">
        <v>1138</v>
      </c>
      <c r="G26" s="686">
        <v>7.9758901037286236</v>
      </c>
      <c r="H26" s="685">
        <v>3704</v>
      </c>
      <c r="I26" s="684">
        <v>25.960190636389122</v>
      </c>
      <c r="J26" s="685">
        <v>3649</v>
      </c>
      <c r="K26" s="684">
        <v>25.574712643678161</v>
      </c>
      <c r="L26" s="685">
        <v>1423</v>
      </c>
      <c r="M26" s="684">
        <v>9.9733669750490606</v>
      </c>
      <c r="N26" s="685">
        <v>2037</v>
      </c>
      <c r="O26" s="684">
        <v>14.276703111858705</v>
      </c>
      <c r="P26" s="685">
        <v>1080</v>
      </c>
      <c r="Q26" s="684">
        <v>7.5693860386879734</v>
      </c>
      <c r="R26" s="685">
        <v>1237</v>
      </c>
      <c r="S26" s="684">
        <v>8.6697504906083545</v>
      </c>
      <c r="T26" s="685">
        <v>0</v>
      </c>
      <c r="U26" s="684">
        <f t="shared" si="0"/>
        <v>0</v>
      </c>
      <c r="V26" s="842">
        <f t="shared" si="1"/>
        <v>14268</v>
      </c>
      <c r="W26" s="684">
        <f t="shared" si="1"/>
        <v>100</v>
      </c>
      <c r="X26" s="678"/>
      <c r="Y26" s="835">
        <f t="shared" si="2"/>
        <v>1.5313942256091015</v>
      </c>
    </row>
    <row r="27" spans="2:25" s="633" customFormat="1" ht="18" customHeight="1" x14ac:dyDescent="0.2">
      <c r="B27" s="682" t="s">
        <v>1</v>
      </c>
      <c r="D27" s="833">
        <v>3794</v>
      </c>
      <c r="F27" s="685">
        <v>743</v>
      </c>
      <c r="G27" s="686">
        <v>14.591516103692067</v>
      </c>
      <c r="H27" s="685">
        <v>831</v>
      </c>
      <c r="I27" s="684">
        <v>16.319717203456403</v>
      </c>
      <c r="J27" s="685">
        <v>1310</v>
      </c>
      <c r="K27" s="684">
        <v>25.726630007855459</v>
      </c>
      <c r="L27" s="685">
        <v>67</v>
      </c>
      <c r="M27" s="684">
        <v>1.3157894736842106</v>
      </c>
      <c r="N27" s="685">
        <v>204</v>
      </c>
      <c r="O27" s="684">
        <v>4.0062843676355069</v>
      </c>
      <c r="P27" s="685">
        <v>5</v>
      </c>
      <c r="Q27" s="684">
        <v>9.819324430479183E-2</v>
      </c>
      <c r="R27" s="685">
        <v>1932</v>
      </c>
      <c r="S27" s="684">
        <v>37.941869599371564</v>
      </c>
      <c r="T27" s="685">
        <v>0</v>
      </c>
      <c r="U27" s="684">
        <f t="shared" si="0"/>
        <v>0</v>
      </c>
      <c r="V27" s="834">
        <f t="shared" si="1"/>
        <v>5092</v>
      </c>
      <c r="W27" s="684">
        <f t="shared" si="1"/>
        <v>100</v>
      </c>
      <c r="X27" s="678"/>
      <c r="Y27" s="835">
        <f t="shared" si="2"/>
        <v>1.342119135477069</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
      <c r="B30" s="1249" t="s">
        <v>0</v>
      </c>
      <c r="D30" s="1270">
        <f>SUM(D10:D29)</f>
        <v>1565838</v>
      </c>
      <c r="E30" s="1403"/>
      <c r="F30" s="1250">
        <f>SUM(F10:F27)</f>
        <v>76855</v>
      </c>
      <c r="G30" s="1251">
        <f>F30*100/$V30</f>
        <v>3.4858289973076726</v>
      </c>
      <c r="H30" s="1250">
        <f>SUM(H10:H27)</f>
        <v>557831</v>
      </c>
      <c r="I30" s="1251">
        <f>H30*100/$V30</f>
        <v>25.300936508973216</v>
      </c>
      <c r="J30" s="1250">
        <f>SUM(J10:J27)</f>
        <v>362994</v>
      </c>
      <c r="K30" s="1251">
        <f>J30*100/$V30</f>
        <v>16.463925717893453</v>
      </c>
      <c r="L30" s="1250">
        <f>SUM(L10:L27)</f>
        <v>108925</v>
      </c>
      <c r="M30" s="1251">
        <f>L30*100/$V30</f>
        <v>4.9403932539423359</v>
      </c>
      <c r="N30" s="1250">
        <f>SUM(N10:N27)</f>
        <v>182452</v>
      </c>
      <c r="O30" s="1251">
        <f>N30*100/$V30</f>
        <v>8.2752777596354115</v>
      </c>
      <c r="P30" s="1250">
        <f>SUM(P10:P27)</f>
        <v>224003</v>
      </c>
      <c r="Q30" s="1251">
        <f>P30*100/$V30</f>
        <v>10.159861464887264</v>
      </c>
      <c r="R30" s="1250">
        <f>SUM(R10:R27)</f>
        <v>680153</v>
      </c>
      <c r="S30" s="1251">
        <f>R30*100/$V30</f>
        <v>30.84896298231482</v>
      </c>
      <c r="T30" s="1250">
        <f>SUM(T10:T28)</f>
        <v>11571</v>
      </c>
      <c r="U30" s="1251">
        <f>T30*100/$V30</f>
        <v>0.52481331504582762</v>
      </c>
      <c r="V30" s="1250">
        <f>SUM(V10:V27)</f>
        <v>2204784</v>
      </c>
      <c r="W30" s="1251">
        <f>G30+I30+K30+M30+O30+Q30+S30+U30</f>
        <v>100</v>
      </c>
      <c r="X30" s="1267"/>
      <c r="Y30" s="1268">
        <f>(V30/D30)</f>
        <v>1.4080537067052914</v>
      </c>
    </row>
    <row r="31" spans="2:25" s="631" customFormat="1" ht="5.25" customHeight="1" x14ac:dyDescent="0.2">
      <c r="B31" s="644"/>
      <c r="C31" s="645"/>
      <c r="D31" s="1404"/>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217" customFormat="1" ht="21" x14ac:dyDescent="0.2">
      <c r="B3" s="1556" t="s">
        <v>413</v>
      </c>
      <c r="C3" s="1556"/>
      <c r="D3" s="1556"/>
      <c r="E3" s="1556"/>
      <c r="F3" s="1556"/>
      <c r="G3" s="1556"/>
      <c r="H3" s="1556"/>
      <c r="I3" s="1556"/>
      <c r="J3" s="1556"/>
      <c r="K3" s="1556"/>
      <c r="L3" s="1556"/>
      <c r="M3" s="1556"/>
      <c r="N3" s="1556"/>
      <c r="O3" s="1556"/>
      <c r="P3" s="1556"/>
      <c r="Q3" s="1556"/>
      <c r="R3" s="1556"/>
      <c r="S3" s="1556"/>
      <c r="T3" s="1556"/>
      <c r="U3" s="1556"/>
      <c r="V3" s="1556"/>
      <c r="W3" s="1556"/>
      <c r="X3" s="1556"/>
      <c r="Y3" s="218"/>
    </row>
    <row r="4" spans="2:25" s="217"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216"/>
      <c r="Y4" s="216"/>
    </row>
    <row r="5" spans="2:25" s="4" customFormat="1" ht="5.25" customHeight="1" x14ac:dyDescent="0.2">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
      <c r="B6" s="133"/>
      <c r="C6" s="133"/>
      <c r="D6" s="133"/>
      <c r="E6" s="133"/>
      <c r="F6" s="1559" t="s">
        <v>52</v>
      </c>
      <c r="G6" s="1559"/>
      <c r="H6" s="1559"/>
      <c r="I6" s="1559"/>
      <c r="J6" s="1559"/>
      <c r="K6" s="1559"/>
      <c r="L6" s="1559"/>
      <c r="M6" s="1559"/>
      <c r="N6" s="1559"/>
      <c r="O6" s="1559"/>
      <c r="P6" s="1559"/>
      <c r="Q6" s="1559"/>
      <c r="R6" s="1559"/>
      <c r="S6" s="1559"/>
      <c r="T6" s="1559"/>
      <c r="U6" s="1559"/>
      <c r="V6" s="1559"/>
      <c r="W6" s="1559"/>
      <c r="X6" s="192"/>
      <c r="Y6" s="192"/>
    </row>
    <row r="7" spans="2:25" s="132" customFormat="1" ht="64.5" customHeight="1" x14ac:dyDescent="0.2">
      <c r="B7" s="1560" t="s">
        <v>12</v>
      </c>
      <c r="C7" s="155"/>
      <c r="D7" s="156" t="s">
        <v>53</v>
      </c>
      <c r="E7" s="155"/>
      <c r="F7" s="1561" t="s">
        <v>167</v>
      </c>
      <c r="G7" s="1561"/>
      <c r="H7" s="1561" t="s">
        <v>59</v>
      </c>
      <c r="I7" s="1561"/>
      <c r="J7" s="1561" t="s">
        <v>60</v>
      </c>
      <c r="K7" s="1561"/>
      <c r="L7" s="1561" t="s">
        <v>152</v>
      </c>
      <c r="M7" s="1561"/>
      <c r="N7" s="1561" t="s">
        <v>0</v>
      </c>
      <c r="O7" s="1561"/>
      <c r="P7" s="156"/>
      <c r="Q7" s="156" t="s">
        <v>62</v>
      </c>
      <c r="R7" s="133"/>
      <c r="S7" s="133"/>
      <c r="T7" s="133"/>
      <c r="U7" s="133"/>
      <c r="V7" s="133"/>
      <c r="W7" s="133"/>
    </row>
    <row r="8" spans="2:25" s="189" customFormat="1" ht="20.25" customHeight="1" x14ac:dyDescent="0.2">
      <c r="B8" s="1560"/>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
      <c r="B10" s="146" t="s">
        <v>8</v>
      </c>
      <c r="C10" s="159"/>
      <c r="D10" s="163">
        <f>'41benpresaad'!D10</f>
        <v>302871</v>
      </c>
      <c r="E10" s="162"/>
      <c r="F10" s="164">
        <f>'41benpresaad'!F10+'41benpresaad'!H10+'41benpresaad'!J10+'41benpresaad'!L10+'41benpresaad'!N10</f>
        <v>361382</v>
      </c>
      <c r="G10" s="165">
        <f t="shared" ref="G10:G27" si="0">F10*100/$N10</f>
        <v>79.419204405853662</v>
      </c>
      <c r="H10" s="164">
        <f>'41benpresaad'!P10</f>
        <v>4388</v>
      </c>
      <c r="I10" s="165">
        <f t="shared" ref="I10:I27" si="1">H10*100/$N10</f>
        <v>0.96432990279783137</v>
      </c>
      <c r="J10" s="164">
        <f>'41benpresaad'!R10</f>
        <v>89249</v>
      </c>
      <c r="K10" s="165">
        <f t="shared" ref="K10:K27" si="2">J10*100/$N10</f>
        <v>19.613828508387339</v>
      </c>
      <c r="L10" s="164">
        <f>'41benpresaad'!T10</f>
        <v>12</v>
      </c>
      <c r="M10" s="165">
        <f t="shared" ref="M10:M27" si="3">L10*100/$N10</f>
        <v>2.6371829611608879E-3</v>
      </c>
      <c r="N10" s="164">
        <f>F10+H10+J10+L10</f>
        <v>455031</v>
      </c>
      <c r="O10" s="165">
        <f>G10+I10+K10+M10</f>
        <v>100</v>
      </c>
      <c r="P10" s="166"/>
      <c r="Q10" s="166">
        <f t="shared" ref="Q10:Q27" si="4">N10/D10</f>
        <v>1.502392107530929</v>
      </c>
      <c r="R10" s="162"/>
      <c r="S10" s="162"/>
      <c r="T10" s="162"/>
      <c r="U10" s="162"/>
      <c r="V10" s="162"/>
      <c r="W10" s="162"/>
    </row>
    <row r="11" spans="2:25" s="191" customFormat="1" ht="18" customHeight="1" x14ac:dyDescent="0.2">
      <c r="B11" s="146" t="s">
        <v>7</v>
      </c>
      <c r="C11" s="159"/>
      <c r="D11" s="163">
        <f>'41benpresaad'!D11</f>
        <v>47035</v>
      </c>
      <c r="E11" s="162"/>
      <c r="F11" s="164">
        <f>'41benpresaad'!F11+'41benpresaad'!H11+'41benpresaad'!J11+'41benpresaad'!L11+'41benpresaad'!N11</f>
        <v>27353</v>
      </c>
      <c r="G11" s="165">
        <f t="shared" si="0"/>
        <v>43.961042091898236</v>
      </c>
      <c r="H11" s="164">
        <f>'41benpresaad'!P11</f>
        <v>10197</v>
      </c>
      <c r="I11" s="165">
        <f t="shared" si="1"/>
        <v>16.388357628453416</v>
      </c>
      <c r="J11" s="164">
        <f>'41benpresaad'!R11</f>
        <v>24671</v>
      </c>
      <c r="K11" s="165">
        <f t="shared" si="2"/>
        <v>39.650600279648351</v>
      </c>
      <c r="L11" s="164">
        <f>'41benpresaad'!T11</f>
        <v>0</v>
      </c>
      <c r="M11" s="165">
        <f t="shared" si="3"/>
        <v>0</v>
      </c>
      <c r="N11" s="164">
        <f t="shared" ref="N11:N27" si="5">F11+H11+J11+L11</f>
        <v>62221</v>
      </c>
      <c r="O11" s="165">
        <f t="shared" ref="O11:O27" si="6">G11+I11+K11+M11</f>
        <v>100</v>
      </c>
      <c r="P11" s="166"/>
      <c r="Q11" s="166">
        <f t="shared" si="4"/>
        <v>1.3228659508876368</v>
      </c>
      <c r="R11" s="162"/>
      <c r="S11" s="162"/>
      <c r="T11" s="162"/>
      <c r="U11" s="162"/>
      <c r="V11" s="162"/>
      <c r="W11" s="162"/>
    </row>
    <row r="12" spans="2:25" s="191" customFormat="1" ht="22.5" customHeight="1" x14ac:dyDescent="0.2">
      <c r="B12" s="146" t="s">
        <v>37</v>
      </c>
      <c r="C12" s="159"/>
      <c r="D12" s="163">
        <f>'41benpresaad'!D12</f>
        <v>35107</v>
      </c>
      <c r="E12" s="162"/>
      <c r="F12" s="163">
        <f>'41benpresaad'!F12+'41benpresaad'!H12+'41benpresaad'!J12+'41benpresaad'!L12+'41benpresaad'!N12</f>
        <v>30654</v>
      </c>
      <c r="G12" s="165">
        <f t="shared" si="0"/>
        <v>61.566579634464752</v>
      </c>
      <c r="H12" s="164">
        <f>'41benpresaad'!P12</f>
        <v>5628</v>
      </c>
      <c r="I12" s="165">
        <f t="shared" si="1"/>
        <v>11.303474593291826</v>
      </c>
      <c r="J12" s="164">
        <f>'41benpresaad'!R12</f>
        <v>13477</v>
      </c>
      <c r="K12" s="165">
        <f t="shared" si="2"/>
        <v>27.067684273950594</v>
      </c>
      <c r="L12" s="164">
        <f>'41benpresaad'!T12</f>
        <v>31</v>
      </c>
      <c r="M12" s="165">
        <f t="shared" si="3"/>
        <v>6.2261498292829884E-2</v>
      </c>
      <c r="N12" s="164">
        <f t="shared" si="5"/>
        <v>49790</v>
      </c>
      <c r="O12" s="165">
        <f t="shared" si="6"/>
        <v>100</v>
      </c>
      <c r="P12" s="166"/>
      <c r="Q12" s="166">
        <f t="shared" si="4"/>
        <v>1.418235679494118</v>
      </c>
      <c r="R12" s="162"/>
      <c r="S12" s="162"/>
      <c r="T12" s="162"/>
      <c r="U12" s="162"/>
      <c r="V12" s="162"/>
      <c r="W12" s="162"/>
    </row>
    <row r="13" spans="2:25" s="191" customFormat="1" ht="18" customHeight="1" x14ac:dyDescent="0.2">
      <c r="B13" s="146" t="s">
        <v>38</v>
      </c>
      <c r="C13" s="159"/>
      <c r="D13" s="163">
        <f>'41benpresaad'!D13</f>
        <v>32958</v>
      </c>
      <c r="E13" s="162"/>
      <c r="F13" s="164">
        <f>'41benpresaad'!F13+'41benpresaad'!H13+'41benpresaad'!J13+'41benpresaad'!L13+'41benpresaad'!N13</f>
        <v>28768</v>
      </c>
      <c r="G13" s="165">
        <f t="shared" si="0"/>
        <v>52.413139723431776</v>
      </c>
      <c r="H13" s="164">
        <f>'41benpresaad'!P13</f>
        <v>819</v>
      </c>
      <c r="I13" s="165">
        <f t="shared" si="1"/>
        <v>1.4921566126769545</v>
      </c>
      <c r="J13" s="164">
        <f>'41benpresaad'!R13</f>
        <v>25300</v>
      </c>
      <c r="K13" s="165">
        <f t="shared" si="2"/>
        <v>46.094703663891266</v>
      </c>
      <c r="L13" s="164">
        <f>'41benpresaad'!T13</f>
        <v>0</v>
      </c>
      <c r="M13" s="165">
        <f t="shared" si="3"/>
        <v>0</v>
      </c>
      <c r="N13" s="164">
        <f t="shared" si="5"/>
        <v>54887</v>
      </c>
      <c r="O13" s="165">
        <f t="shared" si="6"/>
        <v>100</v>
      </c>
      <c r="P13" s="166"/>
      <c r="Q13" s="166">
        <f t="shared" si="4"/>
        <v>1.6653619758480491</v>
      </c>
      <c r="R13" s="162"/>
      <c r="S13" s="162"/>
      <c r="T13" s="162"/>
      <c r="U13" s="162"/>
      <c r="V13" s="162"/>
      <c r="W13" s="162"/>
    </row>
    <row r="14" spans="2:25" s="191" customFormat="1" ht="18" customHeight="1" x14ac:dyDescent="0.2">
      <c r="B14" s="146" t="s">
        <v>6</v>
      </c>
      <c r="C14" s="159"/>
      <c r="D14" s="163">
        <f>'41benpresaad'!D14</f>
        <v>48365</v>
      </c>
      <c r="E14" s="162"/>
      <c r="F14" s="164">
        <f>'41benpresaad'!F14+'41benpresaad'!H14+'41benpresaad'!J14+'41benpresaad'!L14+'41benpresaad'!N14</f>
        <v>16049</v>
      </c>
      <c r="G14" s="165">
        <f t="shared" si="0"/>
        <v>28.785894929420838</v>
      </c>
      <c r="H14" s="164">
        <f>'41benpresaad'!P14</f>
        <v>16982</v>
      </c>
      <c r="I14" s="165">
        <f t="shared" si="1"/>
        <v>30.459347479059424</v>
      </c>
      <c r="J14" s="164">
        <f>'41benpresaad'!R14</f>
        <v>22722</v>
      </c>
      <c r="K14" s="165">
        <f t="shared" si="2"/>
        <v>40.754757591519741</v>
      </c>
      <c r="L14" s="164">
        <f>'41benpresaad'!T14</f>
        <v>0</v>
      </c>
      <c r="M14" s="165">
        <f t="shared" si="3"/>
        <v>0</v>
      </c>
      <c r="N14" s="164">
        <f t="shared" si="5"/>
        <v>55753</v>
      </c>
      <c r="O14" s="165">
        <f t="shared" si="6"/>
        <v>100</v>
      </c>
      <c r="P14" s="166"/>
      <c r="Q14" s="166">
        <f t="shared" si="4"/>
        <v>1.1527550914917812</v>
      </c>
      <c r="R14" s="162"/>
      <c r="S14" s="162"/>
      <c r="T14" s="162"/>
      <c r="U14" s="162"/>
      <c r="V14" s="162"/>
      <c r="W14" s="162"/>
    </row>
    <row r="15" spans="2:25" s="191" customFormat="1" ht="18" customHeight="1" x14ac:dyDescent="0.2">
      <c r="B15" s="146" t="s">
        <v>5</v>
      </c>
      <c r="C15" s="159"/>
      <c r="D15" s="163">
        <f>'41benpresaad'!D15</f>
        <v>18033</v>
      </c>
      <c r="E15" s="162"/>
      <c r="F15" s="163">
        <f>'41benpresaad'!F15+'41benpresaad'!H15+'41benpresaad'!J15+'41benpresaad'!L15+'41benpresaad'!N15</f>
        <v>18873</v>
      </c>
      <c r="G15" s="165">
        <f t="shared" si="0"/>
        <v>65.677199331848556</v>
      </c>
      <c r="H15" s="164">
        <f>'41benpresaad'!P15</f>
        <v>387</v>
      </c>
      <c r="I15" s="165">
        <f t="shared" si="1"/>
        <v>1.3467427616926504</v>
      </c>
      <c r="J15" s="164">
        <f>'41benpresaad'!R15</f>
        <v>9476</v>
      </c>
      <c r="K15" s="165">
        <f t="shared" si="2"/>
        <v>32.976057906458799</v>
      </c>
      <c r="L15" s="164">
        <f>'41benpresaad'!T15</f>
        <v>0</v>
      </c>
      <c r="M15" s="165">
        <f t="shared" si="3"/>
        <v>0</v>
      </c>
      <c r="N15" s="164">
        <f t="shared" si="5"/>
        <v>28736</v>
      </c>
      <c r="O15" s="165">
        <f t="shared" si="6"/>
        <v>100</v>
      </c>
      <c r="P15" s="166"/>
      <c r="Q15" s="166">
        <f t="shared" si="4"/>
        <v>1.5935229856374424</v>
      </c>
      <c r="R15" s="162"/>
      <c r="S15" s="162"/>
      <c r="T15" s="162"/>
      <c r="U15" s="162"/>
      <c r="V15" s="162"/>
      <c r="W15" s="162"/>
    </row>
    <row r="16" spans="2:25" s="191" customFormat="1" ht="18" customHeight="1" x14ac:dyDescent="0.2">
      <c r="B16" s="146" t="s">
        <v>4</v>
      </c>
      <c r="C16" s="159"/>
      <c r="D16" s="163">
        <f>'41benpresaad'!D16</f>
        <v>127036</v>
      </c>
      <c r="E16" s="162"/>
      <c r="F16" s="164">
        <f>'41benpresaad'!F16+'41benpresaad'!H16+'41benpresaad'!J16+'41benpresaad'!L16+'41benpresaad'!N16</f>
        <v>88842</v>
      </c>
      <c r="G16" s="165">
        <f t="shared" si="0"/>
        <v>49.594167624959532</v>
      </c>
      <c r="H16" s="164">
        <f>'41benpresaad'!P16</f>
        <v>49239</v>
      </c>
      <c r="I16" s="165">
        <f t="shared" si="1"/>
        <v>27.486630419006577</v>
      </c>
      <c r="J16" s="164">
        <f>'41benpresaad'!R16</f>
        <v>38246</v>
      </c>
      <c r="K16" s="165">
        <f t="shared" si="2"/>
        <v>21.350020654467507</v>
      </c>
      <c r="L16" s="164">
        <f>'41benpresaad'!T16</f>
        <v>2811</v>
      </c>
      <c r="M16" s="165">
        <f t="shared" si="3"/>
        <v>1.5691813015663902</v>
      </c>
      <c r="N16" s="164">
        <f t="shared" si="5"/>
        <v>179138</v>
      </c>
      <c r="O16" s="165">
        <f t="shared" si="6"/>
        <v>100.00000000000001</v>
      </c>
      <c r="P16" s="166"/>
      <c r="Q16" s="166">
        <f t="shared" si="4"/>
        <v>1.4101357095626437</v>
      </c>
      <c r="R16" s="162"/>
      <c r="S16" s="162"/>
      <c r="T16" s="162"/>
      <c r="U16" s="162"/>
      <c r="V16" s="162"/>
      <c r="W16" s="162"/>
    </row>
    <row r="17" spans="2:25" s="191" customFormat="1" ht="18" customHeight="1" x14ac:dyDescent="0.2">
      <c r="B17" s="146" t="s">
        <v>40</v>
      </c>
      <c r="C17" s="159"/>
      <c r="D17" s="163">
        <f>'41benpresaad'!D17</f>
        <v>78705</v>
      </c>
      <c r="E17" s="162"/>
      <c r="F17" s="164">
        <f>'41benpresaad'!F17+'41benpresaad'!H17+'41benpresaad'!J17+'41benpresaad'!L17+'41benpresaad'!N17</f>
        <v>77782</v>
      </c>
      <c r="G17" s="165">
        <f t="shared" si="0"/>
        <v>70.313954854864804</v>
      </c>
      <c r="H17" s="164">
        <f>'41benpresaad'!P17</f>
        <v>12081</v>
      </c>
      <c r="I17" s="165">
        <f t="shared" si="1"/>
        <v>10.921072852351724</v>
      </c>
      <c r="J17" s="164">
        <f>'41benpresaad'!R17</f>
        <v>20741</v>
      </c>
      <c r="K17" s="165">
        <f t="shared" si="2"/>
        <v>18.749604505473645</v>
      </c>
      <c r="L17" s="164">
        <f>'41benpresaad'!T17</f>
        <v>17</v>
      </c>
      <c r="M17" s="165">
        <f t="shared" si="3"/>
        <v>1.5367787309823633E-2</v>
      </c>
      <c r="N17" s="164">
        <f t="shared" si="5"/>
        <v>110621</v>
      </c>
      <c r="O17" s="165">
        <f t="shared" si="6"/>
        <v>100</v>
      </c>
      <c r="P17" s="166"/>
      <c r="Q17" s="166">
        <f t="shared" si="4"/>
        <v>1.4055142621180357</v>
      </c>
      <c r="R17" s="162"/>
      <c r="S17" s="162"/>
      <c r="T17" s="162"/>
      <c r="U17" s="162"/>
      <c r="V17" s="162"/>
      <c r="W17" s="162"/>
    </row>
    <row r="18" spans="2:25" s="191" customFormat="1" ht="18" customHeight="1" x14ac:dyDescent="0.2">
      <c r="B18" s="146" t="s">
        <v>41</v>
      </c>
      <c r="C18" s="159"/>
      <c r="D18" s="163">
        <f>'41benpresaad'!D18</f>
        <v>238250</v>
      </c>
      <c r="E18" s="162"/>
      <c r="F18" s="164">
        <f>'41benpresaad'!F18+'41benpresaad'!H18+'41benpresaad'!J18+'41benpresaad'!L18+'41benpresaad'!N18</f>
        <v>124877</v>
      </c>
      <c r="G18" s="165">
        <f t="shared" si="0"/>
        <v>42.389094254184528</v>
      </c>
      <c r="H18" s="164">
        <f>'41benpresaad'!P18</f>
        <v>23128</v>
      </c>
      <c r="I18" s="165">
        <f t="shared" si="1"/>
        <v>7.8507248885765977</v>
      </c>
      <c r="J18" s="164">
        <f>'41benpresaad'!R18</f>
        <v>146503</v>
      </c>
      <c r="K18" s="165">
        <f t="shared" si="2"/>
        <v>49.729970094739592</v>
      </c>
      <c r="L18" s="164">
        <f>'41benpresaad'!T18</f>
        <v>89</v>
      </c>
      <c r="M18" s="165">
        <f t="shared" si="3"/>
        <v>3.0210762499278676E-2</v>
      </c>
      <c r="N18" s="164">
        <f t="shared" si="5"/>
        <v>294597</v>
      </c>
      <c r="O18" s="165">
        <f t="shared" si="6"/>
        <v>100</v>
      </c>
      <c r="P18" s="166"/>
      <c r="Q18" s="166">
        <f t="shared" si="4"/>
        <v>1.2365036726128016</v>
      </c>
      <c r="R18" s="162"/>
      <c r="S18" s="162"/>
      <c r="T18" s="162"/>
      <c r="U18" s="162"/>
      <c r="V18" s="162"/>
      <c r="W18" s="162"/>
    </row>
    <row r="19" spans="2:25" s="191" customFormat="1" ht="18" customHeight="1" x14ac:dyDescent="0.2">
      <c r="B19" s="146" t="s">
        <v>3</v>
      </c>
      <c r="C19" s="159"/>
      <c r="D19" s="163">
        <f>'41benpresaad'!D19</f>
        <v>167654</v>
      </c>
      <c r="E19" s="162"/>
      <c r="F19" s="164">
        <f>'41benpresaad'!F19+'41benpresaad'!H19+'41benpresaad'!J19+'41benpresaad'!L19+'41benpresaad'!N19</f>
        <v>111530</v>
      </c>
      <c r="G19" s="165">
        <f t="shared" si="0"/>
        <v>43.546164087787318</v>
      </c>
      <c r="H19" s="164">
        <f>'41benpresaad'!P19</f>
        <v>25674</v>
      </c>
      <c r="I19" s="165">
        <f>H19*100/$N19</f>
        <v>10.024246541646656</v>
      </c>
      <c r="J19" s="164">
        <f>'41benpresaad'!R19</f>
        <v>118010</v>
      </c>
      <c r="K19" s="165">
        <f>J19*100/$N19</f>
        <v>46.076237998742769</v>
      </c>
      <c r="L19" s="164">
        <f>'41benpresaad'!T19</f>
        <v>905</v>
      </c>
      <c r="M19" s="165">
        <f t="shared" si="3"/>
        <v>0.35335137182325405</v>
      </c>
      <c r="N19" s="164">
        <f t="shared" si="5"/>
        <v>256119</v>
      </c>
      <c r="O19" s="165">
        <f t="shared" si="6"/>
        <v>99.999999999999986</v>
      </c>
      <c r="P19" s="166"/>
      <c r="Q19" s="166">
        <f t="shared" si="4"/>
        <v>1.5276641177663521</v>
      </c>
      <c r="R19" s="162"/>
      <c r="S19" s="162"/>
      <c r="T19" s="162"/>
      <c r="U19" s="162"/>
      <c r="V19" s="162"/>
      <c r="W19" s="162"/>
    </row>
    <row r="20" spans="2:25" s="191" customFormat="1" ht="18" customHeight="1" x14ac:dyDescent="0.2">
      <c r="B20" s="146" t="s">
        <v>2</v>
      </c>
      <c r="C20" s="159"/>
      <c r="D20" s="163">
        <f>'41benpresaad'!D20</f>
        <v>36975</v>
      </c>
      <c r="E20" s="162"/>
      <c r="F20" s="164">
        <f>'41benpresaad'!F20+'41benpresaad'!H20+'41benpresaad'!J20+'41benpresaad'!L20+'41benpresaad'!N20</f>
        <v>16834</v>
      </c>
      <c r="G20" s="165">
        <f t="shared" si="0"/>
        <v>38.099764620677171</v>
      </c>
      <c r="H20" s="164">
        <f>'41benpresaad'!P20</f>
        <v>20191</v>
      </c>
      <c r="I20" s="165">
        <f>H20*100/$N20</f>
        <v>45.697537570161145</v>
      </c>
      <c r="J20" s="164">
        <f>'41benpresaad'!R20</f>
        <v>7159</v>
      </c>
      <c r="K20" s="165">
        <f>J20*100/$N20</f>
        <v>16.202697809161688</v>
      </c>
      <c r="L20" s="164">
        <f>'41benpresaad'!T20</f>
        <v>0</v>
      </c>
      <c r="M20" s="165">
        <f t="shared" si="3"/>
        <v>0</v>
      </c>
      <c r="N20" s="164">
        <f t="shared" si="5"/>
        <v>44184</v>
      </c>
      <c r="O20" s="165">
        <f t="shared" si="6"/>
        <v>100</v>
      </c>
      <c r="P20" s="166"/>
      <c r="Q20" s="166">
        <f t="shared" si="4"/>
        <v>1.1949695740365112</v>
      </c>
      <c r="R20" s="162"/>
      <c r="S20" s="162"/>
      <c r="T20" s="162"/>
      <c r="U20" s="162"/>
      <c r="V20" s="162"/>
      <c r="W20" s="162"/>
    </row>
    <row r="21" spans="2:25" s="191" customFormat="1" ht="18" customHeight="1" x14ac:dyDescent="0.2">
      <c r="B21" s="146" t="s">
        <v>35</v>
      </c>
      <c r="C21" s="159"/>
      <c r="D21" s="163">
        <f>'41benpresaad'!D21</f>
        <v>84054</v>
      </c>
      <c r="E21" s="162"/>
      <c r="F21" s="164">
        <f>'41benpresaad'!F21+'41benpresaad'!H21+'41benpresaad'!J21+'41benpresaad'!L21+'41benpresaad'!N21</f>
        <v>78287</v>
      </c>
      <c r="G21" s="165">
        <f t="shared" si="0"/>
        <v>62.80495142437686</v>
      </c>
      <c r="H21" s="164">
        <f>'41benpresaad'!P21</f>
        <v>18285</v>
      </c>
      <c r="I21" s="165">
        <f>H21*100/$N21</f>
        <v>14.668955724382476</v>
      </c>
      <c r="J21" s="164">
        <f>'41benpresaad'!R21</f>
        <v>27933</v>
      </c>
      <c r="K21" s="165">
        <f>J21*100/$N21</f>
        <v>22.408965832604633</v>
      </c>
      <c r="L21" s="164">
        <f>'41benpresaad'!T21</f>
        <v>146</v>
      </c>
      <c r="M21" s="165">
        <f t="shared" si="3"/>
        <v>0.1171270186360318</v>
      </c>
      <c r="N21" s="164">
        <f t="shared" si="5"/>
        <v>124651</v>
      </c>
      <c r="O21" s="165">
        <f t="shared" si="6"/>
        <v>100</v>
      </c>
      <c r="P21" s="166"/>
      <c r="Q21" s="166">
        <f t="shared" si="4"/>
        <v>1.4829871273229114</v>
      </c>
      <c r="R21" s="162"/>
      <c r="S21" s="162"/>
      <c r="T21" s="162"/>
      <c r="U21" s="162"/>
      <c r="V21" s="162"/>
      <c r="W21" s="162"/>
    </row>
    <row r="22" spans="2:25" s="191" customFormat="1" ht="21" customHeight="1" x14ac:dyDescent="0.2">
      <c r="B22" s="146" t="s">
        <v>42</v>
      </c>
      <c r="C22" s="159"/>
      <c r="D22" s="163">
        <f>'41benpresaad'!D22</f>
        <v>198437</v>
      </c>
      <c r="E22" s="162"/>
      <c r="F22" s="164">
        <f>'41benpresaad'!F22+'41benpresaad'!H22+'41benpresaad'!J22+'41benpresaad'!L22+'41benpresaad'!N22</f>
        <v>192558</v>
      </c>
      <c r="G22" s="165">
        <f t="shared" si="0"/>
        <v>69.302861256073427</v>
      </c>
      <c r="H22" s="164">
        <f>'41benpresaad'!P22</f>
        <v>29929</v>
      </c>
      <c r="I22" s="165">
        <f>H22*100/$N22</f>
        <v>10.771639373762822</v>
      </c>
      <c r="J22" s="164">
        <f>'41benpresaad'!R22</f>
        <v>55281</v>
      </c>
      <c r="K22" s="165">
        <f>J22*100/$N22</f>
        <v>19.895987043368724</v>
      </c>
      <c r="L22" s="164">
        <f>'41benpresaad'!T22</f>
        <v>82</v>
      </c>
      <c r="M22" s="165">
        <f t="shared" si="3"/>
        <v>2.9512326795033291E-2</v>
      </c>
      <c r="N22" s="164">
        <f t="shared" si="5"/>
        <v>277850</v>
      </c>
      <c r="O22" s="165">
        <f t="shared" si="6"/>
        <v>100</v>
      </c>
      <c r="P22" s="166"/>
      <c r="Q22" s="166">
        <f t="shared" si="4"/>
        <v>1.4001925044220584</v>
      </c>
      <c r="R22" s="162"/>
      <c r="S22" s="162"/>
      <c r="T22" s="162"/>
      <c r="U22" s="162"/>
      <c r="V22" s="162"/>
      <c r="W22" s="162"/>
    </row>
    <row r="23" spans="2:25" s="191" customFormat="1" ht="18" customHeight="1" x14ac:dyDescent="0.2">
      <c r="B23" s="146" t="s">
        <v>43</v>
      </c>
      <c r="C23" s="159"/>
      <c r="D23" s="163">
        <f>'41benpresaad'!D23</f>
        <v>47031</v>
      </c>
      <c r="E23" s="162"/>
      <c r="F23" s="164">
        <f>'41benpresaad'!F23+'41benpresaad'!H23+'41benpresaad'!J23+'41benpresaad'!L23+'41benpresaad'!N23</f>
        <v>32115</v>
      </c>
      <c r="G23" s="165">
        <f t="shared" si="0"/>
        <v>51.453977409276618</v>
      </c>
      <c r="H23" s="164">
        <f>'41benpresaad'!P23</f>
        <v>1472</v>
      </c>
      <c r="I23" s="165">
        <f>H23*100/$N23</f>
        <v>2.35840743411039</v>
      </c>
      <c r="J23" s="164">
        <f>'41benpresaad'!R23</f>
        <v>28824</v>
      </c>
      <c r="K23" s="165">
        <f>J23*100/$N23</f>
        <v>46.181206440759432</v>
      </c>
      <c r="L23" s="164">
        <f>'41benpresaad'!T23</f>
        <v>4</v>
      </c>
      <c r="M23" s="165">
        <f t="shared" si="3"/>
        <v>6.4087158535608424E-3</v>
      </c>
      <c r="N23" s="164">
        <f t="shared" si="5"/>
        <v>62415</v>
      </c>
      <c r="O23" s="165">
        <f t="shared" si="6"/>
        <v>100.00000000000001</v>
      </c>
      <c r="P23" s="166"/>
      <c r="Q23" s="166">
        <f t="shared" si="4"/>
        <v>1.3271033998851822</v>
      </c>
      <c r="R23" s="162"/>
      <c r="S23" s="162"/>
      <c r="T23" s="162"/>
      <c r="U23" s="162"/>
      <c r="V23" s="162"/>
      <c r="W23" s="162"/>
    </row>
    <row r="24" spans="2:25" s="191" customFormat="1" ht="22.5" customHeight="1" x14ac:dyDescent="0.2">
      <c r="B24" s="146" t="s">
        <v>44</v>
      </c>
      <c r="C24" s="159"/>
      <c r="D24" s="163">
        <f>'41benpresaad'!D24</f>
        <v>17314</v>
      </c>
      <c r="E24" s="162"/>
      <c r="F24" s="163">
        <f>'41benpresaad'!F24+'41benpresaad'!H24+'41benpresaad'!J24+'41benpresaad'!L24+'41benpresaad'!N24</f>
        <v>11180</v>
      </c>
      <c r="G24" s="167">
        <f t="shared" si="0"/>
        <v>45.230196617849337</v>
      </c>
      <c r="H24" s="164">
        <f>'41benpresaad'!P24</f>
        <v>3091</v>
      </c>
      <c r="I24" s="165">
        <f t="shared" si="1"/>
        <v>12.505057043450117</v>
      </c>
      <c r="J24" s="164">
        <f>'41benpresaad'!R24</f>
        <v>10407</v>
      </c>
      <c r="K24" s="165">
        <f t="shared" si="2"/>
        <v>42.102920948296784</v>
      </c>
      <c r="L24" s="164">
        <f>'41benpresaad'!T24</f>
        <v>40</v>
      </c>
      <c r="M24" s="165">
        <f t="shared" si="3"/>
        <v>0.16182539040375435</v>
      </c>
      <c r="N24" s="163">
        <f t="shared" si="5"/>
        <v>24718</v>
      </c>
      <c r="O24" s="165">
        <f t="shared" si="6"/>
        <v>99.999999999999986</v>
      </c>
      <c r="P24" s="166"/>
      <c r="Q24" s="166">
        <f t="shared" si="4"/>
        <v>1.4276308189904123</v>
      </c>
      <c r="R24" s="162"/>
      <c r="S24" s="162"/>
      <c r="T24" s="162"/>
      <c r="U24" s="162"/>
      <c r="V24" s="162"/>
      <c r="W24" s="162"/>
    </row>
    <row r="25" spans="2:25" s="191" customFormat="1" ht="18" customHeight="1" x14ac:dyDescent="0.2">
      <c r="B25" s="146" t="s">
        <v>45</v>
      </c>
      <c r="C25" s="159"/>
      <c r="D25" s="163">
        <f>'41benpresaad'!D25</f>
        <v>72902</v>
      </c>
      <c r="E25" s="162"/>
      <c r="F25" s="163">
        <f>'41benpresaad'!F25+'41benpresaad'!H25+'41benpresaad'!J25+'41benpresaad'!L25+'41benpresaad'!N25</f>
        <v>56867</v>
      </c>
      <c r="G25" s="167">
        <f t="shared" si="0"/>
        <v>54.307488086484007</v>
      </c>
      <c r="H25" s="164">
        <f>'41benpresaad'!P25</f>
        <v>1427</v>
      </c>
      <c r="I25" s="165">
        <f t="shared" si="1"/>
        <v>1.3627725306313447</v>
      </c>
      <c r="J25" s="164">
        <f>'41benpresaad'!R25</f>
        <v>38985</v>
      </c>
      <c r="K25" s="165">
        <f t="shared" si="2"/>
        <v>37.23033434244077</v>
      </c>
      <c r="L25" s="164">
        <f>'41benpresaad'!T25</f>
        <v>7434</v>
      </c>
      <c r="M25" s="165">
        <f t="shared" si="3"/>
        <v>7.0994050404438802</v>
      </c>
      <c r="N25" s="163">
        <f t="shared" si="5"/>
        <v>104713</v>
      </c>
      <c r="O25" s="165">
        <f t="shared" si="6"/>
        <v>100</v>
      </c>
      <c r="P25" s="166"/>
      <c r="Q25" s="166">
        <f t="shared" si="4"/>
        <v>1.4363529121286109</v>
      </c>
      <c r="R25" s="162"/>
      <c r="S25" s="162"/>
      <c r="T25" s="162"/>
      <c r="U25" s="162"/>
      <c r="V25" s="162"/>
      <c r="W25" s="162"/>
    </row>
    <row r="26" spans="2:25" s="191" customFormat="1" ht="18" customHeight="1" x14ac:dyDescent="0.2">
      <c r="B26" s="146" t="s">
        <v>46</v>
      </c>
      <c r="C26" s="159"/>
      <c r="D26" s="163">
        <f>'41benpresaad'!D26</f>
        <v>9317</v>
      </c>
      <c r="E26" s="162"/>
      <c r="F26" s="163">
        <f>'41benpresaad'!F26+'41benpresaad'!H26+'41benpresaad'!J26+'41benpresaad'!L26+'41benpresaad'!N26</f>
        <v>11951</v>
      </c>
      <c r="G26" s="167">
        <f t="shared" si="0"/>
        <v>83.760863470703669</v>
      </c>
      <c r="H26" s="164">
        <f>'41benpresaad'!P26</f>
        <v>1080</v>
      </c>
      <c r="I26" s="165">
        <f t="shared" si="1"/>
        <v>7.5693860386879734</v>
      </c>
      <c r="J26" s="164">
        <f>'41benpresaad'!R26</f>
        <v>1237</v>
      </c>
      <c r="K26" s="165">
        <f t="shared" si="2"/>
        <v>8.6697504906083545</v>
      </c>
      <c r="L26" s="164">
        <f>'41benpresaad'!T26</f>
        <v>0</v>
      </c>
      <c r="M26" s="165">
        <f t="shared" si="3"/>
        <v>0</v>
      </c>
      <c r="N26" s="163">
        <f t="shared" si="5"/>
        <v>14268</v>
      </c>
      <c r="O26" s="165">
        <f t="shared" si="6"/>
        <v>100</v>
      </c>
      <c r="P26" s="166"/>
      <c r="Q26" s="166">
        <f t="shared" si="4"/>
        <v>1.5313942256091015</v>
      </c>
      <c r="R26" s="162"/>
      <c r="S26" s="162"/>
      <c r="T26" s="162"/>
      <c r="U26" s="162"/>
      <c r="V26" s="162"/>
      <c r="W26" s="162"/>
    </row>
    <row r="27" spans="2:25" s="191" customFormat="1" ht="18" customHeight="1" x14ac:dyDescent="0.2">
      <c r="B27" s="146" t="s">
        <v>1</v>
      </c>
      <c r="C27" s="159"/>
      <c r="D27" s="163">
        <f>'41benpresaad'!D27</f>
        <v>3794</v>
      </c>
      <c r="E27" s="162"/>
      <c r="F27" s="163">
        <f>'41benpresaad'!F27+'41benpresaad'!H27+'41benpresaad'!J27+'41benpresaad'!L27+'41benpresaad'!N27</f>
        <v>3155</v>
      </c>
      <c r="G27" s="167">
        <f t="shared" si="0"/>
        <v>61.959937156323647</v>
      </c>
      <c r="H27" s="164">
        <f>'41benpresaad'!P27</f>
        <v>5</v>
      </c>
      <c r="I27" s="165">
        <f t="shared" si="1"/>
        <v>9.819324430479183E-2</v>
      </c>
      <c r="J27" s="164">
        <f>'41benpresaad'!R27</f>
        <v>1932</v>
      </c>
      <c r="K27" s="165">
        <f t="shared" si="2"/>
        <v>37.941869599371564</v>
      </c>
      <c r="L27" s="164">
        <f>'41benpresaad'!T27</f>
        <v>0</v>
      </c>
      <c r="M27" s="165">
        <f t="shared" si="3"/>
        <v>0</v>
      </c>
      <c r="N27" s="164">
        <f t="shared" si="5"/>
        <v>5092</v>
      </c>
      <c r="O27" s="165">
        <f t="shared" si="6"/>
        <v>100</v>
      </c>
      <c r="P27" s="166"/>
      <c r="Q27" s="166">
        <f t="shared" si="4"/>
        <v>1.342119135477069</v>
      </c>
      <c r="R27" s="162"/>
      <c r="S27" s="162"/>
      <c r="T27" s="162"/>
      <c r="U27" s="162"/>
      <c r="V27" s="162"/>
      <c r="W27" s="162"/>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1565838</v>
      </c>
      <c r="E30" s="174"/>
      <c r="F30" s="147">
        <f>SUM(F10:F27)</f>
        <v>1289057</v>
      </c>
      <c r="G30" s="175">
        <f>F30*100/$N30</f>
        <v>58.466362237752087</v>
      </c>
      <c r="H30" s="147">
        <f>SUM(H10:H27)</f>
        <v>224003</v>
      </c>
      <c r="I30" s="175">
        <f>H30*100/$N30</f>
        <v>10.159861464887264</v>
      </c>
      <c r="J30" s="147">
        <f>SUM(J10:J27)</f>
        <v>680153</v>
      </c>
      <c r="K30" s="175">
        <f>J30*100/$N30</f>
        <v>30.84896298231482</v>
      </c>
      <c r="L30" s="147">
        <f>SUM(L10:L28)</f>
        <v>11571</v>
      </c>
      <c r="M30" s="175">
        <f>L30*100/$N30</f>
        <v>0.52481331504582762</v>
      </c>
      <c r="N30" s="147">
        <f>F30+H30+J30+L30</f>
        <v>2204784</v>
      </c>
      <c r="O30" s="175">
        <f>G30+I30+K30+M30</f>
        <v>100</v>
      </c>
      <c r="P30" s="176"/>
      <c r="Q30" s="176">
        <f>(N30/D30)</f>
        <v>1.4080537067052914</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topLeftCell="A2" zoomScaleNormal="100" workbookViewId="0">
      <selection activeCell="J30" sqref="J30"/>
    </sheetView>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414</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52</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245</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855" t="s">
        <v>246</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72642</v>
      </c>
      <c r="E10" s="633"/>
      <c r="F10" s="675">
        <v>3</v>
      </c>
      <c r="G10" s="676">
        <v>4.1448354287779113E-2</v>
      </c>
      <c r="H10" s="675">
        <v>25439</v>
      </c>
      <c r="I10" s="676">
        <v>22.496891373428415</v>
      </c>
      <c r="J10" s="675">
        <v>29032</v>
      </c>
      <c r="K10" s="676">
        <v>25.898844759971517</v>
      </c>
      <c r="L10" s="675">
        <v>6062</v>
      </c>
      <c r="M10" s="676">
        <v>6.7656467537436367</v>
      </c>
      <c r="N10" s="675">
        <v>12123</v>
      </c>
      <c r="O10" s="676">
        <v>12.528030778060005</v>
      </c>
      <c r="P10" s="675">
        <v>2173</v>
      </c>
      <c r="Q10" s="676">
        <v>2.7451563878290628</v>
      </c>
      <c r="R10" s="675">
        <v>26857</v>
      </c>
      <c r="S10" s="676">
        <v>29.514416587843943</v>
      </c>
      <c r="T10" s="675">
        <v>8</v>
      </c>
      <c r="U10" s="676">
        <v>9.5650048356413341E-3</v>
      </c>
      <c r="V10" s="831">
        <f>F10+H10+J10+L10+N10+P10+R10+T10</f>
        <v>101697</v>
      </c>
      <c r="W10" s="676">
        <f t="shared" ref="V10:W27" si="0">G10+I10+K10+M10+O10+Q10+S10+U10</f>
        <v>100</v>
      </c>
      <c r="X10" s="678"/>
      <c r="Y10" s="832">
        <f t="shared" ref="Y10:Y27" si="1">V10/D10</f>
        <v>1.3999752209465599</v>
      </c>
    </row>
    <row r="11" spans="2:30" s="633" customFormat="1" ht="18" customHeight="1" x14ac:dyDescent="0.2">
      <c r="B11" s="682" t="s">
        <v>7</v>
      </c>
      <c r="D11" s="833">
        <v>13771</v>
      </c>
      <c r="F11" s="683">
        <v>2321</v>
      </c>
      <c r="G11" s="684">
        <v>14.391281630215721</v>
      </c>
      <c r="H11" s="683">
        <v>1885</v>
      </c>
      <c r="I11" s="684">
        <v>3.2171381652608795</v>
      </c>
      <c r="J11" s="683">
        <v>713</v>
      </c>
      <c r="K11" s="684">
        <v>5.0160483690378443</v>
      </c>
      <c r="L11" s="683">
        <v>508</v>
      </c>
      <c r="M11" s="684">
        <v>3.4634619690975592</v>
      </c>
      <c r="N11" s="683">
        <v>2894</v>
      </c>
      <c r="O11" s="684">
        <v>20.243338060759871</v>
      </c>
      <c r="P11" s="683">
        <v>4277</v>
      </c>
      <c r="Q11" s="684">
        <v>22.057176979920879</v>
      </c>
      <c r="R11" s="683">
        <v>5393</v>
      </c>
      <c r="S11" s="684">
        <v>31.611554825707248</v>
      </c>
      <c r="T11" s="683">
        <v>0</v>
      </c>
      <c r="U11" s="684">
        <v>0</v>
      </c>
      <c r="V11" s="834">
        <f t="shared" si="0"/>
        <v>17991</v>
      </c>
      <c r="W11" s="684">
        <f t="shared" si="0"/>
        <v>100</v>
      </c>
      <c r="X11" s="678"/>
      <c r="Y11" s="835">
        <f t="shared" si="1"/>
        <v>1.3064410718175876</v>
      </c>
    </row>
    <row r="12" spans="2:30" s="633" customFormat="1" ht="22.5" customHeight="1" x14ac:dyDescent="0.2">
      <c r="B12" s="682" t="s">
        <v>37</v>
      </c>
      <c r="D12" s="833">
        <v>8242</v>
      </c>
      <c r="F12" s="685">
        <v>2410</v>
      </c>
      <c r="G12" s="684">
        <v>26.047201285061163</v>
      </c>
      <c r="H12" s="685">
        <v>958</v>
      </c>
      <c r="I12" s="684">
        <v>1.4456938094649698</v>
      </c>
      <c r="J12" s="685">
        <v>989</v>
      </c>
      <c r="K12" s="684">
        <v>7.7350796985048804</v>
      </c>
      <c r="L12" s="685">
        <v>559</v>
      </c>
      <c r="M12" s="684">
        <v>6.5735821079945636</v>
      </c>
      <c r="N12" s="685">
        <v>1881</v>
      </c>
      <c r="O12" s="684">
        <v>20.560978623501793</v>
      </c>
      <c r="P12" s="685">
        <v>1884</v>
      </c>
      <c r="Q12" s="684">
        <v>11.083652539231435</v>
      </c>
      <c r="R12" s="685">
        <v>2903</v>
      </c>
      <c r="S12" s="684">
        <v>26.553811936241196</v>
      </c>
      <c r="T12" s="685">
        <v>13</v>
      </c>
      <c r="U12" s="684">
        <v>0</v>
      </c>
      <c r="V12" s="834">
        <f t="shared" si="0"/>
        <v>11597</v>
      </c>
      <c r="W12" s="684">
        <f t="shared" si="0"/>
        <v>100</v>
      </c>
      <c r="X12" s="678"/>
      <c r="Y12" s="835">
        <f t="shared" si="1"/>
        <v>1.4070613928658093</v>
      </c>
    </row>
    <row r="13" spans="2:30" s="633" customFormat="1" ht="18" customHeight="1" x14ac:dyDescent="0.2">
      <c r="B13" s="682" t="s">
        <v>38</v>
      </c>
      <c r="D13" s="833">
        <v>8065</v>
      </c>
      <c r="F13" s="683">
        <v>412</v>
      </c>
      <c r="G13" s="684">
        <v>2.2477064220183487</v>
      </c>
      <c r="H13" s="683">
        <v>2712</v>
      </c>
      <c r="I13" s="684">
        <v>9.8776758409785934</v>
      </c>
      <c r="J13" s="683">
        <v>645</v>
      </c>
      <c r="K13" s="684">
        <v>2.6758409785932722</v>
      </c>
      <c r="L13" s="683">
        <v>632</v>
      </c>
      <c r="M13" s="684">
        <v>7.477064220183486</v>
      </c>
      <c r="N13" s="683">
        <v>2208</v>
      </c>
      <c r="O13" s="684">
        <v>19.602446483180429</v>
      </c>
      <c r="P13" s="683">
        <v>393</v>
      </c>
      <c r="Q13" s="684">
        <v>6.666666666666667</v>
      </c>
      <c r="R13" s="683">
        <v>4716</v>
      </c>
      <c r="S13" s="684">
        <v>51.452599388379205</v>
      </c>
      <c r="T13" s="683">
        <v>0</v>
      </c>
      <c r="U13" s="684">
        <v>0</v>
      </c>
      <c r="V13" s="834">
        <f t="shared" si="0"/>
        <v>11718</v>
      </c>
      <c r="W13" s="684">
        <f t="shared" si="0"/>
        <v>100</v>
      </c>
      <c r="X13" s="678"/>
      <c r="Y13" s="835">
        <f t="shared" si="1"/>
        <v>1.4529448233106013</v>
      </c>
    </row>
    <row r="14" spans="2:30" s="633" customFormat="1" ht="18" customHeight="1" x14ac:dyDescent="0.2">
      <c r="B14" s="682" t="s">
        <v>6</v>
      </c>
      <c r="D14" s="833">
        <v>17147</v>
      </c>
      <c r="F14" s="683">
        <v>623</v>
      </c>
      <c r="G14" s="684">
        <v>0.16137708445400753</v>
      </c>
      <c r="H14" s="683">
        <v>820</v>
      </c>
      <c r="I14" s="684">
        <v>3.0984400215169448</v>
      </c>
      <c r="J14" s="683">
        <v>552</v>
      </c>
      <c r="K14" s="684">
        <v>0</v>
      </c>
      <c r="L14" s="683">
        <v>1605</v>
      </c>
      <c r="M14" s="684">
        <v>14.922001075847231</v>
      </c>
      <c r="N14" s="683">
        <v>2898</v>
      </c>
      <c r="O14" s="684">
        <v>24.314147391070467</v>
      </c>
      <c r="P14" s="683">
        <v>5300</v>
      </c>
      <c r="Q14" s="684">
        <v>21.79666487358795</v>
      </c>
      <c r="R14" s="683">
        <v>8034</v>
      </c>
      <c r="S14" s="684">
        <v>35.707369553523399</v>
      </c>
      <c r="T14" s="683">
        <v>0</v>
      </c>
      <c r="U14" s="684">
        <v>0</v>
      </c>
      <c r="V14" s="834">
        <f t="shared" si="0"/>
        <v>19832</v>
      </c>
      <c r="W14" s="684">
        <f t="shared" si="0"/>
        <v>100</v>
      </c>
      <c r="X14" s="678"/>
      <c r="Y14" s="835">
        <f t="shared" si="1"/>
        <v>1.1565871581034584</v>
      </c>
    </row>
    <row r="15" spans="2:30" s="633" customFormat="1" ht="18" customHeight="1" x14ac:dyDescent="0.2">
      <c r="B15" s="682" t="s">
        <v>5</v>
      </c>
      <c r="D15" s="833">
        <v>5158</v>
      </c>
      <c r="F15" s="685">
        <v>2433</v>
      </c>
      <c r="G15" s="684">
        <v>0</v>
      </c>
      <c r="H15" s="685">
        <v>668</v>
      </c>
      <c r="I15" s="684">
        <v>5.5706304868316039</v>
      </c>
      <c r="J15" s="685">
        <v>401</v>
      </c>
      <c r="K15" s="684">
        <v>8.0925778132482051</v>
      </c>
      <c r="L15" s="685">
        <v>749</v>
      </c>
      <c r="M15" s="684">
        <v>12.721468475658419</v>
      </c>
      <c r="N15" s="685">
        <v>1820</v>
      </c>
      <c r="O15" s="684">
        <v>33.998403830806069</v>
      </c>
      <c r="P15" s="685">
        <v>173</v>
      </c>
      <c r="Q15" s="684">
        <v>0</v>
      </c>
      <c r="R15" s="685">
        <v>2278</v>
      </c>
      <c r="S15" s="684">
        <v>39.616919393455703</v>
      </c>
      <c r="T15" s="685">
        <v>0</v>
      </c>
      <c r="U15" s="684">
        <v>0</v>
      </c>
      <c r="V15" s="834">
        <f t="shared" si="0"/>
        <v>8522</v>
      </c>
      <c r="W15" s="684">
        <f t="shared" si="0"/>
        <v>100</v>
      </c>
      <c r="X15" s="678"/>
      <c r="Y15" s="835">
        <f t="shared" si="1"/>
        <v>1.6521907716169058</v>
      </c>
    </row>
    <row r="16" spans="2:30" s="742" customFormat="1" ht="18" customHeight="1" x14ac:dyDescent="0.2">
      <c r="B16" s="836" t="s">
        <v>4</v>
      </c>
      <c r="D16" s="837">
        <v>35054</v>
      </c>
      <c r="E16" s="820"/>
      <c r="F16" s="838">
        <v>5910</v>
      </c>
      <c r="G16" s="839">
        <v>14.10823965697068</v>
      </c>
      <c r="H16" s="838">
        <v>4508</v>
      </c>
      <c r="I16" s="839">
        <v>4.2299223548499247</v>
      </c>
      <c r="J16" s="838">
        <v>3546</v>
      </c>
      <c r="K16" s="839">
        <v>9.7183914706223202</v>
      </c>
      <c r="L16" s="838">
        <v>2109</v>
      </c>
      <c r="M16" s="839">
        <v>5.5742264457063389</v>
      </c>
      <c r="N16" s="838">
        <v>5579</v>
      </c>
      <c r="O16" s="839">
        <v>12.858963958743772</v>
      </c>
      <c r="P16" s="838">
        <v>16323</v>
      </c>
      <c r="Q16" s="839">
        <v>32.65036504809364</v>
      </c>
      <c r="R16" s="838">
        <v>9607</v>
      </c>
      <c r="S16" s="839">
        <v>20.020859891065012</v>
      </c>
      <c r="T16" s="838">
        <v>623</v>
      </c>
      <c r="U16" s="839">
        <v>0.83903117394831384</v>
      </c>
      <c r="V16" s="840">
        <f t="shared" si="0"/>
        <v>48205</v>
      </c>
      <c r="W16" s="839">
        <f t="shared" si="0"/>
        <v>100</v>
      </c>
      <c r="X16" s="841"/>
      <c r="Y16" s="835">
        <f t="shared" si="1"/>
        <v>1.3751640326353627</v>
      </c>
    </row>
    <row r="17" spans="2:25" s="742" customFormat="1" ht="18" customHeight="1" x14ac:dyDescent="0.2">
      <c r="B17" s="836" t="s">
        <v>40</v>
      </c>
      <c r="D17" s="837">
        <v>23692</v>
      </c>
      <c r="E17" s="820"/>
      <c r="F17" s="838">
        <v>4025</v>
      </c>
      <c r="G17" s="839">
        <v>6.9774527726995732</v>
      </c>
      <c r="H17" s="838">
        <v>5494</v>
      </c>
      <c r="I17" s="839">
        <v>8.4573866109515112</v>
      </c>
      <c r="J17" s="838">
        <v>2904</v>
      </c>
      <c r="K17" s="839">
        <v>12.122399233916601</v>
      </c>
      <c r="L17" s="838">
        <v>1449</v>
      </c>
      <c r="M17" s="839">
        <v>4.8359014538173586</v>
      </c>
      <c r="N17" s="838">
        <v>7282</v>
      </c>
      <c r="O17" s="839">
        <v>28.332027509358404</v>
      </c>
      <c r="P17" s="838">
        <v>4137</v>
      </c>
      <c r="Q17" s="839">
        <v>12.823191433794724</v>
      </c>
      <c r="R17" s="838">
        <v>8283</v>
      </c>
      <c r="S17" s="839">
        <v>26.412466266213983</v>
      </c>
      <c r="T17" s="838">
        <v>13</v>
      </c>
      <c r="U17" s="839">
        <v>3.9174719247845394E-2</v>
      </c>
      <c r="V17" s="840">
        <f t="shared" si="0"/>
        <v>33587</v>
      </c>
      <c r="W17" s="839">
        <f t="shared" si="0"/>
        <v>99.999999999999986</v>
      </c>
      <c r="X17" s="841"/>
      <c r="Y17" s="835">
        <f t="shared" si="1"/>
        <v>1.4176515279419213</v>
      </c>
    </row>
    <row r="18" spans="2:25" s="742" customFormat="1" ht="18" customHeight="1" x14ac:dyDescent="0.2">
      <c r="B18" s="836" t="s">
        <v>41</v>
      </c>
      <c r="D18" s="837">
        <v>46231</v>
      </c>
      <c r="E18" s="820"/>
      <c r="F18" s="838">
        <v>9</v>
      </c>
      <c r="G18" s="839">
        <v>0.38917682645664642</v>
      </c>
      <c r="H18" s="838">
        <v>4315</v>
      </c>
      <c r="I18" s="839">
        <v>5.0131877455410665</v>
      </c>
      <c r="J18" s="838">
        <v>5890</v>
      </c>
      <c r="K18" s="839">
        <v>10.515152074072708</v>
      </c>
      <c r="L18" s="838">
        <v>3602</v>
      </c>
      <c r="M18" s="839">
        <v>6.5237840529723146</v>
      </c>
      <c r="N18" s="838">
        <v>14850</v>
      </c>
      <c r="O18" s="839">
        <v>32.416031871922094</v>
      </c>
      <c r="P18" s="838">
        <v>6558</v>
      </c>
      <c r="Q18" s="839">
        <v>11.359905564675286</v>
      </c>
      <c r="R18" s="838">
        <v>21989</v>
      </c>
      <c r="S18" s="839">
        <v>33.677628788018517</v>
      </c>
      <c r="T18" s="838">
        <v>66</v>
      </c>
      <c r="U18" s="839">
        <v>0.10513307634136894</v>
      </c>
      <c r="V18" s="840">
        <f t="shared" si="0"/>
        <v>57279</v>
      </c>
      <c r="W18" s="839">
        <f t="shared" si="0"/>
        <v>100.00000000000001</v>
      </c>
      <c r="X18" s="841"/>
      <c r="Y18" s="835">
        <f t="shared" si="1"/>
        <v>1.2389738487162294</v>
      </c>
    </row>
    <row r="19" spans="2:25" s="742" customFormat="1" ht="18" customHeight="1" x14ac:dyDescent="0.2">
      <c r="B19" s="836" t="s">
        <v>3</v>
      </c>
      <c r="D19" s="837">
        <v>45061</v>
      </c>
      <c r="E19" s="820"/>
      <c r="F19" s="838">
        <v>20</v>
      </c>
      <c r="G19" s="839">
        <v>7.0628950806935764E-3</v>
      </c>
      <c r="H19" s="838">
        <v>18588</v>
      </c>
      <c r="I19" s="839">
        <v>5.0323127449941731</v>
      </c>
      <c r="J19" s="838">
        <v>1010</v>
      </c>
      <c r="K19" s="839">
        <v>8.1223293427976129E-2</v>
      </c>
      <c r="L19" s="838">
        <v>3011</v>
      </c>
      <c r="M19" s="839">
        <v>7.5113889183176186</v>
      </c>
      <c r="N19" s="838">
        <v>6225</v>
      </c>
      <c r="O19" s="839">
        <v>19.811420701345483</v>
      </c>
      <c r="P19" s="838">
        <v>7600</v>
      </c>
      <c r="Q19" s="839">
        <v>16.121058021683087</v>
      </c>
      <c r="R19" s="838">
        <v>30250</v>
      </c>
      <c r="S19" s="839">
        <v>51.403750397287851</v>
      </c>
      <c r="T19" s="838">
        <v>324</v>
      </c>
      <c r="U19" s="839">
        <v>3.1783027863121094E-2</v>
      </c>
      <c r="V19" s="840">
        <f t="shared" si="0"/>
        <v>67028</v>
      </c>
      <c r="W19" s="839">
        <f t="shared" si="0"/>
        <v>100.00000000000001</v>
      </c>
      <c r="X19" s="841"/>
      <c r="Y19" s="835">
        <f t="shared" si="1"/>
        <v>1.4874947293668583</v>
      </c>
    </row>
    <row r="20" spans="2:25" s="633" customFormat="1" ht="18" customHeight="1" x14ac:dyDescent="0.2">
      <c r="B20" s="836" t="s">
        <v>2</v>
      </c>
      <c r="D20" s="833">
        <v>12267</v>
      </c>
      <c r="F20" s="683">
        <v>411</v>
      </c>
      <c r="G20" s="684">
        <v>2.6190698107931776</v>
      </c>
      <c r="H20" s="683">
        <v>1008</v>
      </c>
      <c r="I20" s="684">
        <v>3.3647124615528008</v>
      </c>
      <c r="J20" s="683">
        <v>198</v>
      </c>
      <c r="K20" s="684">
        <v>1.8175039612265822</v>
      </c>
      <c r="L20" s="683">
        <v>766</v>
      </c>
      <c r="M20" s="684">
        <v>6.0117438717494638</v>
      </c>
      <c r="N20" s="683">
        <v>3300</v>
      </c>
      <c r="O20" s="684">
        <v>28.250535930655232</v>
      </c>
      <c r="P20" s="683">
        <v>6121</v>
      </c>
      <c r="Q20" s="684">
        <v>37.794761860378415</v>
      </c>
      <c r="R20" s="683">
        <v>2030</v>
      </c>
      <c r="S20" s="684">
        <v>20.141672103644328</v>
      </c>
      <c r="T20" s="683">
        <v>0</v>
      </c>
      <c r="U20" s="684">
        <v>0</v>
      </c>
      <c r="V20" s="834">
        <f t="shared" si="0"/>
        <v>13834</v>
      </c>
      <c r="W20" s="684">
        <f t="shared" si="0"/>
        <v>100</v>
      </c>
      <c r="X20" s="678"/>
      <c r="Y20" s="835">
        <f t="shared" si="1"/>
        <v>1.1277410939920112</v>
      </c>
    </row>
    <row r="21" spans="2:25" s="633" customFormat="1" ht="18" customHeight="1" x14ac:dyDescent="0.2">
      <c r="B21" s="682" t="s">
        <v>35</v>
      </c>
      <c r="D21" s="833">
        <v>27071</v>
      </c>
      <c r="F21" s="683">
        <v>1499</v>
      </c>
      <c r="G21" s="684">
        <v>5.3052431721922009</v>
      </c>
      <c r="H21" s="683">
        <v>9334</v>
      </c>
      <c r="I21" s="684">
        <v>3.6950489265371695</v>
      </c>
      <c r="J21" s="683">
        <v>8538</v>
      </c>
      <c r="K21" s="684">
        <v>30.798159778004965</v>
      </c>
      <c r="L21" s="683">
        <v>1870</v>
      </c>
      <c r="M21" s="684">
        <v>7.5471009201109975</v>
      </c>
      <c r="N21" s="683">
        <v>3872</v>
      </c>
      <c r="O21" s="684">
        <v>17.328757119906527</v>
      </c>
      <c r="P21" s="683">
        <v>6408</v>
      </c>
      <c r="Q21" s="684">
        <v>16.445158463560684</v>
      </c>
      <c r="R21" s="683">
        <v>7055</v>
      </c>
      <c r="S21" s="684">
        <v>18.613991529136847</v>
      </c>
      <c r="T21" s="683">
        <v>89</v>
      </c>
      <c r="U21" s="684">
        <v>0.26654009055060612</v>
      </c>
      <c r="V21" s="834">
        <f t="shared" si="0"/>
        <v>38665</v>
      </c>
      <c r="W21" s="684">
        <f t="shared" si="0"/>
        <v>100.00000000000001</v>
      </c>
      <c r="X21" s="678"/>
      <c r="Y21" s="835">
        <f t="shared" si="1"/>
        <v>1.4282811865095491</v>
      </c>
    </row>
    <row r="22" spans="2:25" s="633" customFormat="1" ht="21" customHeight="1" x14ac:dyDescent="0.2">
      <c r="B22" s="682" t="s">
        <v>42</v>
      </c>
      <c r="D22" s="833">
        <v>64953</v>
      </c>
      <c r="F22" s="683">
        <v>2430</v>
      </c>
      <c r="G22" s="684">
        <v>2.2532814395789673</v>
      </c>
      <c r="H22" s="683">
        <v>19388</v>
      </c>
      <c r="I22" s="684">
        <v>13.798591305169941</v>
      </c>
      <c r="J22" s="683">
        <v>15553</v>
      </c>
      <c r="K22" s="684">
        <v>14.416274049446134</v>
      </c>
      <c r="L22" s="683">
        <v>6796</v>
      </c>
      <c r="M22" s="684">
        <v>8.5530151426815628</v>
      </c>
      <c r="N22" s="683">
        <v>15429</v>
      </c>
      <c r="O22" s="684">
        <v>24.417377054346627</v>
      </c>
      <c r="P22" s="683">
        <v>13750</v>
      </c>
      <c r="Q22" s="684">
        <v>16.926398058711374</v>
      </c>
      <c r="R22" s="683">
        <v>17012</v>
      </c>
      <c r="S22" s="684">
        <v>19.521611017443234</v>
      </c>
      <c r="T22" s="683">
        <v>64</v>
      </c>
      <c r="U22" s="684">
        <v>0.11345193262215779</v>
      </c>
      <c r="V22" s="834">
        <f t="shared" si="0"/>
        <v>90422</v>
      </c>
      <c r="W22" s="684">
        <f t="shared" si="0"/>
        <v>100</v>
      </c>
      <c r="X22" s="678"/>
      <c r="Y22" s="835">
        <f t="shared" si="1"/>
        <v>1.3921142980308838</v>
      </c>
    </row>
    <row r="23" spans="2:25" s="633" customFormat="1" ht="18" customHeight="1" x14ac:dyDescent="0.2">
      <c r="B23" s="682" t="s">
        <v>43</v>
      </c>
      <c r="D23" s="833">
        <v>14017</v>
      </c>
      <c r="F23" s="683">
        <v>1226</v>
      </c>
      <c r="G23" s="684">
        <v>8.3258093641171165</v>
      </c>
      <c r="H23" s="683">
        <v>2650</v>
      </c>
      <c r="I23" s="684">
        <v>9.538243260673287</v>
      </c>
      <c r="J23" s="683">
        <v>551</v>
      </c>
      <c r="K23" s="684">
        <v>0.88352895653295493</v>
      </c>
      <c r="L23" s="683">
        <v>1496</v>
      </c>
      <c r="M23" s="684">
        <v>8.2742164323487675</v>
      </c>
      <c r="N23" s="683">
        <v>2824</v>
      </c>
      <c r="O23" s="684">
        <v>15.62620920933832</v>
      </c>
      <c r="P23" s="683">
        <v>830</v>
      </c>
      <c r="Q23" s="684">
        <v>3.5147684767186895</v>
      </c>
      <c r="R23" s="683">
        <v>7920</v>
      </c>
      <c r="S23" s="684">
        <v>53.81787695085773</v>
      </c>
      <c r="T23" s="683">
        <v>2</v>
      </c>
      <c r="U23" s="684">
        <v>1.9347349413130401E-2</v>
      </c>
      <c r="V23" s="834">
        <f>F23+H23+J23+L23+N23+P23+R23+T23</f>
        <v>17499</v>
      </c>
      <c r="W23" s="684">
        <f t="shared" si="0"/>
        <v>100</v>
      </c>
      <c r="X23" s="678"/>
      <c r="Y23" s="835">
        <f t="shared" si="1"/>
        <v>1.2484126417921095</v>
      </c>
    </row>
    <row r="24" spans="2:25" s="633" customFormat="1" ht="22.5" customHeight="1" x14ac:dyDescent="0.2">
      <c r="B24" s="682" t="s">
        <v>44</v>
      </c>
      <c r="D24" s="833">
        <v>3304</v>
      </c>
      <c r="F24" s="685">
        <v>340</v>
      </c>
      <c r="G24" s="686">
        <v>3.2579185520361991</v>
      </c>
      <c r="H24" s="685">
        <v>367</v>
      </c>
      <c r="I24" s="684">
        <v>6.4253393665158374</v>
      </c>
      <c r="J24" s="685">
        <v>178</v>
      </c>
      <c r="K24" s="684">
        <v>5.2187028657616894</v>
      </c>
      <c r="L24" s="685">
        <v>190</v>
      </c>
      <c r="M24" s="684">
        <v>3.4690799396681751</v>
      </c>
      <c r="N24" s="685">
        <v>1055</v>
      </c>
      <c r="O24" s="684">
        <v>17.134238310708898</v>
      </c>
      <c r="P24" s="685">
        <v>757</v>
      </c>
      <c r="Q24" s="684">
        <v>12.428355957767723</v>
      </c>
      <c r="R24" s="685">
        <v>1338</v>
      </c>
      <c r="S24" s="684">
        <v>51.945701357466064</v>
      </c>
      <c r="T24" s="685">
        <v>11</v>
      </c>
      <c r="U24" s="684">
        <v>0.12066365007541478</v>
      </c>
      <c r="V24" s="842">
        <f t="shared" si="0"/>
        <v>4236</v>
      </c>
      <c r="W24" s="684">
        <f t="shared" si="0"/>
        <v>100</v>
      </c>
      <c r="X24" s="678"/>
      <c r="Y24" s="835">
        <f t="shared" si="1"/>
        <v>1.2820823244552058</v>
      </c>
    </row>
    <row r="25" spans="2:25" s="633" customFormat="1" ht="18" customHeight="1" x14ac:dyDescent="0.2">
      <c r="B25" s="682" t="s">
        <v>45</v>
      </c>
      <c r="D25" s="833">
        <v>17275</v>
      </c>
      <c r="F25" s="685">
        <v>286</v>
      </c>
      <c r="G25" s="686">
        <v>0.41635124905374715</v>
      </c>
      <c r="H25" s="685">
        <v>4858</v>
      </c>
      <c r="I25" s="684">
        <v>12.162503154176129</v>
      </c>
      <c r="J25" s="685">
        <v>1417</v>
      </c>
      <c r="K25" s="684">
        <v>6.594330894103793</v>
      </c>
      <c r="L25" s="685">
        <v>1953</v>
      </c>
      <c r="M25" s="684">
        <v>8.2555303221465213</v>
      </c>
      <c r="N25" s="685">
        <v>6079</v>
      </c>
      <c r="O25" s="684">
        <v>27.294137437967869</v>
      </c>
      <c r="P25" s="685">
        <v>682</v>
      </c>
      <c r="Q25" s="684">
        <v>2.5864244259399447</v>
      </c>
      <c r="R25" s="685">
        <v>7285</v>
      </c>
      <c r="S25" s="684">
        <v>35.057616283959966</v>
      </c>
      <c r="T25" s="685">
        <v>2056</v>
      </c>
      <c r="U25" s="684">
        <v>7.6331062326520316</v>
      </c>
      <c r="V25" s="842">
        <f t="shared" si="0"/>
        <v>24616</v>
      </c>
      <c r="W25" s="684">
        <f t="shared" si="0"/>
        <v>99.999999999999986</v>
      </c>
      <c r="X25" s="678"/>
      <c r="Y25" s="835">
        <f t="shared" si="1"/>
        <v>1.4249493487698988</v>
      </c>
    </row>
    <row r="26" spans="2:25" s="633" customFormat="1" ht="18" customHeight="1" x14ac:dyDescent="0.2">
      <c r="B26" s="682" t="s">
        <v>46</v>
      </c>
      <c r="D26" s="833">
        <v>2233</v>
      </c>
      <c r="F26" s="685">
        <v>378</v>
      </c>
      <c r="G26" s="686">
        <v>8.1975827640567527</v>
      </c>
      <c r="H26" s="685">
        <v>454</v>
      </c>
      <c r="I26" s="684">
        <v>11.008933263268524</v>
      </c>
      <c r="J26" s="685">
        <v>614</v>
      </c>
      <c r="K26" s="684">
        <v>20.546505517603784</v>
      </c>
      <c r="L26" s="685">
        <v>421</v>
      </c>
      <c r="M26" s="684">
        <v>9.1697320021019451</v>
      </c>
      <c r="N26" s="685">
        <v>691</v>
      </c>
      <c r="O26" s="684">
        <v>17.892800840777721</v>
      </c>
      <c r="P26" s="685">
        <v>471</v>
      </c>
      <c r="Q26" s="684">
        <v>13.110877561744614</v>
      </c>
      <c r="R26" s="685">
        <v>477</v>
      </c>
      <c r="S26" s="684">
        <v>20.073568050446664</v>
      </c>
      <c r="T26" s="685">
        <v>0</v>
      </c>
      <c r="U26" s="684">
        <v>0</v>
      </c>
      <c r="V26" s="842">
        <f t="shared" si="0"/>
        <v>3506</v>
      </c>
      <c r="W26" s="684">
        <f t="shared" si="0"/>
        <v>100.00000000000001</v>
      </c>
      <c r="X26" s="678"/>
      <c r="Y26" s="835">
        <f t="shared" si="1"/>
        <v>1.5700850873264667</v>
      </c>
    </row>
    <row r="27" spans="2:25" s="633" customFormat="1" ht="18" customHeight="1" x14ac:dyDescent="0.2">
      <c r="B27" s="682" t="s">
        <v>1</v>
      </c>
      <c r="D27" s="833">
        <v>1181</v>
      </c>
      <c r="F27" s="685">
        <v>188</v>
      </c>
      <c r="G27" s="686">
        <v>9.2670598146588041</v>
      </c>
      <c r="H27" s="685">
        <v>199</v>
      </c>
      <c r="I27" s="684">
        <v>12.973883740522325</v>
      </c>
      <c r="J27" s="685">
        <v>368</v>
      </c>
      <c r="K27" s="684">
        <v>20.387531592249367</v>
      </c>
      <c r="L27" s="685">
        <v>18</v>
      </c>
      <c r="M27" s="684">
        <v>1.5164279696714407</v>
      </c>
      <c r="N27" s="685">
        <v>92</v>
      </c>
      <c r="O27" s="684">
        <v>7.5821398483572029</v>
      </c>
      <c r="P27" s="685">
        <v>0</v>
      </c>
      <c r="Q27" s="684">
        <v>0.42122999157540014</v>
      </c>
      <c r="R27" s="685">
        <v>667</v>
      </c>
      <c r="S27" s="684">
        <v>47.851727042965457</v>
      </c>
      <c r="T27" s="685">
        <v>0</v>
      </c>
      <c r="U27" s="684">
        <v>0</v>
      </c>
      <c r="V27" s="834">
        <f t="shared" si="0"/>
        <v>1532</v>
      </c>
      <c r="W27" s="684">
        <f t="shared" si="0"/>
        <v>100</v>
      </c>
      <c r="X27" s="678"/>
      <c r="Y27" s="835">
        <f t="shared" si="1"/>
        <v>1.2972057578323455</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66">
        <f>SUM(D10:D29)</f>
        <v>417364</v>
      </c>
      <c r="E30" s="1225"/>
      <c r="F30" s="1250">
        <f>SUM(F10:F27)</f>
        <v>24924</v>
      </c>
      <c r="G30" s="1251">
        <f>F30*100/$V30</f>
        <v>4.3591259361347126</v>
      </c>
      <c r="H30" s="1250">
        <f>SUM(H10:H27)</f>
        <v>103645</v>
      </c>
      <c r="I30" s="1251">
        <f>H30*100/$V30</f>
        <v>18.127170905580254</v>
      </c>
      <c r="J30" s="1250">
        <f>SUM(J10:J27)</f>
        <v>73099</v>
      </c>
      <c r="K30" s="1251">
        <f>J30*100/$V30</f>
        <v>12.784775590014096</v>
      </c>
      <c r="L30" s="1250">
        <f>SUM(L10:L27)</f>
        <v>33796</v>
      </c>
      <c r="M30" s="1251">
        <f>L30*100/$V30</f>
        <v>5.9108096668917005</v>
      </c>
      <c r="N30" s="1250">
        <f>SUM(N10:N27)</f>
        <v>91102</v>
      </c>
      <c r="O30" s="1251">
        <f>N30*100/$V30</f>
        <v>15.933441302910632</v>
      </c>
      <c r="P30" s="1250">
        <f>SUM(P10:P27)</f>
        <v>77837</v>
      </c>
      <c r="Q30" s="1251">
        <f>P30*100/$V30</f>
        <v>13.613436265884994</v>
      </c>
      <c r="R30" s="1250">
        <f>SUM(R10:R27)</f>
        <v>164094</v>
      </c>
      <c r="S30" s="1251">
        <f>R30*100/$V30</f>
        <v>28.699502943511856</v>
      </c>
      <c r="T30" s="1250">
        <f>SUM(T10:T28)</f>
        <v>3269</v>
      </c>
      <c r="U30" s="1251">
        <f>T30*100/$V30</f>
        <v>0.57173738907175309</v>
      </c>
      <c r="V30" s="1250">
        <f>SUM(V10:V27)</f>
        <v>571766</v>
      </c>
      <c r="W30" s="1251">
        <f>G30+I30+K30+M30+O30+Q30+S30+U30</f>
        <v>100.00000000000001</v>
      </c>
      <c r="X30" s="1267"/>
      <c r="Y30" s="1268">
        <f>(V30/D30)</f>
        <v>1.3699456589451893</v>
      </c>
    </row>
    <row r="31" spans="2:25" s="631" customFormat="1" ht="5.25" customHeight="1" x14ac:dyDescent="0.2">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25">
      <c r="B33" s="698" t="s">
        <v>47</v>
      </c>
      <c r="X33" s="697"/>
      <c r="Y33" s="697"/>
    </row>
    <row r="34" spans="2:28" s="852" customFormat="1" x14ac:dyDescent="0.2">
      <c r="D34" s="852" t="e">
        <f>GETPIVOTDATA("Cuenta número de expedientes",#REF!,"CCAA",$B35,"Grado Resuelto",$B$1)</f>
        <v>#REF!</v>
      </c>
      <c r="N34" s="852" t="e">
        <f>GETPIVOTDATA("ID PRESTACION
COUNT",#REF!,"
CCAA",$B35,"
Tipo Prestación",N$1,"Grado Resuelto",$B$1)</f>
        <v>#REF!</v>
      </c>
      <c r="X34" s="697"/>
      <c r="Y34" s="697"/>
    </row>
    <row r="35" spans="2:28" s="852" customFormat="1" x14ac:dyDescent="0.2">
      <c r="B35" s="852" t="s">
        <v>39</v>
      </c>
      <c r="D35" s="853" t="e">
        <f>GETPIVOTDATA("Cuenta número de expedientes",#REF!,"CCAA",$B36,"Grado Resuelto",$B$1)</f>
        <v>#REF!</v>
      </c>
      <c r="N35" s="852" t="e">
        <f>GETPIVOTDATA("ID PRESTACION
COUNT",#REF!,"
CCAA",$B36,"
Tipo Prestación",N$1,"Grado Resuelto",$B$1)</f>
        <v>#REF!</v>
      </c>
      <c r="T35" s="697"/>
      <c r="U35" s="697"/>
    </row>
    <row r="36" spans="2:28" s="852" customFormat="1" x14ac:dyDescent="0.2">
      <c r="B36" s="852" t="s">
        <v>47</v>
      </c>
      <c r="T36" s="697"/>
      <c r="U36" s="697"/>
    </row>
    <row r="37" spans="2:28" s="852" customFormat="1" x14ac:dyDescent="0.2">
      <c r="T37" s="697"/>
      <c r="U37" s="697"/>
    </row>
    <row r="38" spans="2:28" s="852" customFormat="1" x14ac:dyDescent="0.2">
      <c r="T38" s="697"/>
      <c r="U38" s="697"/>
    </row>
    <row r="39" spans="2:28" s="1361" customFormat="1" x14ac:dyDescent="0.2">
      <c r="N39" s="852"/>
      <c r="T39" s="1362"/>
      <c r="U39" s="1362"/>
    </row>
    <row r="40" spans="2:28" s="1361" customFormat="1" x14ac:dyDescent="0.2">
      <c r="N40" s="852"/>
      <c r="T40" s="1362"/>
      <c r="U40" s="1362"/>
    </row>
    <row r="41" spans="2:28" s="1361" customFormat="1" x14ac:dyDescent="0.2">
      <c r="N41" s="852"/>
      <c r="T41" s="1362"/>
      <c r="U41" s="1362"/>
    </row>
    <row r="42" spans="2:28" s="1361" customFormat="1" x14ac:dyDescent="0.2">
      <c r="N42" s="852"/>
      <c r="T42" s="1362"/>
      <c r="U42" s="1362"/>
    </row>
    <row r="43" spans="2:28" s="852" customFormat="1" x14ac:dyDescent="0.2">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
      <c r="Z45" s="1337"/>
      <c r="AA45" s="1337"/>
    </row>
    <row r="46" spans="2:28" s="852" customFormat="1" x14ac:dyDescent="0.2">
      <c r="T46" s="697"/>
      <c r="U46" s="697"/>
      <c r="V46" s="1337"/>
      <c r="W46" s="1337"/>
      <c r="X46" s="1337"/>
      <c r="Y46" s="1337"/>
      <c r="Z46" s="1337"/>
      <c r="AA46" s="1337"/>
    </row>
    <row r="47" spans="2:28" s="852" customFormat="1" x14ac:dyDescent="0.2">
      <c r="T47" s="697"/>
      <c r="U47" s="697"/>
      <c r="V47" s="1337"/>
      <c r="W47" s="1337"/>
      <c r="X47" s="1337"/>
      <c r="Y47" s="1337"/>
      <c r="Z47" s="1337"/>
      <c r="AA47" s="1337"/>
    </row>
    <row r="48" spans="2:28" s="852" customFormat="1" x14ac:dyDescent="0.2">
      <c r="T48" s="697"/>
      <c r="U48" s="697"/>
      <c r="V48" s="1337"/>
      <c r="W48" s="1337"/>
      <c r="X48" s="1337"/>
      <c r="Y48" s="1337"/>
      <c r="Z48" s="1337"/>
      <c r="AA48" s="1337"/>
    </row>
    <row r="49" spans="2:27" x14ac:dyDescent="0.2">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6" t="s">
        <v>419</v>
      </c>
      <c r="C3" s="1556"/>
      <c r="D3" s="1556"/>
      <c r="E3" s="1556"/>
      <c r="F3" s="1556"/>
      <c r="G3" s="1556"/>
      <c r="H3" s="1556"/>
      <c r="I3" s="1556"/>
      <c r="J3" s="1556"/>
      <c r="K3" s="1556"/>
      <c r="L3" s="1556"/>
      <c r="M3" s="1556"/>
      <c r="N3" s="1556"/>
      <c r="O3" s="1556"/>
      <c r="P3" s="1556"/>
      <c r="Q3" s="1556"/>
      <c r="R3" s="1556"/>
      <c r="S3" s="1556"/>
      <c r="T3" s="1556"/>
      <c r="U3" s="1556"/>
      <c r="V3" s="1556"/>
      <c r="W3" s="1556"/>
      <c r="X3" s="1556"/>
      <c r="Y3" s="7"/>
    </row>
    <row r="4" spans="2:25" s="4"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5"/>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9" t="s">
        <v>52</v>
      </c>
      <c r="G6" s="1559"/>
      <c r="H6" s="1559"/>
      <c r="I6" s="1559"/>
      <c r="J6" s="1559"/>
      <c r="K6" s="1559"/>
      <c r="L6" s="1559"/>
      <c r="M6" s="1559"/>
      <c r="N6" s="1559"/>
      <c r="O6" s="1559"/>
      <c r="P6" s="1559"/>
      <c r="Q6" s="1559"/>
      <c r="R6" s="1559"/>
      <c r="S6" s="1559"/>
      <c r="T6" s="1559"/>
      <c r="U6" s="1559"/>
      <c r="V6" s="1559"/>
      <c r="W6" s="1559"/>
      <c r="X6" s="154"/>
      <c r="Y6" s="154"/>
    </row>
    <row r="7" spans="2:25" s="133" customFormat="1" ht="64.5" customHeight="1" x14ac:dyDescent="0.2">
      <c r="B7" s="1560" t="s">
        <v>12</v>
      </c>
      <c r="C7" s="155"/>
      <c r="D7" s="156" t="s">
        <v>53</v>
      </c>
      <c r="E7" s="155"/>
      <c r="F7" s="1561" t="s">
        <v>167</v>
      </c>
      <c r="G7" s="1561"/>
      <c r="H7" s="1561" t="s">
        <v>59</v>
      </c>
      <c r="I7" s="1561"/>
      <c r="J7" s="1561" t="s">
        <v>60</v>
      </c>
      <c r="K7" s="1561"/>
      <c r="L7" s="1561" t="s">
        <v>152</v>
      </c>
      <c r="M7" s="1561"/>
      <c r="N7" s="1561" t="s">
        <v>0</v>
      </c>
      <c r="O7" s="1561"/>
      <c r="P7" s="156"/>
      <c r="Q7" s="156" t="s">
        <v>62</v>
      </c>
    </row>
    <row r="8" spans="2:25" s="155" customFormat="1" ht="20.25" customHeight="1" x14ac:dyDescent="0.2">
      <c r="B8" s="1560"/>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'41abenpreGIII'!D10</f>
        <v>72642</v>
      </c>
      <c r="F10" s="164">
        <f>'41abenpreGIII'!F10+'41abenpreGIII'!H10+'41abenpreGIII'!J10+'41abenpreGIII'!L10+'41abenpreGIII'!N10</f>
        <v>72659</v>
      </c>
      <c r="G10" s="165">
        <f t="shared" ref="G10:G27" si="0">F10*100/$N10</f>
        <v>71.446552012350409</v>
      </c>
      <c r="H10" s="164">
        <f>'41abenpreGIII'!P10</f>
        <v>2173</v>
      </c>
      <c r="I10" s="165">
        <f t="shared" ref="I10:I27" si="1">H10*100/$N10</f>
        <v>2.1367395301729646</v>
      </c>
      <c r="J10" s="164">
        <f>'41abenpreGIII'!R10</f>
        <v>26857</v>
      </c>
      <c r="K10" s="165">
        <f t="shared" ref="K10:K27" si="2">J10*100/$N10</f>
        <v>26.408841952073317</v>
      </c>
      <c r="L10" s="164">
        <f>'41abenpreGIII'!T10</f>
        <v>8</v>
      </c>
      <c r="M10" s="165">
        <f t="shared" ref="M10:M27" si="3">L10*100/$N10</f>
        <v>7.8665054033058984E-3</v>
      </c>
      <c r="N10" s="164">
        <f>F10+H10+J10+L10</f>
        <v>101697</v>
      </c>
      <c r="O10" s="165">
        <f>G10+I10+K10+M10</f>
        <v>99.999999999999986</v>
      </c>
      <c r="P10" s="166"/>
      <c r="Q10" s="166">
        <f t="shared" ref="Q10:Q27" si="4">N10/D10</f>
        <v>1.3999752209465599</v>
      </c>
    </row>
    <row r="11" spans="2:25" s="162" customFormat="1" ht="18" customHeight="1" x14ac:dyDescent="0.2">
      <c r="B11" s="146" t="s">
        <v>7</v>
      </c>
      <c r="C11" s="159"/>
      <c r="D11" s="163">
        <f>'41abenpreGIII'!D11</f>
        <v>13771</v>
      </c>
      <c r="F11" s="164">
        <f>'41abenpreGIII'!F11+'41abenpreGIII'!H11+'41abenpreGIII'!J11+'41abenpreGIII'!L11+'41abenpreGIII'!N11</f>
        <v>8321</v>
      </c>
      <c r="G11" s="165">
        <f t="shared" si="0"/>
        <v>46.250903229392478</v>
      </c>
      <c r="H11" s="164">
        <f>'41abenpreGIII'!P11</f>
        <v>4277</v>
      </c>
      <c r="I11" s="165">
        <f t="shared" si="1"/>
        <v>23.772997609916068</v>
      </c>
      <c r="J11" s="164">
        <f>'41abenpreGIII'!R11</f>
        <v>5393</v>
      </c>
      <c r="K11" s="165">
        <f t="shared" si="2"/>
        <v>29.976099160691458</v>
      </c>
      <c r="L11" s="164">
        <f>'41abenpreGIII'!T11</f>
        <v>0</v>
      </c>
      <c r="M11" s="165">
        <f t="shared" si="3"/>
        <v>0</v>
      </c>
      <c r="N11" s="164">
        <f t="shared" ref="N11:O27" si="5">F11+H11+J11+L11</f>
        <v>17991</v>
      </c>
      <c r="O11" s="165">
        <f t="shared" si="5"/>
        <v>100</v>
      </c>
      <c r="P11" s="166"/>
      <c r="Q11" s="166">
        <f t="shared" si="4"/>
        <v>1.3064410718175876</v>
      </c>
    </row>
    <row r="12" spans="2:25" s="162" customFormat="1" ht="22.5" customHeight="1" x14ac:dyDescent="0.2">
      <c r="B12" s="146" t="s">
        <v>37</v>
      </c>
      <c r="C12" s="159"/>
      <c r="D12" s="163">
        <f>'41abenpreGIII'!D12</f>
        <v>8242</v>
      </c>
      <c r="F12" s="164">
        <f>'41abenpreGIII'!F12+'41abenpreGIII'!H12+'41abenpreGIII'!J12+'41abenpreGIII'!L12+'41abenpreGIII'!N12</f>
        <v>6797</v>
      </c>
      <c r="G12" s="165">
        <f t="shared" si="0"/>
        <v>58.609985341036477</v>
      </c>
      <c r="H12" s="163">
        <f>'41abenpreGIII'!P12</f>
        <v>1884</v>
      </c>
      <c r="I12" s="165">
        <f t="shared" si="1"/>
        <v>16.245580753643182</v>
      </c>
      <c r="J12" s="164">
        <f>'41abenpreGIII'!R12</f>
        <v>2903</v>
      </c>
      <c r="K12" s="165">
        <f t="shared" si="2"/>
        <v>25.032335948952316</v>
      </c>
      <c r="L12" s="164">
        <f>'41abenpreGIII'!T12</f>
        <v>13</v>
      </c>
      <c r="M12" s="165">
        <f t="shared" si="3"/>
        <v>0.11209795636802622</v>
      </c>
      <c r="N12" s="164">
        <f t="shared" si="5"/>
        <v>11597</v>
      </c>
      <c r="O12" s="165">
        <f t="shared" si="5"/>
        <v>100.00000000000001</v>
      </c>
      <c r="P12" s="166"/>
      <c r="Q12" s="166">
        <f t="shared" si="4"/>
        <v>1.4070613928658093</v>
      </c>
    </row>
    <row r="13" spans="2:25" s="162" customFormat="1" ht="18" customHeight="1" x14ac:dyDescent="0.2">
      <c r="B13" s="146" t="s">
        <v>38</v>
      </c>
      <c r="C13" s="159"/>
      <c r="D13" s="163">
        <f>'41abenpreGIII'!D13</f>
        <v>8065</v>
      </c>
      <c r="F13" s="164">
        <f>'41abenpreGIII'!F13+'41abenpreGIII'!H13+'41abenpreGIII'!J13+'41abenpreGIII'!L13+'41abenpreGIII'!N13</f>
        <v>6609</v>
      </c>
      <c r="G13" s="165">
        <f t="shared" si="0"/>
        <v>56.400409626216074</v>
      </c>
      <c r="H13" s="164">
        <f>'41abenpreGIII'!P13</f>
        <v>393</v>
      </c>
      <c r="I13" s="165">
        <f t="shared" si="1"/>
        <v>3.3538146441372247</v>
      </c>
      <c r="J13" s="164">
        <f>'41abenpreGIII'!R13</f>
        <v>4716</v>
      </c>
      <c r="K13" s="165">
        <f t="shared" si="2"/>
        <v>40.245775729646695</v>
      </c>
      <c r="L13" s="164">
        <f>'41abenpreGIII'!T13</f>
        <v>0</v>
      </c>
      <c r="M13" s="165">
        <f t="shared" si="3"/>
        <v>0</v>
      </c>
      <c r="N13" s="164">
        <f t="shared" si="5"/>
        <v>11718</v>
      </c>
      <c r="O13" s="165">
        <f t="shared" si="5"/>
        <v>100</v>
      </c>
      <c r="P13" s="166"/>
      <c r="Q13" s="166">
        <f t="shared" si="4"/>
        <v>1.4529448233106013</v>
      </c>
    </row>
    <row r="14" spans="2:25" s="162" customFormat="1" ht="18" customHeight="1" x14ac:dyDescent="0.2">
      <c r="B14" s="146" t="s">
        <v>6</v>
      </c>
      <c r="C14" s="159"/>
      <c r="D14" s="163">
        <f>'41abenpreGIII'!D14</f>
        <v>17147</v>
      </c>
      <c r="F14" s="164">
        <f>'41abenpreGIII'!F14+'41abenpreGIII'!H14+'41abenpreGIII'!J14+'41abenpreGIII'!L14+'41abenpreGIII'!N14</f>
        <v>6498</v>
      </c>
      <c r="G14" s="165">
        <f t="shared" si="0"/>
        <v>32.765227914481649</v>
      </c>
      <c r="H14" s="164">
        <f>'41abenpreGIII'!P14</f>
        <v>5300</v>
      </c>
      <c r="I14" s="165">
        <f t="shared" si="1"/>
        <v>26.724485679709559</v>
      </c>
      <c r="J14" s="164">
        <f>'41abenpreGIII'!R14</f>
        <v>8034</v>
      </c>
      <c r="K14" s="165">
        <f t="shared" si="2"/>
        <v>40.510286405808792</v>
      </c>
      <c r="L14" s="164">
        <f>'41abenpreGIII'!T14</f>
        <v>0</v>
      </c>
      <c r="M14" s="165">
        <f t="shared" si="3"/>
        <v>0</v>
      </c>
      <c r="N14" s="164">
        <f t="shared" si="5"/>
        <v>19832</v>
      </c>
      <c r="O14" s="165">
        <f t="shared" si="5"/>
        <v>100</v>
      </c>
      <c r="P14" s="166"/>
      <c r="Q14" s="166">
        <f t="shared" si="4"/>
        <v>1.1565871581034584</v>
      </c>
    </row>
    <row r="15" spans="2:25" s="162" customFormat="1" ht="18" customHeight="1" x14ac:dyDescent="0.2">
      <c r="B15" s="146" t="s">
        <v>5</v>
      </c>
      <c r="C15" s="159"/>
      <c r="D15" s="163">
        <f>'41abenpreGIII'!D15</f>
        <v>5158</v>
      </c>
      <c r="F15" s="164">
        <f>'41abenpreGIII'!F15+'41abenpreGIII'!H15+'41abenpreGIII'!J15+'41abenpreGIII'!L15+'41abenpreGIII'!N15</f>
        <v>6071</v>
      </c>
      <c r="G15" s="165">
        <f t="shared" si="0"/>
        <v>71.239145740436513</v>
      </c>
      <c r="H15" s="163">
        <f>'41abenpreGIII'!P15</f>
        <v>173</v>
      </c>
      <c r="I15" s="165">
        <f t="shared" si="1"/>
        <v>2.030039896737855</v>
      </c>
      <c r="J15" s="164">
        <f>'41abenpreGIII'!R15</f>
        <v>2278</v>
      </c>
      <c r="K15" s="165">
        <f t="shared" si="2"/>
        <v>26.730814362825626</v>
      </c>
      <c r="L15" s="164">
        <f>'41abenpreGIII'!T15</f>
        <v>0</v>
      </c>
      <c r="M15" s="165">
        <f t="shared" si="3"/>
        <v>0</v>
      </c>
      <c r="N15" s="164">
        <f t="shared" si="5"/>
        <v>8522</v>
      </c>
      <c r="O15" s="165">
        <f t="shared" si="5"/>
        <v>100</v>
      </c>
      <c r="P15" s="166"/>
      <c r="Q15" s="166">
        <f t="shared" si="4"/>
        <v>1.6521907716169058</v>
      </c>
    </row>
    <row r="16" spans="2:25" s="162" customFormat="1" ht="18" customHeight="1" x14ac:dyDescent="0.2">
      <c r="B16" s="146" t="s">
        <v>4</v>
      </c>
      <c r="C16" s="159"/>
      <c r="D16" s="163">
        <f>'41abenpreGIII'!D16</f>
        <v>35054</v>
      </c>
      <c r="F16" s="164">
        <f>'41abenpreGIII'!F16+'41abenpreGIII'!H16+'41abenpreGIII'!J16+'41abenpreGIII'!L16+'41abenpreGIII'!N16</f>
        <v>21652</v>
      </c>
      <c r="G16" s="165">
        <f t="shared" si="0"/>
        <v>44.91650243750648</v>
      </c>
      <c r="H16" s="164">
        <f>'41abenpreGIII'!P16</f>
        <v>16323</v>
      </c>
      <c r="I16" s="165">
        <f t="shared" si="1"/>
        <v>33.861632610725032</v>
      </c>
      <c r="J16" s="164">
        <f>'41abenpreGIII'!R16</f>
        <v>9607</v>
      </c>
      <c r="K16" s="165">
        <f t="shared" si="2"/>
        <v>19.929467897521004</v>
      </c>
      <c r="L16" s="164">
        <f>'41abenpreGIII'!T16</f>
        <v>623</v>
      </c>
      <c r="M16" s="165">
        <f t="shared" si="3"/>
        <v>1.2923970542474847</v>
      </c>
      <c r="N16" s="164">
        <f t="shared" si="5"/>
        <v>48205</v>
      </c>
      <c r="O16" s="165">
        <f t="shared" si="5"/>
        <v>100.00000000000001</v>
      </c>
      <c r="P16" s="166"/>
      <c r="Q16" s="166">
        <f t="shared" si="4"/>
        <v>1.3751640326353627</v>
      </c>
    </row>
    <row r="17" spans="2:25" s="162" customFormat="1" ht="18" customHeight="1" x14ac:dyDescent="0.2">
      <c r="B17" s="146" t="s">
        <v>40</v>
      </c>
      <c r="C17" s="159"/>
      <c r="D17" s="163">
        <f>'41abenpreGIII'!D17</f>
        <v>23692</v>
      </c>
      <c r="F17" s="164">
        <f>'41abenpreGIII'!F17+'41abenpreGIII'!H17+'41abenpreGIII'!J17+'41abenpreGIII'!L17+'41abenpreGIII'!N17</f>
        <v>21154</v>
      </c>
      <c r="G17" s="165">
        <f t="shared" si="0"/>
        <v>62.982701640515678</v>
      </c>
      <c r="H17" s="164">
        <f>'41abenpreGIII'!P17</f>
        <v>4137</v>
      </c>
      <c r="I17" s="165">
        <f t="shared" si="1"/>
        <v>12.317265608717658</v>
      </c>
      <c r="J17" s="164">
        <f>'41abenpreGIII'!R17</f>
        <v>8283</v>
      </c>
      <c r="K17" s="165">
        <f t="shared" si="2"/>
        <v>24.661327299252687</v>
      </c>
      <c r="L17" s="164">
        <f>'41abenpreGIII'!T17</f>
        <v>13</v>
      </c>
      <c r="M17" s="165">
        <f t="shared" si="3"/>
        <v>3.8705451513978625E-2</v>
      </c>
      <c r="N17" s="164">
        <f t="shared" si="5"/>
        <v>33587</v>
      </c>
      <c r="O17" s="165">
        <f t="shared" si="5"/>
        <v>100</v>
      </c>
      <c r="P17" s="166"/>
      <c r="Q17" s="166">
        <f t="shared" si="4"/>
        <v>1.4176515279419213</v>
      </c>
    </row>
    <row r="18" spans="2:25" s="162" customFormat="1" ht="18" customHeight="1" x14ac:dyDescent="0.2">
      <c r="B18" s="146" t="s">
        <v>41</v>
      </c>
      <c r="C18" s="159"/>
      <c r="D18" s="163">
        <f>'41abenpreGIII'!D18</f>
        <v>46231</v>
      </c>
      <c r="F18" s="164">
        <f>'41abenpreGIII'!F18+'41abenpreGIII'!H18+'41abenpreGIII'!J18+'41abenpreGIII'!L18+'41abenpreGIII'!N18</f>
        <v>28666</v>
      </c>
      <c r="G18" s="165">
        <f t="shared" si="0"/>
        <v>50.046264774175526</v>
      </c>
      <c r="H18" s="164">
        <f>'41abenpreGIII'!P18</f>
        <v>6558</v>
      </c>
      <c r="I18" s="165">
        <f t="shared" si="1"/>
        <v>11.449222228041691</v>
      </c>
      <c r="J18" s="164">
        <f>'41abenpreGIII'!R18</f>
        <v>21989</v>
      </c>
      <c r="K18" s="165">
        <f t="shared" si="2"/>
        <v>38.389287522477694</v>
      </c>
      <c r="L18" s="164">
        <f>'41abenpreGIII'!T18</f>
        <v>66</v>
      </c>
      <c r="M18" s="165">
        <f t="shared" si="3"/>
        <v>0.11522547530508563</v>
      </c>
      <c r="N18" s="164">
        <f t="shared" si="5"/>
        <v>57279</v>
      </c>
      <c r="O18" s="165">
        <f t="shared" si="5"/>
        <v>99.999999999999986</v>
      </c>
      <c r="P18" s="166"/>
      <c r="Q18" s="166">
        <f t="shared" si="4"/>
        <v>1.2389738487162294</v>
      </c>
    </row>
    <row r="19" spans="2:25" s="162" customFormat="1" ht="18" customHeight="1" x14ac:dyDescent="0.2">
      <c r="B19" s="146" t="s">
        <v>3</v>
      </c>
      <c r="C19" s="159"/>
      <c r="D19" s="163">
        <f>'41abenpreGIII'!D19</f>
        <v>45061</v>
      </c>
      <c r="F19" s="164">
        <f>'41abenpreGIII'!F19+'41abenpreGIII'!H19+'41abenpreGIII'!J19+'41abenpreGIII'!L19+'41abenpreGIII'!N19</f>
        <v>28854</v>
      </c>
      <c r="G19" s="165">
        <f t="shared" si="0"/>
        <v>43.047681565912754</v>
      </c>
      <c r="H19" s="164">
        <f>'41abenpreGIII'!P19</f>
        <v>7600</v>
      </c>
      <c r="I19" s="165">
        <f>H19*100/$N19</f>
        <v>11.338545085635854</v>
      </c>
      <c r="J19" s="164">
        <f>'41abenpreGIII'!R19</f>
        <v>30250</v>
      </c>
      <c r="K19" s="165">
        <f>J19*100/$N19</f>
        <v>45.130393268484809</v>
      </c>
      <c r="L19" s="164">
        <f>'41abenpreGIII'!T19</f>
        <v>324</v>
      </c>
      <c r="M19" s="165">
        <f t="shared" si="3"/>
        <v>0.48338007996658111</v>
      </c>
      <c r="N19" s="164">
        <f t="shared" si="5"/>
        <v>67028</v>
      </c>
      <c r="O19" s="165">
        <f t="shared" si="5"/>
        <v>100</v>
      </c>
      <c r="P19" s="166"/>
      <c r="Q19" s="166">
        <f t="shared" si="4"/>
        <v>1.4874947293668583</v>
      </c>
    </row>
    <row r="20" spans="2:25" s="162" customFormat="1" ht="18" customHeight="1" x14ac:dyDescent="0.2">
      <c r="B20" s="146" t="s">
        <v>2</v>
      </c>
      <c r="C20" s="159"/>
      <c r="D20" s="163">
        <f>'41abenpreGIII'!D20</f>
        <v>12267</v>
      </c>
      <c r="F20" s="164">
        <f>'41abenpreGIII'!F20+'41abenpreGIII'!H20+'41abenpreGIII'!J20+'41abenpreGIII'!L20+'41abenpreGIII'!N20</f>
        <v>5683</v>
      </c>
      <c r="G20" s="165">
        <f t="shared" si="0"/>
        <v>41.079947954315458</v>
      </c>
      <c r="H20" s="164">
        <f>'41abenpreGIII'!P20</f>
        <v>6121</v>
      </c>
      <c r="I20" s="165">
        <f>H20*100/$N20</f>
        <v>44.24606043082261</v>
      </c>
      <c r="J20" s="164">
        <f>'41abenpreGIII'!R20</f>
        <v>2030</v>
      </c>
      <c r="K20" s="165">
        <f>J20*100/$N20</f>
        <v>14.673991614861935</v>
      </c>
      <c r="L20" s="164">
        <f>'41abenpreGIII'!T20</f>
        <v>0</v>
      </c>
      <c r="M20" s="165">
        <f t="shared" si="3"/>
        <v>0</v>
      </c>
      <c r="N20" s="164">
        <f t="shared" si="5"/>
        <v>13834</v>
      </c>
      <c r="O20" s="165">
        <f t="shared" si="5"/>
        <v>100</v>
      </c>
      <c r="P20" s="166"/>
      <c r="Q20" s="166">
        <f t="shared" si="4"/>
        <v>1.1277410939920112</v>
      </c>
    </row>
    <row r="21" spans="2:25" s="162" customFormat="1" ht="18" customHeight="1" x14ac:dyDescent="0.2">
      <c r="B21" s="146" t="s">
        <v>35</v>
      </c>
      <c r="C21" s="159"/>
      <c r="D21" s="163">
        <f>'41abenpreGIII'!D21</f>
        <v>27071</v>
      </c>
      <c r="F21" s="164">
        <f>'41abenpreGIII'!F21+'41abenpreGIII'!H21+'41abenpreGIII'!J21+'41abenpreGIII'!L21+'41abenpreGIII'!N21</f>
        <v>25113</v>
      </c>
      <c r="G21" s="165">
        <f t="shared" si="0"/>
        <v>64.950213371266003</v>
      </c>
      <c r="H21" s="164">
        <f>'41abenpreGIII'!P21</f>
        <v>6408</v>
      </c>
      <c r="I21" s="165">
        <f>H21*100/$N21</f>
        <v>16.573128152075519</v>
      </c>
      <c r="J21" s="164">
        <f>'41abenpreGIII'!R21</f>
        <v>7055</v>
      </c>
      <c r="K21" s="165">
        <f>J21*100/$N21</f>
        <v>18.246476141212984</v>
      </c>
      <c r="L21" s="164">
        <f>'41abenpreGIII'!T21</f>
        <v>89</v>
      </c>
      <c r="M21" s="165">
        <f t="shared" si="3"/>
        <v>0.23018233544549335</v>
      </c>
      <c r="N21" s="164">
        <f t="shared" si="5"/>
        <v>38665</v>
      </c>
      <c r="O21" s="165">
        <f t="shared" si="5"/>
        <v>99.999999999999986</v>
      </c>
      <c r="P21" s="166"/>
      <c r="Q21" s="166">
        <f t="shared" si="4"/>
        <v>1.4282811865095491</v>
      </c>
    </row>
    <row r="22" spans="2:25" s="162" customFormat="1" ht="21" customHeight="1" x14ac:dyDescent="0.2">
      <c r="B22" s="146" t="s">
        <v>42</v>
      </c>
      <c r="C22" s="159"/>
      <c r="D22" s="163">
        <f>'41abenpreGIII'!D22</f>
        <v>64953</v>
      </c>
      <c r="F22" s="164">
        <f>'41abenpreGIII'!F22+'41abenpreGIII'!H22+'41abenpreGIII'!J22+'41abenpreGIII'!L22+'41abenpreGIII'!N22</f>
        <v>59596</v>
      </c>
      <c r="G22" s="165">
        <f t="shared" si="0"/>
        <v>65.908739023688923</v>
      </c>
      <c r="H22" s="164">
        <f>'41abenpreGIII'!P22</f>
        <v>13750</v>
      </c>
      <c r="I22" s="165">
        <f>H22*100/$N22</f>
        <v>15.206476300015483</v>
      </c>
      <c r="J22" s="164">
        <f>'41abenpreGIII'!R22</f>
        <v>17012</v>
      </c>
      <c r="K22" s="165">
        <f>J22*100/$N22</f>
        <v>18.8140054411537</v>
      </c>
      <c r="L22" s="164">
        <f>'41abenpreGIII'!T22</f>
        <v>64</v>
      </c>
      <c r="M22" s="165">
        <f t="shared" si="3"/>
        <v>7.0779235141890245E-2</v>
      </c>
      <c r="N22" s="164">
        <f t="shared" si="5"/>
        <v>90422</v>
      </c>
      <c r="O22" s="165">
        <f t="shared" si="5"/>
        <v>99.999999999999986</v>
      </c>
      <c r="P22" s="166"/>
      <c r="Q22" s="166">
        <f t="shared" si="4"/>
        <v>1.3921142980308838</v>
      </c>
    </row>
    <row r="23" spans="2:25" s="162" customFormat="1" ht="18" customHeight="1" x14ac:dyDescent="0.2">
      <c r="B23" s="146" t="s">
        <v>43</v>
      </c>
      <c r="C23" s="159"/>
      <c r="D23" s="163">
        <f>'41abenpreGIII'!D23</f>
        <v>14017</v>
      </c>
      <c r="F23" s="164">
        <f>'41abenpreGIII'!F23+'41abenpreGIII'!H23+'41abenpreGIII'!J23+'41abenpreGIII'!L23+'41abenpreGIII'!N23</f>
        <v>8747</v>
      </c>
      <c r="G23" s="165">
        <f t="shared" si="0"/>
        <v>49.985713469341107</v>
      </c>
      <c r="H23" s="164">
        <f>'41abenpreGIII'!P23</f>
        <v>830</v>
      </c>
      <c r="I23" s="165">
        <f>H23*100/$N23</f>
        <v>4.7431281787530715</v>
      </c>
      <c r="J23" s="164">
        <f>'41abenpreGIII'!R23</f>
        <v>7920</v>
      </c>
      <c r="K23" s="165">
        <f>J23*100/$N23</f>
        <v>45.259729127378705</v>
      </c>
      <c r="L23" s="164">
        <f>'41abenpreGIII'!T23</f>
        <v>2</v>
      </c>
      <c r="M23" s="165">
        <f t="shared" si="3"/>
        <v>1.1429224527115835E-2</v>
      </c>
      <c r="N23" s="164">
        <f t="shared" si="5"/>
        <v>17499</v>
      </c>
      <c r="O23" s="165">
        <f t="shared" si="5"/>
        <v>100</v>
      </c>
      <c r="P23" s="166"/>
      <c r="Q23" s="166">
        <f t="shared" si="4"/>
        <v>1.2484126417921095</v>
      </c>
    </row>
    <row r="24" spans="2:25" s="162" customFormat="1" ht="22.5" customHeight="1" x14ac:dyDescent="0.2">
      <c r="B24" s="146" t="s">
        <v>44</v>
      </c>
      <c r="C24" s="159"/>
      <c r="D24" s="163">
        <f>'41abenpreGIII'!D24</f>
        <v>3304</v>
      </c>
      <c r="F24" s="164">
        <f>'41abenpreGIII'!F24+'41abenpreGIII'!H24+'41abenpreGIII'!J24+'41abenpreGIII'!L24+'41abenpreGIII'!N24</f>
        <v>2130</v>
      </c>
      <c r="G24" s="167">
        <f t="shared" si="0"/>
        <v>50.283286118980172</v>
      </c>
      <c r="H24" s="163">
        <f>'41abenpreGIII'!P24</f>
        <v>757</v>
      </c>
      <c r="I24" s="165">
        <f t="shared" si="1"/>
        <v>17.870632672332388</v>
      </c>
      <c r="J24" s="164">
        <f>'41abenpreGIII'!R24</f>
        <v>1338</v>
      </c>
      <c r="K24" s="165">
        <f t="shared" si="2"/>
        <v>31.586402266288953</v>
      </c>
      <c r="L24" s="164">
        <f>'41abenpreGIII'!T24</f>
        <v>11</v>
      </c>
      <c r="M24" s="165">
        <f t="shared" si="3"/>
        <v>0.25967894239848915</v>
      </c>
      <c r="N24" s="163">
        <f t="shared" si="5"/>
        <v>4236</v>
      </c>
      <c r="O24" s="165">
        <f t="shared" si="5"/>
        <v>100.00000000000001</v>
      </c>
      <c r="P24" s="166"/>
      <c r="Q24" s="166">
        <f t="shared" si="4"/>
        <v>1.2820823244552058</v>
      </c>
    </row>
    <row r="25" spans="2:25" s="162" customFormat="1" ht="18" customHeight="1" x14ac:dyDescent="0.2">
      <c r="B25" s="146" t="s">
        <v>45</v>
      </c>
      <c r="C25" s="159"/>
      <c r="D25" s="163">
        <f>'41abenpreGIII'!D25</f>
        <v>17275</v>
      </c>
      <c r="F25" s="164">
        <f>'41abenpreGIII'!F25+'41abenpreGIII'!H25+'41abenpreGIII'!J25+'41abenpreGIII'!L25+'41abenpreGIII'!N25</f>
        <v>14593</v>
      </c>
      <c r="G25" s="167">
        <f t="shared" si="0"/>
        <v>59.282580435489116</v>
      </c>
      <c r="H25" s="163">
        <f>'41abenpreGIII'!P25</f>
        <v>682</v>
      </c>
      <c r="I25" s="165">
        <f t="shared" si="1"/>
        <v>2.7705557361065973</v>
      </c>
      <c r="J25" s="164">
        <f>'41abenpreGIII'!R25</f>
        <v>7285</v>
      </c>
      <c r="K25" s="165">
        <f t="shared" si="2"/>
        <v>29.594572635684109</v>
      </c>
      <c r="L25" s="164">
        <f>'41abenpreGIII'!T25</f>
        <v>2056</v>
      </c>
      <c r="M25" s="165">
        <f t="shared" si="3"/>
        <v>8.3522911927201822</v>
      </c>
      <c r="N25" s="163">
        <f t="shared" si="5"/>
        <v>24616</v>
      </c>
      <c r="O25" s="165">
        <f t="shared" si="5"/>
        <v>100.00000000000001</v>
      </c>
      <c r="P25" s="166"/>
      <c r="Q25" s="166">
        <f t="shared" si="4"/>
        <v>1.4249493487698988</v>
      </c>
    </row>
    <row r="26" spans="2:25" s="162" customFormat="1" ht="18" customHeight="1" x14ac:dyDescent="0.2">
      <c r="B26" s="146" t="s">
        <v>46</v>
      </c>
      <c r="C26" s="159"/>
      <c r="D26" s="163">
        <f>'41abenpreGIII'!D26</f>
        <v>2233</v>
      </c>
      <c r="F26" s="164">
        <f>'41abenpreGIII'!F26+'41abenpreGIII'!H26+'41abenpreGIII'!J26+'41abenpreGIII'!L26+'41abenpreGIII'!N26</f>
        <v>2558</v>
      </c>
      <c r="G26" s="167">
        <f t="shared" si="0"/>
        <v>72.960638904734736</v>
      </c>
      <c r="H26" s="163">
        <f>'41abenpreGIII'!P26</f>
        <v>471</v>
      </c>
      <c r="I26" s="165">
        <f t="shared" si="1"/>
        <v>13.434112949229892</v>
      </c>
      <c r="J26" s="164">
        <f>'41abenpreGIII'!R26</f>
        <v>477</v>
      </c>
      <c r="K26" s="165">
        <f t="shared" si="2"/>
        <v>13.605248146035368</v>
      </c>
      <c r="L26" s="164">
        <f>'41abenpreGIII'!T26</f>
        <v>0</v>
      </c>
      <c r="M26" s="165">
        <f t="shared" si="3"/>
        <v>0</v>
      </c>
      <c r="N26" s="163">
        <f t="shared" si="5"/>
        <v>3506</v>
      </c>
      <c r="O26" s="165">
        <f t="shared" si="5"/>
        <v>100</v>
      </c>
      <c r="P26" s="166"/>
      <c r="Q26" s="166">
        <f t="shared" si="4"/>
        <v>1.5700850873264667</v>
      </c>
    </row>
    <row r="27" spans="2:25" s="162" customFormat="1" ht="18" customHeight="1" x14ac:dyDescent="0.2">
      <c r="B27" s="146" t="s">
        <v>1</v>
      </c>
      <c r="C27" s="159"/>
      <c r="D27" s="163">
        <f>'41abenpreGIII'!D27</f>
        <v>1181</v>
      </c>
      <c r="F27" s="164">
        <f>'41abenpreGIII'!F27+'41abenpreGIII'!H27+'41abenpreGIII'!J27+'41abenpreGIII'!L27+'41abenpreGIII'!N27</f>
        <v>865</v>
      </c>
      <c r="G27" s="167">
        <f t="shared" si="0"/>
        <v>56.4621409921671</v>
      </c>
      <c r="H27" s="163">
        <f>'41abenpreGIII'!P27</f>
        <v>0</v>
      </c>
      <c r="I27" s="165">
        <f t="shared" si="1"/>
        <v>0</v>
      </c>
      <c r="J27" s="164">
        <f>'41abenpreGIII'!R27</f>
        <v>667</v>
      </c>
      <c r="K27" s="165">
        <f t="shared" si="2"/>
        <v>43.5378590078329</v>
      </c>
      <c r="L27" s="164">
        <f>'41abenpreGIII'!T27</f>
        <v>0</v>
      </c>
      <c r="M27" s="165">
        <f t="shared" si="3"/>
        <v>0</v>
      </c>
      <c r="N27" s="164">
        <f t="shared" si="5"/>
        <v>1532</v>
      </c>
      <c r="O27" s="165">
        <f t="shared" si="5"/>
        <v>100</v>
      </c>
      <c r="P27" s="166"/>
      <c r="Q27" s="166">
        <f t="shared" si="4"/>
        <v>1.2972057578323455</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417364</v>
      </c>
      <c r="E30" s="174"/>
      <c r="F30" s="147">
        <f>SUM(F10:F27)</f>
        <v>326566</v>
      </c>
      <c r="G30" s="175">
        <f>F30*100/$N30</f>
        <v>57.115323401531398</v>
      </c>
      <c r="H30" s="147">
        <f>SUM(H10:H27)</f>
        <v>77837</v>
      </c>
      <c r="I30" s="175">
        <f>H30*100/$N30</f>
        <v>13.613436265884994</v>
      </c>
      <c r="J30" s="147">
        <f>SUM(J10:J27)</f>
        <v>164094</v>
      </c>
      <c r="K30" s="175">
        <f>J30*100/$N30</f>
        <v>28.699502943511856</v>
      </c>
      <c r="L30" s="147">
        <f>SUM(L10:L28)</f>
        <v>3269</v>
      </c>
      <c r="M30" s="175">
        <f>L30*100/$N30</f>
        <v>0.57173738907175309</v>
      </c>
      <c r="N30" s="147">
        <f>F30+H30+J30+L30</f>
        <v>571766</v>
      </c>
      <c r="O30" s="175">
        <f>G30+I30+K30+M30</f>
        <v>100.00000000000001</v>
      </c>
      <c r="P30" s="176"/>
      <c r="Q30" s="176">
        <f>(N30/D30)</f>
        <v>1.3699456589451893</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heetViews>
  <sheetFormatPr baseColWidth="10" defaultColWidth="11.42578125" defaultRowHeight="15" x14ac:dyDescent="0.25"/>
  <cols>
    <col min="1" max="1" width="1.85546875" style="220" customWidth="1"/>
    <col min="2" max="2" width="44.140625" style="220" customWidth="1"/>
    <col min="3" max="3" width="1.140625"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6" width="7.7109375" style="220" customWidth="1"/>
    <col min="27" max="27" width="10.28515625" style="220" customWidth="1"/>
    <col min="28" max="28" width="11.42578125" style="220" customWidth="1"/>
    <col min="29" max="29" width="11.42578125" style="220"/>
    <col min="30" max="30" width="11.85546875" style="220" bestFit="1" customWidth="1"/>
    <col min="31" max="16384" width="11.42578125" style="220"/>
  </cols>
  <sheetData>
    <row r="1" spans="1:27" x14ac:dyDescent="0.25">
      <c r="A1" s="219"/>
      <c r="B1" s="219"/>
      <c r="C1" s="219"/>
      <c r="J1" s="221"/>
      <c r="K1" s="221"/>
      <c r="L1" s="221"/>
    </row>
    <row r="2" spans="1:27" ht="48.75" customHeight="1" x14ac:dyDescent="0.25">
      <c r="A2" s="219"/>
      <c r="B2" s="219"/>
      <c r="C2" s="219"/>
      <c r="J2" s="221"/>
      <c r="K2" s="221"/>
      <c r="L2" s="221"/>
    </row>
    <row r="3" spans="1:27" ht="24" customHeight="1" x14ac:dyDescent="0.25">
      <c r="A3" s="219"/>
      <c r="B3" s="1429" t="s">
        <v>337</v>
      </c>
      <c r="C3" s="1429"/>
      <c r="D3" s="1429"/>
      <c r="E3" s="1429"/>
      <c r="F3" s="1429"/>
      <c r="G3" s="1429"/>
      <c r="H3" s="1429"/>
      <c r="I3" s="1429"/>
      <c r="J3" s="1429"/>
      <c r="K3" s="1429"/>
      <c r="L3" s="1429"/>
      <c r="M3" s="1429"/>
      <c r="N3" s="1429"/>
      <c r="O3" s="1429"/>
      <c r="P3" s="1429"/>
      <c r="Q3" s="1429"/>
      <c r="R3" s="1429"/>
      <c r="S3" s="1429"/>
      <c r="T3" s="1429"/>
      <c r="U3" s="1429"/>
      <c r="V3" s="1429"/>
      <c r="W3" s="1429"/>
      <c r="X3" s="1429"/>
    </row>
    <row r="4" spans="1:27" ht="13.5" customHeight="1" x14ac:dyDescent="0.25">
      <c r="A4" s="219"/>
      <c r="B4" s="219"/>
      <c r="C4" s="219"/>
      <c r="J4" s="221"/>
      <c r="K4" s="221"/>
      <c r="L4" s="221"/>
    </row>
    <row r="5" spans="1:27" x14ac:dyDescent="0.25">
      <c r="A5" s="219"/>
      <c r="B5" s="219"/>
      <c r="C5" s="219"/>
      <c r="D5" s="1419" t="s">
        <v>338</v>
      </c>
      <c r="E5" s="1419"/>
      <c r="F5" s="1419"/>
      <c r="G5" s="1419"/>
      <c r="H5" s="1419"/>
      <c r="I5" s="1419"/>
      <c r="J5" s="1419"/>
      <c r="K5" s="1419"/>
      <c r="L5" s="1419"/>
      <c r="M5" s="219"/>
      <c r="N5" s="1431" t="s">
        <v>339</v>
      </c>
      <c r="O5" s="1432"/>
      <c r="P5" s="1432"/>
      <c r="Q5" s="1432"/>
      <c r="R5" s="1432"/>
      <c r="S5" s="1432"/>
      <c r="T5" s="1432"/>
      <c r="U5" s="1432"/>
      <c r="V5" s="1432"/>
      <c r="W5" s="1432"/>
      <c r="X5" s="1432"/>
      <c r="Y5" s="1432"/>
      <c r="Z5" s="1432"/>
      <c r="AA5" s="1432"/>
    </row>
    <row r="6" spans="1:27" ht="25.5" customHeight="1" x14ac:dyDescent="0.25">
      <c r="A6" s="219"/>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25">
        <v>45657</v>
      </c>
      <c r="Y6" s="1426"/>
      <c r="Z6" s="1425">
        <v>45838</v>
      </c>
      <c r="AA6" s="1430"/>
    </row>
    <row r="7" spans="1:27"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2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25">
      <c r="B9" s="235" t="s">
        <v>29</v>
      </c>
      <c r="C9" s="219"/>
      <c r="D9" s="236">
        <v>1767186</v>
      </c>
      <c r="E9" s="237">
        <v>1894744</v>
      </c>
      <c r="F9" s="237">
        <v>1850950</v>
      </c>
      <c r="G9" s="237">
        <v>1892604</v>
      </c>
      <c r="H9" s="237">
        <v>1982018</v>
      </c>
      <c r="I9" s="237">
        <v>2061372</v>
      </c>
      <c r="J9" s="238">
        <v>2165648</v>
      </c>
      <c r="K9" s="237">
        <v>2239149</v>
      </c>
      <c r="L9" s="1346"/>
      <c r="M9" s="222"/>
      <c r="N9" s="240">
        <v>7.2181422894930236E-2</v>
      </c>
      <c r="O9" s="241">
        <v>127558</v>
      </c>
      <c r="P9" s="242">
        <v>-2.3113412682663204E-2</v>
      </c>
      <c r="Q9" s="243">
        <v>-43794</v>
      </c>
      <c r="R9" s="242">
        <v>2.250411950619946E-2</v>
      </c>
      <c r="S9" s="243">
        <v>41654</v>
      </c>
      <c r="T9" s="242">
        <v>4.7243903109155383E-2</v>
      </c>
      <c r="U9" s="243">
        <v>89414</v>
      </c>
      <c r="V9" s="242">
        <v>4.003697241901949E-2</v>
      </c>
      <c r="W9" s="243">
        <v>79354</v>
      </c>
      <c r="X9" s="242">
        <v>5.0585726399698938E-2</v>
      </c>
      <c r="Y9" s="243">
        <v>104276</v>
      </c>
      <c r="Z9" s="242">
        <v>6.3226675859475279E-2</v>
      </c>
      <c r="AA9" s="243">
        <v>133155</v>
      </c>
    </row>
    <row r="10" spans="1:27" x14ac:dyDescent="0.25">
      <c r="B10" s="244" t="s">
        <v>243</v>
      </c>
      <c r="C10" s="219"/>
      <c r="D10" s="245">
        <v>1638618</v>
      </c>
      <c r="E10" s="246">
        <v>1735551</v>
      </c>
      <c r="F10" s="246">
        <v>1709394</v>
      </c>
      <c r="G10" s="246">
        <v>1768008</v>
      </c>
      <c r="H10" s="246">
        <v>1850208</v>
      </c>
      <c r="I10" s="246">
        <v>1944185</v>
      </c>
      <c r="J10" s="247">
        <v>2037769</v>
      </c>
      <c r="K10" s="247">
        <v>2103140</v>
      </c>
      <c r="L10" s="248"/>
      <c r="M10" s="219"/>
      <c r="N10" s="249">
        <v>5.9155336997396502E-2</v>
      </c>
      <c r="O10" s="250">
        <v>96933</v>
      </c>
      <c r="P10" s="251">
        <v>-1.507129436127197E-2</v>
      </c>
      <c r="Q10" s="250">
        <v>-26157</v>
      </c>
      <c r="R10" s="251">
        <v>3.4289344644944375E-2</v>
      </c>
      <c r="S10" s="250">
        <v>58614</v>
      </c>
      <c r="T10" s="251">
        <v>4.6493002294107244E-2</v>
      </c>
      <c r="U10" s="250">
        <v>82200</v>
      </c>
      <c r="V10" s="251">
        <v>5.0792667635206401E-2</v>
      </c>
      <c r="W10" s="250">
        <v>93977</v>
      </c>
      <c r="X10" s="251">
        <v>4.8135336914953974E-2</v>
      </c>
      <c r="Y10" s="250">
        <v>93584</v>
      </c>
      <c r="Z10" s="251">
        <v>6.4156847188546084E-2</v>
      </c>
      <c r="AA10" s="250">
        <v>126796</v>
      </c>
    </row>
    <row r="11" spans="1:27" x14ac:dyDescent="0.25">
      <c r="B11" s="252" t="s">
        <v>341</v>
      </c>
      <c r="C11" s="219"/>
      <c r="D11" s="253">
        <v>334306</v>
      </c>
      <c r="E11" s="254">
        <v>350514</v>
      </c>
      <c r="F11" s="254">
        <v>352921</v>
      </c>
      <c r="G11" s="254">
        <v>352430</v>
      </c>
      <c r="H11" s="254">
        <v>359348</v>
      </c>
      <c r="I11" s="254">
        <v>377078</v>
      </c>
      <c r="J11" s="255">
        <v>401012</v>
      </c>
      <c r="K11" s="254">
        <v>413445</v>
      </c>
      <c r="L11" s="304"/>
      <c r="M11" s="222"/>
      <c r="N11" s="256">
        <v>4.8482527983344514E-2</v>
      </c>
      <c r="O11" s="257">
        <v>16208</v>
      </c>
      <c r="P11" s="258">
        <v>6.8670580918308577E-3</v>
      </c>
      <c r="Q11" s="257">
        <v>2407</v>
      </c>
      <c r="R11" s="258">
        <v>-1.3912461995744252E-3</v>
      </c>
      <c r="S11" s="257">
        <v>-491</v>
      </c>
      <c r="T11" s="258">
        <v>1.9629429957722211E-2</v>
      </c>
      <c r="U11" s="257">
        <v>6918</v>
      </c>
      <c r="V11" s="258">
        <v>4.9339359061411292E-2</v>
      </c>
      <c r="W11" s="257">
        <v>17730</v>
      </c>
      <c r="X11" s="258">
        <v>6.3472278944939786E-2</v>
      </c>
      <c r="Y11" s="257">
        <v>23934</v>
      </c>
      <c r="Z11" s="258">
        <v>7.7518692940596878E-2</v>
      </c>
      <c r="AA11" s="257">
        <v>29744</v>
      </c>
    </row>
    <row r="12" spans="1:27" x14ac:dyDescent="0.25">
      <c r="B12" s="303" t="s">
        <v>342</v>
      </c>
      <c r="C12" s="219"/>
      <c r="D12" s="1200">
        <v>1304312</v>
      </c>
      <c r="E12" s="1201">
        <v>1385037</v>
      </c>
      <c r="F12" s="1203">
        <v>1356473</v>
      </c>
      <c r="G12" s="1203">
        <v>1415578</v>
      </c>
      <c r="H12" s="1201">
        <v>1490860</v>
      </c>
      <c r="I12" s="1201">
        <v>1567107</v>
      </c>
      <c r="J12" s="1204">
        <v>1636757</v>
      </c>
      <c r="K12" s="1204">
        <v>1689695</v>
      </c>
      <c r="L12" s="1205"/>
      <c r="M12" s="219"/>
      <c r="N12" s="1207">
        <v>6.1890866602469341E-2</v>
      </c>
      <c r="O12" s="1206">
        <v>80725</v>
      </c>
      <c r="P12" s="1209">
        <v>-2.0623275768084204E-2</v>
      </c>
      <c r="Q12" s="1211">
        <v>-28564</v>
      </c>
      <c r="R12" s="1213">
        <v>4.3572559129448241E-2</v>
      </c>
      <c r="S12" s="1211">
        <v>59105</v>
      </c>
      <c r="T12" s="1209">
        <v>5.3181103407936581E-2</v>
      </c>
      <c r="U12" s="1211">
        <v>75282</v>
      </c>
      <c r="V12" s="1209">
        <v>5.1142964463464002E-2</v>
      </c>
      <c r="W12" s="1211">
        <v>76247</v>
      </c>
      <c r="X12" s="1213">
        <v>4.4444954939260706E-2</v>
      </c>
      <c r="Y12" s="1211">
        <v>69650</v>
      </c>
      <c r="Z12" s="1213">
        <v>6.0937699157940672E-2</v>
      </c>
      <c r="AA12" s="1211">
        <v>97052</v>
      </c>
    </row>
    <row r="13" spans="1:27" x14ac:dyDescent="0.25">
      <c r="B13" s="1199" t="s">
        <v>343</v>
      </c>
      <c r="C13" s="219"/>
      <c r="D13" s="253">
        <v>429437</v>
      </c>
      <c r="E13" s="1202">
        <v>467298</v>
      </c>
      <c r="F13" s="254">
        <v>473559</v>
      </c>
      <c r="G13" s="254">
        <v>487549</v>
      </c>
      <c r="H13" s="1202">
        <v>515590</v>
      </c>
      <c r="I13" s="1202">
        <v>543298</v>
      </c>
      <c r="J13" s="255">
        <v>591643</v>
      </c>
      <c r="K13" s="255">
        <v>625433</v>
      </c>
      <c r="L13" s="269"/>
      <c r="M13" s="219"/>
      <c r="N13" s="1208">
        <v>8.8164270894217411E-2</v>
      </c>
      <c r="O13" s="257">
        <v>37861</v>
      </c>
      <c r="P13" s="1210">
        <v>1.3398302582078303E-2</v>
      </c>
      <c r="Q13" s="1212">
        <v>6261</v>
      </c>
      <c r="R13" s="258">
        <v>2.9542253446772193E-2</v>
      </c>
      <c r="S13" s="1212">
        <v>13990</v>
      </c>
      <c r="T13" s="1210">
        <v>5.7514219083620421E-2</v>
      </c>
      <c r="U13" s="1212">
        <v>28041</v>
      </c>
      <c r="V13" s="1210">
        <v>5.374037510424956E-2</v>
      </c>
      <c r="W13" s="1212">
        <v>27708</v>
      </c>
      <c r="X13" s="258">
        <v>8.8984314317372748E-2</v>
      </c>
      <c r="Y13" s="1212">
        <v>48345</v>
      </c>
      <c r="Z13" s="258">
        <v>0.10938797085305207</v>
      </c>
      <c r="AA13" s="1212">
        <v>61669</v>
      </c>
    </row>
    <row r="14" spans="1:27" x14ac:dyDescent="0.25">
      <c r="B14" s="252" t="s">
        <v>344</v>
      </c>
      <c r="C14" s="219"/>
      <c r="D14" s="253">
        <v>490680</v>
      </c>
      <c r="E14" s="254">
        <v>515590</v>
      </c>
      <c r="F14" s="254">
        <v>506355</v>
      </c>
      <c r="G14" s="254">
        <v>529632</v>
      </c>
      <c r="H14" s="254">
        <v>560619</v>
      </c>
      <c r="I14" s="254">
        <v>592130</v>
      </c>
      <c r="J14" s="255">
        <v>612870</v>
      </c>
      <c r="K14" s="1347">
        <v>628231</v>
      </c>
      <c r="M14" s="222"/>
      <c r="N14" s="256">
        <v>5.076628352490431E-2</v>
      </c>
      <c r="O14" s="257">
        <v>24910</v>
      </c>
      <c r="P14" s="258">
        <v>-1.7911518842491092E-2</v>
      </c>
      <c r="Q14" s="257">
        <v>-9235</v>
      </c>
      <c r="R14" s="258">
        <v>4.5969724797819689E-2</v>
      </c>
      <c r="S14" s="257">
        <v>23277</v>
      </c>
      <c r="T14" s="258">
        <v>5.8506661228928669E-2</v>
      </c>
      <c r="U14" s="257">
        <v>30987</v>
      </c>
      <c r="V14" s="258">
        <v>5.6207513480634796E-2</v>
      </c>
      <c r="W14" s="257">
        <v>31511</v>
      </c>
      <c r="X14" s="258">
        <v>3.5026092243257478E-2</v>
      </c>
      <c r="Y14" s="257">
        <v>20740</v>
      </c>
      <c r="Z14" s="258">
        <v>4.81907005612765E-2</v>
      </c>
      <c r="AA14" s="257">
        <v>28883</v>
      </c>
    </row>
    <row r="15" spans="1:27" x14ac:dyDescent="0.25">
      <c r="B15" s="259" t="s">
        <v>345</v>
      </c>
      <c r="C15" s="219"/>
      <c r="D15" s="260">
        <v>384195</v>
      </c>
      <c r="E15" s="261">
        <v>402149</v>
      </c>
      <c r="F15" s="261">
        <v>376559</v>
      </c>
      <c r="G15" s="261">
        <v>398397</v>
      </c>
      <c r="H15" s="261">
        <v>414651</v>
      </c>
      <c r="I15" s="261">
        <v>431679</v>
      </c>
      <c r="J15" s="262">
        <v>432244</v>
      </c>
      <c r="K15" s="1348">
        <v>436031</v>
      </c>
      <c r="L15" s="263"/>
      <c r="M15" s="222"/>
      <c r="N15" s="264">
        <v>4.67314775049128E-2</v>
      </c>
      <c r="O15" s="265">
        <v>17954</v>
      </c>
      <c r="P15" s="266">
        <v>-6.363313100368273E-2</v>
      </c>
      <c r="Q15" s="265">
        <v>-25590</v>
      </c>
      <c r="R15" s="266">
        <v>5.7993568072997936E-2</v>
      </c>
      <c r="S15" s="265">
        <v>21838</v>
      </c>
      <c r="T15" s="266">
        <v>4.0798499988704773E-2</v>
      </c>
      <c r="U15" s="265">
        <v>16254</v>
      </c>
      <c r="V15" s="266">
        <v>4.1065860205329319E-2</v>
      </c>
      <c r="W15" s="265">
        <v>17028</v>
      </c>
      <c r="X15" s="266">
        <v>1.3088429133685242E-3</v>
      </c>
      <c r="Y15" s="265">
        <v>565</v>
      </c>
      <c r="Z15" s="266">
        <v>1.5132784362479113E-2</v>
      </c>
      <c r="AA15" s="265">
        <v>6500</v>
      </c>
    </row>
    <row r="16" spans="1:27" x14ac:dyDescent="0.25">
      <c r="B16" s="244" t="s">
        <v>346</v>
      </c>
      <c r="C16" s="219"/>
      <c r="D16" s="245">
        <v>1054275</v>
      </c>
      <c r="E16" s="246">
        <v>1115183</v>
      </c>
      <c r="F16" s="246">
        <v>1124230</v>
      </c>
      <c r="G16" s="246">
        <v>1222142</v>
      </c>
      <c r="H16" s="246">
        <v>1313437</v>
      </c>
      <c r="I16" s="246">
        <v>1411866</v>
      </c>
      <c r="J16" s="247">
        <v>1518424</v>
      </c>
      <c r="K16" s="1349">
        <v>1565838</v>
      </c>
      <c r="L16" s="267"/>
      <c r="M16" s="222"/>
      <c r="N16" s="249">
        <v>5.7772402836072212E-2</v>
      </c>
      <c r="O16" s="250">
        <v>60908</v>
      </c>
      <c r="P16" s="268">
        <v>8.1125698652149136E-3</v>
      </c>
      <c r="Q16" s="250">
        <v>9047</v>
      </c>
      <c r="R16" s="268">
        <v>8.7092498865890322E-2</v>
      </c>
      <c r="S16" s="250">
        <v>97912</v>
      </c>
      <c r="T16" s="268">
        <v>7.4700812180581222E-2</v>
      </c>
      <c r="U16" s="250">
        <v>91295</v>
      </c>
      <c r="V16" s="268">
        <v>7.4940023769697328E-2</v>
      </c>
      <c r="W16" s="250">
        <v>98429</v>
      </c>
      <c r="X16" s="268">
        <v>7.5473168133519675E-2</v>
      </c>
      <c r="Y16" s="250">
        <v>106558</v>
      </c>
      <c r="Z16" s="268">
        <v>7.4520858909598475E-2</v>
      </c>
      <c r="AA16" s="250">
        <v>108595</v>
      </c>
    </row>
    <row r="17" spans="2:27" x14ac:dyDescent="0.25">
      <c r="B17" s="252" t="s">
        <v>343</v>
      </c>
      <c r="C17" s="219"/>
      <c r="D17" s="253">
        <v>277636</v>
      </c>
      <c r="E17" s="254">
        <v>310719</v>
      </c>
      <c r="F17" s="254">
        <v>337667</v>
      </c>
      <c r="G17" s="254">
        <v>378893</v>
      </c>
      <c r="H17" s="254">
        <v>419029</v>
      </c>
      <c r="I17" s="254">
        <v>459833</v>
      </c>
      <c r="J17" s="255">
        <v>525352</v>
      </c>
      <c r="K17" s="1347">
        <v>556894</v>
      </c>
      <c r="M17" s="222"/>
      <c r="N17" s="256">
        <v>0.11915961906957317</v>
      </c>
      <c r="O17" s="257">
        <v>33083</v>
      </c>
      <c r="P17" s="258">
        <v>8.6727879531023122E-2</v>
      </c>
      <c r="Q17" s="257">
        <v>26948</v>
      </c>
      <c r="R17" s="258">
        <v>0.12209069882458157</v>
      </c>
      <c r="S17" s="257">
        <v>41226</v>
      </c>
      <c r="T17" s="258">
        <v>0.10592964240563951</v>
      </c>
      <c r="U17" s="257">
        <v>40136</v>
      </c>
      <c r="V17" s="258">
        <v>9.7377508477933583E-2</v>
      </c>
      <c r="W17" s="257">
        <v>40804</v>
      </c>
      <c r="X17" s="258">
        <v>0.14248433670484717</v>
      </c>
      <c r="Y17" s="257">
        <v>65519</v>
      </c>
      <c r="Z17" s="258">
        <v>0.13807451004434634</v>
      </c>
      <c r="AA17" s="257">
        <v>67564</v>
      </c>
    </row>
    <row r="18" spans="2:27" x14ac:dyDescent="0.25">
      <c r="B18" s="252" t="s">
        <v>344</v>
      </c>
      <c r="C18" s="219"/>
      <c r="D18" s="253">
        <v>427294</v>
      </c>
      <c r="E18" s="254">
        <v>442658</v>
      </c>
      <c r="F18" s="254">
        <v>443395</v>
      </c>
      <c r="G18" s="254">
        <v>474372</v>
      </c>
      <c r="H18" s="254">
        <v>508082</v>
      </c>
      <c r="I18" s="254">
        <v>544804</v>
      </c>
      <c r="J18" s="255">
        <v>578248</v>
      </c>
      <c r="K18" s="1347">
        <v>591580</v>
      </c>
      <c r="L18" s="269"/>
      <c r="M18" s="219"/>
      <c r="N18" s="256">
        <v>3.5956507697276319E-2</v>
      </c>
      <c r="O18" s="257">
        <v>15364</v>
      </c>
      <c r="P18" s="258">
        <v>1.6649422353147703E-3</v>
      </c>
      <c r="Q18" s="257">
        <v>737</v>
      </c>
      <c r="R18" s="258">
        <v>6.9863214515274219E-2</v>
      </c>
      <c r="S18" s="257">
        <v>30977</v>
      </c>
      <c r="T18" s="258">
        <v>7.1062372989974198E-2</v>
      </c>
      <c r="U18" s="257">
        <v>33710</v>
      </c>
      <c r="V18" s="258">
        <v>7.2275735019150522E-2</v>
      </c>
      <c r="W18" s="257">
        <v>36722</v>
      </c>
      <c r="X18" s="258">
        <v>6.138721448447515E-2</v>
      </c>
      <c r="Y18" s="257">
        <v>33444</v>
      </c>
      <c r="Z18" s="258">
        <v>5.8409505253760319E-2</v>
      </c>
      <c r="AA18" s="257">
        <v>32647</v>
      </c>
    </row>
    <row r="19" spans="2:27" x14ac:dyDescent="0.25">
      <c r="B19" s="259" t="s">
        <v>345</v>
      </c>
      <c r="C19" s="219"/>
      <c r="D19" s="260">
        <v>349345</v>
      </c>
      <c r="E19" s="261">
        <v>361806</v>
      </c>
      <c r="F19" s="261">
        <v>343168</v>
      </c>
      <c r="G19" s="261">
        <v>368877</v>
      </c>
      <c r="H19" s="261">
        <v>386326</v>
      </c>
      <c r="I19" s="261">
        <v>407229</v>
      </c>
      <c r="J19" s="262">
        <v>414824</v>
      </c>
      <c r="K19" s="1347">
        <v>417364</v>
      </c>
      <c r="L19" s="270"/>
      <c r="M19" s="219"/>
      <c r="N19" s="264">
        <v>3.5669610270649299E-2</v>
      </c>
      <c r="O19" s="265">
        <v>12461</v>
      </c>
      <c r="P19" s="266">
        <v>-5.151379468554973E-2</v>
      </c>
      <c r="Q19" s="265">
        <v>-18638</v>
      </c>
      <c r="R19" s="266">
        <v>7.4916658895934463E-2</v>
      </c>
      <c r="S19" s="265">
        <v>25709</v>
      </c>
      <c r="T19" s="266">
        <v>4.7303030549478597E-2</v>
      </c>
      <c r="U19" s="265">
        <v>17449</v>
      </c>
      <c r="V19" s="266">
        <v>5.4107153026200727E-2</v>
      </c>
      <c r="W19" s="265">
        <v>20903</v>
      </c>
      <c r="X19" s="266">
        <v>1.8650439924465134E-2</v>
      </c>
      <c r="Y19" s="265">
        <v>7595</v>
      </c>
      <c r="Z19" s="266">
        <v>2.0499779940339469E-2</v>
      </c>
      <c r="AA19" s="265">
        <v>8384</v>
      </c>
    </row>
    <row r="20" spans="2:27" ht="15" customHeight="1" x14ac:dyDescent="0.25">
      <c r="B20" s="244" t="s">
        <v>347</v>
      </c>
      <c r="C20" s="219"/>
      <c r="D20" s="245">
        <v>250037</v>
      </c>
      <c r="E20" s="246">
        <v>269854</v>
      </c>
      <c r="F20" s="246">
        <v>232243</v>
      </c>
      <c r="G20" s="246">
        <v>193436</v>
      </c>
      <c r="H20" s="246">
        <v>177423</v>
      </c>
      <c r="I20" s="246">
        <v>155241</v>
      </c>
      <c r="J20" s="247">
        <v>118333</v>
      </c>
      <c r="K20" s="1349">
        <v>123857</v>
      </c>
      <c r="L20" s="267"/>
      <c r="M20" s="222"/>
      <c r="N20" s="249">
        <v>7.92562700720294E-2</v>
      </c>
      <c r="O20" s="250">
        <v>19817</v>
      </c>
      <c r="P20" s="268">
        <v>-0.13937536593861866</v>
      </c>
      <c r="Q20" s="250">
        <v>-37611</v>
      </c>
      <c r="R20" s="268">
        <v>-0.16709653251120593</v>
      </c>
      <c r="S20" s="250">
        <v>-38807</v>
      </c>
      <c r="T20" s="268">
        <v>-8.2781902024442244E-2</v>
      </c>
      <c r="U20" s="250">
        <v>-16013</v>
      </c>
      <c r="V20" s="268">
        <v>-0.12502324952232802</v>
      </c>
      <c r="W20" s="250">
        <v>-22182</v>
      </c>
      <c r="X20" s="268">
        <v>-0.23774647161510165</v>
      </c>
      <c r="Y20" s="250">
        <v>-36908</v>
      </c>
      <c r="Z20" s="268">
        <v>-8.5251107828655859E-2</v>
      </c>
      <c r="AA20" s="250">
        <v>-11543</v>
      </c>
    </row>
    <row r="21" spans="2:27" x14ac:dyDescent="0.25">
      <c r="B21" s="252" t="s">
        <v>343</v>
      </c>
      <c r="C21" s="219"/>
      <c r="D21" s="253">
        <v>151801</v>
      </c>
      <c r="E21" s="254">
        <v>156579</v>
      </c>
      <c r="F21" s="254">
        <v>135892</v>
      </c>
      <c r="G21" s="254">
        <v>108656</v>
      </c>
      <c r="H21" s="254">
        <v>96561</v>
      </c>
      <c r="I21" s="254">
        <v>83465</v>
      </c>
      <c r="J21" s="255">
        <v>66291</v>
      </c>
      <c r="K21" s="1347">
        <v>68539</v>
      </c>
      <c r="M21" s="222"/>
      <c r="N21" s="256">
        <v>3.1475418475504169E-2</v>
      </c>
      <c r="O21" s="257">
        <v>4778</v>
      </c>
      <c r="P21" s="258">
        <v>-0.13211861105256772</v>
      </c>
      <c r="Q21" s="257">
        <v>-20687</v>
      </c>
      <c r="R21" s="258">
        <v>-0.20042386601124418</v>
      </c>
      <c r="S21" s="257">
        <v>-27236</v>
      </c>
      <c r="T21" s="258">
        <v>-0.11131460756884115</v>
      </c>
      <c r="U21" s="257">
        <v>-12095</v>
      </c>
      <c r="V21" s="258">
        <v>-0.1356241132548337</v>
      </c>
      <c r="W21" s="257">
        <v>-13096</v>
      </c>
      <c r="X21" s="258">
        <v>-0.20576289462649011</v>
      </c>
      <c r="Y21" s="257">
        <v>-17174</v>
      </c>
      <c r="Z21" s="258">
        <v>-7.9197678480264377E-2</v>
      </c>
      <c r="AA21" s="257">
        <v>-5895</v>
      </c>
    </row>
    <row r="22" spans="2:27" x14ac:dyDescent="0.25">
      <c r="B22" s="252" t="s">
        <v>344</v>
      </c>
      <c r="C22" s="219"/>
      <c r="D22" s="253">
        <v>63386</v>
      </c>
      <c r="E22" s="254">
        <v>72932</v>
      </c>
      <c r="F22" s="254">
        <v>62960</v>
      </c>
      <c r="G22" s="254">
        <v>55260</v>
      </c>
      <c r="H22" s="254">
        <v>52537</v>
      </c>
      <c r="I22" s="254">
        <v>47326</v>
      </c>
      <c r="J22" s="255">
        <v>34622</v>
      </c>
      <c r="K22" s="1347">
        <v>36651</v>
      </c>
      <c r="M22" s="222"/>
      <c r="N22" s="256">
        <v>0.15060107910264087</v>
      </c>
      <c r="O22" s="257">
        <v>9546</v>
      </c>
      <c r="P22" s="258">
        <v>-0.13673010475511438</v>
      </c>
      <c r="Q22" s="257">
        <v>-9972</v>
      </c>
      <c r="R22" s="258">
        <v>-0.12229987293519695</v>
      </c>
      <c r="S22" s="257">
        <v>-7700</v>
      </c>
      <c r="T22" s="258">
        <v>-4.9276149113282708E-2</v>
      </c>
      <c r="U22" s="257">
        <v>-2723</v>
      </c>
      <c r="V22" s="258">
        <v>-9.9187239469326394E-2</v>
      </c>
      <c r="W22" s="257">
        <v>-5211</v>
      </c>
      <c r="X22" s="258">
        <v>-0.26843595486624683</v>
      </c>
      <c r="Y22" s="257">
        <v>-12704</v>
      </c>
      <c r="Z22" s="258">
        <v>-9.3133737473710232E-2</v>
      </c>
      <c r="AA22" s="257">
        <v>-3764</v>
      </c>
    </row>
    <row r="23" spans="2:27" x14ac:dyDescent="0.25">
      <c r="B23" s="259" t="s">
        <v>345</v>
      </c>
      <c r="C23" s="219"/>
      <c r="D23" s="260">
        <v>34850</v>
      </c>
      <c r="E23" s="261">
        <v>40343</v>
      </c>
      <c r="F23" s="261">
        <v>33391</v>
      </c>
      <c r="G23" s="261">
        <v>29520</v>
      </c>
      <c r="H23" s="261">
        <v>28325</v>
      </c>
      <c r="I23" s="261">
        <v>24450</v>
      </c>
      <c r="J23" s="262">
        <v>17420</v>
      </c>
      <c r="K23" s="1348">
        <v>18667</v>
      </c>
      <c r="L23" s="263"/>
      <c r="M23" s="222"/>
      <c r="N23" s="264">
        <f t="shared" ref="N23" si="0">E23/D23-1</f>
        <v>0.15761836441893839</v>
      </c>
      <c r="O23" s="265">
        <f t="shared" ref="O23" si="1">E23-D23</f>
        <v>5493</v>
      </c>
      <c r="P23" s="266">
        <f t="shared" ref="P23" si="2">F23/E23-1</f>
        <v>-0.17232233596906521</v>
      </c>
      <c r="Q23" s="265">
        <f t="shared" ref="Q23" si="3">F23-E23</f>
        <v>-6952</v>
      </c>
      <c r="R23" s="266">
        <f t="shared" ref="R23" si="4">G23/F23-1</f>
        <v>-0.11592944206522715</v>
      </c>
      <c r="S23" s="265">
        <f t="shared" ref="S23" si="5">G23-F23</f>
        <v>-3871</v>
      </c>
      <c r="T23" s="266">
        <f t="shared" ref="T23" si="6">H23/G23-1</f>
        <v>-4.0481029810298108E-2</v>
      </c>
      <c r="U23" s="265">
        <f t="shared" ref="U23" si="7">H23-G23</f>
        <v>-1195</v>
      </c>
      <c r="V23" s="266">
        <f t="shared" ref="V23" si="8">I23/H23-1</f>
        <v>-0.13680494263018539</v>
      </c>
      <c r="W23" s="265">
        <f t="shared" ref="W23" si="9">I23-H23</f>
        <v>-3875</v>
      </c>
      <c r="X23" s="266">
        <v>-0.28752556237218818</v>
      </c>
      <c r="Y23" s="265">
        <v>-7030</v>
      </c>
      <c r="Z23" s="266">
        <v>-9.1674371076833294E-2</v>
      </c>
      <c r="AA23" s="265">
        <v>-1884</v>
      </c>
    </row>
    <row r="24" spans="2:27" x14ac:dyDescent="0.25">
      <c r="M24" s="219"/>
    </row>
    <row r="25" spans="2:27" x14ac:dyDescent="0.25">
      <c r="B25" s="219"/>
      <c r="C25" s="219"/>
      <c r="D25" s="1419" t="s">
        <v>338</v>
      </c>
      <c r="E25" s="1419"/>
      <c r="F25" s="1419"/>
      <c r="G25" s="1419"/>
      <c r="H25" s="1419"/>
      <c r="I25" s="1419"/>
      <c r="J25" s="1419"/>
      <c r="K25" s="1419"/>
      <c r="L25" s="1419"/>
      <c r="M25" s="219"/>
      <c r="N25" s="1431" t="s">
        <v>339</v>
      </c>
      <c r="O25" s="1432"/>
      <c r="P25" s="1432"/>
      <c r="Q25" s="1432"/>
      <c r="R25" s="1432"/>
      <c r="S25" s="1432"/>
      <c r="T25" s="1432"/>
      <c r="U25" s="1432"/>
      <c r="V25" s="1432"/>
      <c r="W25" s="1432"/>
      <c r="X25" s="1432"/>
      <c r="Y25" s="1432"/>
      <c r="Z25" s="1432"/>
      <c r="AA25" s="1432"/>
    </row>
    <row r="26" spans="2:27" ht="24" customHeight="1" x14ac:dyDescent="0.25">
      <c r="B26" s="219"/>
      <c r="C26" s="219"/>
      <c r="D26" s="1420"/>
      <c r="E26" s="1420"/>
      <c r="F26" s="1420"/>
      <c r="G26" s="1420"/>
      <c r="H26" s="1420"/>
      <c r="I26" s="1420"/>
      <c r="J26" s="1420"/>
      <c r="K26" s="1420"/>
      <c r="L26" s="1420"/>
      <c r="M26" s="219"/>
      <c r="N26" s="1421">
        <v>43830</v>
      </c>
      <c r="O26" s="1422"/>
      <c r="P26" s="1423">
        <v>44196</v>
      </c>
      <c r="Q26" s="1424"/>
      <c r="R26" s="1423">
        <v>44561</v>
      </c>
      <c r="S26" s="1424"/>
      <c r="T26" s="1427">
        <v>44926</v>
      </c>
      <c r="U26" s="1428"/>
      <c r="V26" s="1425">
        <v>44926</v>
      </c>
      <c r="W26" s="1426"/>
      <c r="X26" s="1425">
        <f>X6</f>
        <v>45657</v>
      </c>
      <c r="Y26" s="1426"/>
      <c r="Z26" s="1425">
        <f>Z6</f>
        <v>45838</v>
      </c>
      <c r="AA26" s="1430"/>
    </row>
    <row r="27" spans="2:27" x14ac:dyDescent="0.25">
      <c r="B27" s="225"/>
      <c r="C27" s="225"/>
      <c r="D27" s="226">
        <v>43465</v>
      </c>
      <c r="E27" s="227">
        <v>43830</v>
      </c>
      <c r="F27" s="228">
        <v>44196</v>
      </c>
      <c r="G27" s="228">
        <v>44561</v>
      </c>
      <c r="H27" s="228">
        <v>44926</v>
      </c>
      <c r="I27" s="228">
        <v>45291</v>
      </c>
      <c r="J27" s="228">
        <v>45657</v>
      </c>
      <c r="K27" s="228">
        <v>45838</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25">
      <c r="B28" s="235" t="s">
        <v>69</v>
      </c>
      <c r="C28" s="219"/>
      <c r="D28" s="236">
        <v>1320659</v>
      </c>
      <c r="E28" s="237">
        <v>1411021</v>
      </c>
      <c r="F28" s="237">
        <v>1427207</v>
      </c>
      <c r="G28" s="237">
        <v>1569205</v>
      </c>
      <c r="H28" s="237">
        <v>1727429</v>
      </c>
      <c r="I28" s="237">
        <v>1906051</v>
      </c>
      <c r="J28" s="238">
        <v>2125145</v>
      </c>
      <c r="K28" s="1350">
        <v>2204784</v>
      </c>
      <c r="L28" s="239"/>
      <c r="M28" s="223"/>
      <c r="N28" s="271">
        <v>6.842190149008931E-2</v>
      </c>
      <c r="O28" s="272">
        <v>90362</v>
      </c>
      <c r="P28" s="273">
        <v>1.1471126227037054E-2</v>
      </c>
      <c r="Q28" s="237">
        <f t="shared" ref="Q28:Q43" si="10">F28-E28</f>
        <v>16186</v>
      </c>
      <c r="R28" s="273">
        <f>G28/F28-1</f>
        <v>9.9493626362538778E-2</v>
      </c>
      <c r="S28" s="237">
        <f>G28-F28</f>
        <v>141998</v>
      </c>
      <c r="T28" s="273">
        <f>H28/G28-1</f>
        <v>0.10083067540569912</v>
      </c>
      <c r="U28" s="237">
        <f>H28-G28</f>
        <v>158224</v>
      </c>
      <c r="V28" s="273">
        <f>I28/H28-1</f>
        <v>0.10340338155721596</v>
      </c>
      <c r="W28" s="237">
        <f>I28-H28</f>
        <v>178622</v>
      </c>
      <c r="X28" s="273">
        <v>0.11494655704385659</v>
      </c>
      <c r="Y28" s="243">
        <v>219094</v>
      </c>
      <c r="Z28" s="273">
        <v>9.5772438697826479E-2</v>
      </c>
      <c r="AA28" s="243">
        <v>192702</v>
      </c>
    </row>
    <row r="29" spans="2:27" ht="15" customHeight="1" x14ac:dyDescent="0.25">
      <c r="B29" s="274" t="s">
        <v>348</v>
      </c>
      <c r="C29" s="219"/>
      <c r="D29" s="275">
        <v>52274</v>
      </c>
      <c r="E29" s="276">
        <v>60438</v>
      </c>
      <c r="F29" s="276">
        <v>61411</v>
      </c>
      <c r="G29" s="276">
        <v>62214</v>
      </c>
      <c r="H29" s="276">
        <v>65642</v>
      </c>
      <c r="I29" s="276">
        <v>69697</v>
      </c>
      <c r="J29" s="277">
        <v>78342</v>
      </c>
      <c r="K29" s="1351">
        <v>76855</v>
      </c>
      <c r="L29" s="267"/>
      <c r="M29" s="222"/>
      <c r="N29" s="278">
        <v>0.15617706699315148</v>
      </c>
      <c r="O29" s="279">
        <v>8164</v>
      </c>
      <c r="P29" s="280">
        <v>1.6099142923326371E-2</v>
      </c>
      <c r="Q29" s="279">
        <f t="shared" si="10"/>
        <v>973</v>
      </c>
      <c r="R29" s="281">
        <f t="shared" ref="R29:R42" si="11">G29/F29-1</f>
        <v>1.3075833319763586E-2</v>
      </c>
      <c r="S29" s="276">
        <f t="shared" ref="S29:S43" si="12">G29-F29</f>
        <v>803</v>
      </c>
      <c r="T29" s="280">
        <f t="shared" ref="T29:T43" si="13">H29/G29-1</f>
        <v>5.510013823255222E-2</v>
      </c>
      <c r="U29" s="279">
        <f t="shared" ref="U29:U42" si="14">H29-G29</f>
        <v>3428</v>
      </c>
      <c r="V29" s="280">
        <f t="shared" ref="V29:V43" si="15">I29/H29-1</f>
        <v>6.1774473660156648E-2</v>
      </c>
      <c r="W29" s="279">
        <f t="shared" ref="W29:W43" si="16">I29-H29</f>
        <v>4055</v>
      </c>
      <c r="X29" s="281">
        <v>0.1240369025926511</v>
      </c>
      <c r="Y29" s="279">
        <v>8645</v>
      </c>
      <c r="Z29" s="281">
        <v>5.7225393768484789E-2</v>
      </c>
      <c r="AA29" s="279">
        <v>4160</v>
      </c>
    </row>
    <row r="30" spans="2:27" x14ac:dyDescent="0.25">
      <c r="B30" s="252" t="s">
        <v>349</v>
      </c>
      <c r="C30" s="219"/>
      <c r="D30" s="253">
        <v>224714</v>
      </c>
      <c r="E30" s="254">
        <v>246617</v>
      </c>
      <c r="F30" s="254">
        <v>254644</v>
      </c>
      <c r="G30" s="254">
        <v>292469</v>
      </c>
      <c r="H30" s="254">
        <v>351993</v>
      </c>
      <c r="I30" s="254">
        <v>427677</v>
      </c>
      <c r="J30" s="255">
        <v>524561</v>
      </c>
      <c r="K30" s="255">
        <v>557831</v>
      </c>
      <c r="L30" s="269"/>
      <c r="M30" s="219"/>
      <c r="N30" s="256">
        <v>9.747056258177067E-2</v>
      </c>
      <c r="O30" s="257">
        <v>21903</v>
      </c>
      <c r="P30" s="258">
        <v>3.2548445565390827E-2</v>
      </c>
      <c r="Q30" s="257">
        <f t="shared" si="10"/>
        <v>8027</v>
      </c>
      <c r="R30" s="282">
        <f t="shared" si="11"/>
        <v>0.14854070781169004</v>
      </c>
      <c r="S30" s="254">
        <f t="shared" si="12"/>
        <v>37825</v>
      </c>
      <c r="T30" s="258">
        <f t="shared" si="13"/>
        <v>0.20352242459884629</v>
      </c>
      <c r="U30" s="257">
        <f t="shared" si="14"/>
        <v>59524</v>
      </c>
      <c r="V30" s="258">
        <f t="shared" si="15"/>
        <v>0.21501563951555847</v>
      </c>
      <c r="W30" s="257">
        <f t="shared" si="16"/>
        <v>75684</v>
      </c>
      <c r="X30" s="282">
        <v>0.22653544614276666</v>
      </c>
      <c r="Y30" s="257">
        <v>96884</v>
      </c>
      <c r="Z30" s="282">
        <v>0.14341731182729567</v>
      </c>
      <c r="AA30" s="257">
        <v>69968</v>
      </c>
    </row>
    <row r="31" spans="2:27" x14ac:dyDescent="0.25">
      <c r="B31" s="252" t="s">
        <v>350</v>
      </c>
      <c r="C31" s="219"/>
      <c r="D31" s="253">
        <v>235924</v>
      </c>
      <c r="E31" s="254">
        <v>250318</v>
      </c>
      <c r="F31" s="254">
        <v>253202</v>
      </c>
      <c r="G31" s="254">
        <v>291129</v>
      </c>
      <c r="H31" s="254">
        <v>322595</v>
      </c>
      <c r="I31" s="254">
        <v>343152</v>
      </c>
      <c r="J31" s="255">
        <v>357497</v>
      </c>
      <c r="K31" s="255">
        <v>362994</v>
      </c>
      <c r="L31" s="269"/>
      <c r="M31" s="219"/>
      <c r="N31" s="256">
        <v>6.1011173089638993E-2</v>
      </c>
      <c r="O31" s="257">
        <v>14394</v>
      </c>
      <c r="P31" s="258">
        <v>1.1521344849351633E-2</v>
      </c>
      <c r="Q31" s="257">
        <f t="shared" si="10"/>
        <v>2884</v>
      </c>
      <c r="R31" s="282">
        <f t="shared" si="11"/>
        <v>0.14978949613352177</v>
      </c>
      <c r="S31" s="254">
        <f t="shared" si="12"/>
        <v>37927</v>
      </c>
      <c r="T31" s="258">
        <f t="shared" si="13"/>
        <v>0.1080826712556977</v>
      </c>
      <c r="U31" s="257">
        <f t="shared" si="14"/>
        <v>31466</v>
      </c>
      <c r="V31" s="258">
        <f t="shared" si="15"/>
        <v>6.3723864288039112E-2</v>
      </c>
      <c r="W31" s="257">
        <f t="shared" si="16"/>
        <v>20557</v>
      </c>
      <c r="X31" s="282">
        <v>4.1803632209633124E-2</v>
      </c>
      <c r="Y31" s="257">
        <v>14345</v>
      </c>
      <c r="Z31" s="282">
        <v>5.5951826855946019E-2</v>
      </c>
      <c r="AA31" s="257">
        <v>19234</v>
      </c>
    </row>
    <row r="32" spans="2:27" x14ac:dyDescent="0.25">
      <c r="B32" s="252" t="s">
        <v>351</v>
      </c>
      <c r="C32" s="219"/>
      <c r="D32" s="253">
        <v>94802</v>
      </c>
      <c r="E32" s="254">
        <v>96748</v>
      </c>
      <c r="F32" s="254">
        <v>88465</v>
      </c>
      <c r="G32" s="254">
        <v>91795</v>
      </c>
      <c r="H32" s="254">
        <v>97929</v>
      </c>
      <c r="I32" s="254">
        <v>104917</v>
      </c>
      <c r="J32" s="255">
        <v>110349</v>
      </c>
      <c r="K32" s="255">
        <v>108925</v>
      </c>
      <c r="L32" s="304"/>
      <c r="M32" s="222"/>
      <c r="N32" s="256">
        <v>2.0526993101411373E-2</v>
      </c>
      <c r="O32" s="257">
        <v>1946</v>
      </c>
      <c r="P32" s="258">
        <v>-8.5614172902799046E-2</v>
      </c>
      <c r="Q32" s="257">
        <f t="shared" si="10"/>
        <v>-8283</v>
      </c>
      <c r="R32" s="282">
        <f t="shared" si="11"/>
        <v>3.764200531283568E-2</v>
      </c>
      <c r="S32" s="254">
        <f t="shared" si="12"/>
        <v>3330</v>
      </c>
      <c r="T32" s="258">
        <f t="shared" si="13"/>
        <v>6.6822811699983609E-2</v>
      </c>
      <c r="U32" s="257">
        <f t="shared" si="14"/>
        <v>6134</v>
      </c>
      <c r="V32" s="258">
        <f t="shared" si="15"/>
        <v>7.1357820461763088E-2</v>
      </c>
      <c r="W32" s="257">
        <f t="shared" si="16"/>
        <v>6988</v>
      </c>
      <c r="X32" s="282">
        <v>5.1774259652868526E-2</v>
      </c>
      <c r="Y32" s="257">
        <v>5432</v>
      </c>
      <c r="Z32" s="282">
        <v>2.3846674436966531E-2</v>
      </c>
      <c r="AA32" s="257">
        <v>2537</v>
      </c>
    </row>
    <row r="33" spans="2:31" x14ac:dyDescent="0.25">
      <c r="B33" s="252" t="s">
        <v>352</v>
      </c>
      <c r="C33" s="219"/>
      <c r="D33" s="253">
        <v>166579</v>
      </c>
      <c r="E33" s="254">
        <v>170785</v>
      </c>
      <c r="F33" s="254">
        <v>156437</v>
      </c>
      <c r="G33" s="254">
        <v>169990</v>
      </c>
      <c r="H33" s="254">
        <v>175956</v>
      </c>
      <c r="I33" s="254">
        <v>181817</v>
      </c>
      <c r="J33" s="255">
        <v>184545</v>
      </c>
      <c r="K33" s="255">
        <v>182452</v>
      </c>
      <c r="L33" s="269"/>
      <c r="M33" s="219"/>
      <c r="N33" s="256">
        <v>2.5249281121870082E-2</v>
      </c>
      <c r="O33" s="257">
        <v>4206</v>
      </c>
      <c r="P33" s="258">
        <v>-8.4012061949234385E-2</v>
      </c>
      <c r="Q33" s="257">
        <f t="shared" si="10"/>
        <v>-14348</v>
      </c>
      <c r="R33" s="282">
        <f t="shared" si="11"/>
        <v>8.6635514616107523E-2</v>
      </c>
      <c r="S33" s="254">
        <f t="shared" si="12"/>
        <v>13553</v>
      </c>
      <c r="T33" s="258">
        <f t="shared" si="13"/>
        <v>3.5096182128360409E-2</v>
      </c>
      <c r="U33" s="257">
        <f t="shared" si="14"/>
        <v>5966</v>
      </c>
      <c r="V33" s="258">
        <f t="shared" si="15"/>
        <v>3.3309463729568778E-2</v>
      </c>
      <c r="W33" s="257">
        <f t="shared" si="16"/>
        <v>5861</v>
      </c>
      <c r="X33" s="282">
        <v>1.5004097526633897E-2</v>
      </c>
      <c r="Y33" s="257">
        <v>2728</v>
      </c>
      <c r="Z33" s="282">
        <v>-9.3088455936307657E-4</v>
      </c>
      <c r="AA33" s="257">
        <v>-170</v>
      </c>
      <c r="AC33" s="224"/>
    </row>
    <row r="34" spans="2:31" x14ac:dyDescent="0.25">
      <c r="B34" s="252" t="s">
        <v>353</v>
      </c>
      <c r="C34" s="219"/>
      <c r="D34" s="253">
        <v>132491</v>
      </c>
      <c r="E34" s="254">
        <v>151340</v>
      </c>
      <c r="F34" s="254">
        <v>154547</v>
      </c>
      <c r="G34" s="254">
        <v>170517</v>
      </c>
      <c r="H34" s="254">
        <v>187214</v>
      </c>
      <c r="I34" s="254">
        <v>210403</v>
      </c>
      <c r="J34" s="255">
        <v>222787</v>
      </c>
      <c r="K34" s="255">
        <v>224003</v>
      </c>
      <c r="L34" s="304"/>
      <c r="M34" s="222"/>
      <c r="N34" s="256">
        <v>0.14226626714267376</v>
      </c>
      <c r="O34" s="257">
        <v>18849</v>
      </c>
      <c r="P34" s="258">
        <v>2.1190696445090529E-2</v>
      </c>
      <c r="Q34" s="257">
        <f t="shared" si="10"/>
        <v>3207</v>
      </c>
      <c r="R34" s="282">
        <f t="shared" si="11"/>
        <v>0.10333426077503938</v>
      </c>
      <c r="S34" s="254">
        <f t="shared" si="12"/>
        <v>15970</v>
      </c>
      <c r="T34" s="258">
        <f t="shared" si="13"/>
        <v>9.7919855498278752E-2</v>
      </c>
      <c r="U34" s="257">
        <f t="shared" si="14"/>
        <v>16697</v>
      </c>
      <c r="V34" s="258">
        <f t="shared" si="15"/>
        <v>0.12386359994444862</v>
      </c>
      <c r="W34" s="257">
        <f t="shared" si="16"/>
        <v>23189</v>
      </c>
      <c r="X34" s="282">
        <v>5.8858476352523503E-2</v>
      </c>
      <c r="Y34" s="257">
        <v>12384</v>
      </c>
      <c r="Z34" s="282">
        <v>3.0761372734886105E-2</v>
      </c>
      <c r="AA34" s="257">
        <v>6685</v>
      </c>
    </row>
    <row r="35" spans="2:31" x14ac:dyDescent="0.25">
      <c r="B35" s="252" t="s">
        <v>354</v>
      </c>
      <c r="C35" s="219"/>
      <c r="D35" s="253">
        <v>7022</v>
      </c>
      <c r="E35" s="254">
        <v>9202</v>
      </c>
      <c r="F35" s="254">
        <v>11820</v>
      </c>
      <c r="G35" s="254">
        <v>15678</v>
      </c>
      <c r="H35" s="254">
        <v>19892</v>
      </c>
      <c r="I35" s="254">
        <v>22322</v>
      </c>
      <c r="J35" s="255">
        <v>24661</v>
      </c>
      <c r="K35" s="255">
        <v>26213</v>
      </c>
      <c r="L35" s="269"/>
      <c r="M35" s="219"/>
      <c r="N35" s="256">
        <v>0.31045286243235548</v>
      </c>
      <c r="O35" s="257">
        <v>2180</v>
      </c>
      <c r="P35" s="258">
        <v>0.28450336883286242</v>
      </c>
      <c r="Q35" s="257">
        <f t="shared" si="10"/>
        <v>2618</v>
      </c>
      <c r="R35" s="282">
        <f t="shared" si="11"/>
        <v>0.3263959390862945</v>
      </c>
      <c r="S35" s="254">
        <f t="shared" si="12"/>
        <v>3858</v>
      </c>
      <c r="T35" s="258">
        <f t="shared" si="13"/>
        <v>0.26878428370965679</v>
      </c>
      <c r="U35" s="257">
        <f t="shared" si="14"/>
        <v>4214</v>
      </c>
      <c r="V35" s="258">
        <f t="shared" si="15"/>
        <v>0.12215966217574903</v>
      </c>
      <c r="W35" s="257">
        <f t="shared" si="16"/>
        <v>2430</v>
      </c>
      <c r="X35" s="282">
        <v>0.10478451751635154</v>
      </c>
      <c r="Y35" s="257">
        <v>2339</v>
      </c>
      <c r="Z35" s="282">
        <v>0.12208381490518394</v>
      </c>
      <c r="AA35" s="257">
        <v>2852</v>
      </c>
    </row>
    <row r="36" spans="2:31" x14ac:dyDescent="0.25">
      <c r="B36" s="252" t="s">
        <v>355</v>
      </c>
      <c r="C36" s="219"/>
      <c r="D36" s="253">
        <v>171</v>
      </c>
      <c r="E36" s="254">
        <v>236</v>
      </c>
      <c r="F36" s="254">
        <v>293</v>
      </c>
      <c r="G36" s="254">
        <v>388</v>
      </c>
      <c r="H36" s="254">
        <v>233</v>
      </c>
      <c r="I36" s="254">
        <v>197</v>
      </c>
      <c r="J36" s="255">
        <v>255</v>
      </c>
      <c r="K36" s="255">
        <v>296</v>
      </c>
      <c r="L36" s="304"/>
      <c r="M36" s="222"/>
      <c r="N36" s="256">
        <v>0.38011695906432741</v>
      </c>
      <c r="O36" s="257">
        <v>65</v>
      </c>
      <c r="P36" s="258">
        <v>0.24152542372881358</v>
      </c>
      <c r="Q36" s="257">
        <f t="shared" si="10"/>
        <v>57</v>
      </c>
      <c r="R36" s="282">
        <f t="shared" si="11"/>
        <v>0.32423208191126274</v>
      </c>
      <c r="S36" s="254">
        <f t="shared" si="12"/>
        <v>95</v>
      </c>
      <c r="T36" s="258">
        <f t="shared" si="13"/>
        <v>-0.39948453608247425</v>
      </c>
      <c r="U36" s="257">
        <f t="shared" si="14"/>
        <v>-155</v>
      </c>
      <c r="V36" s="258">
        <f t="shared" si="15"/>
        <v>-0.15450643776824036</v>
      </c>
      <c r="W36" s="257">
        <f t="shared" si="16"/>
        <v>-36</v>
      </c>
      <c r="X36" s="282">
        <v>0.29441624365482233</v>
      </c>
      <c r="Y36" s="257">
        <v>58</v>
      </c>
      <c r="Z36" s="282">
        <v>0.34545454545454546</v>
      </c>
      <c r="AA36" s="257">
        <v>76</v>
      </c>
    </row>
    <row r="37" spans="2:31" x14ac:dyDescent="0.25">
      <c r="B37" s="252" t="s">
        <v>356</v>
      </c>
      <c r="C37" s="219"/>
      <c r="D37" s="253">
        <v>29845</v>
      </c>
      <c r="E37" s="254">
        <v>37073</v>
      </c>
      <c r="F37" s="254">
        <v>46805</v>
      </c>
      <c r="G37" s="254">
        <v>56289</v>
      </c>
      <c r="H37" s="254">
        <v>61732</v>
      </c>
      <c r="I37" s="254">
        <v>67194</v>
      </c>
      <c r="J37" s="255">
        <v>67576</v>
      </c>
      <c r="K37" s="255">
        <v>64438</v>
      </c>
      <c r="L37" s="269"/>
      <c r="M37" s="219"/>
      <c r="N37" s="256">
        <v>0.24218462053945378</v>
      </c>
      <c r="O37" s="257">
        <v>7228</v>
      </c>
      <c r="P37" s="258">
        <v>0.26250910366034574</v>
      </c>
      <c r="Q37" s="257">
        <f t="shared" si="10"/>
        <v>9732</v>
      </c>
      <c r="R37" s="282">
        <f t="shared" si="11"/>
        <v>0.20262792436705479</v>
      </c>
      <c r="S37" s="254">
        <f t="shared" si="12"/>
        <v>9484</v>
      </c>
      <c r="T37" s="258">
        <f t="shared" si="13"/>
        <v>9.6697400913144715E-2</v>
      </c>
      <c r="U37" s="257">
        <f t="shared" si="14"/>
        <v>5443</v>
      </c>
      <c r="V37" s="258">
        <f t="shared" si="15"/>
        <v>8.8479232812803676E-2</v>
      </c>
      <c r="W37" s="257">
        <f t="shared" si="16"/>
        <v>5462</v>
      </c>
      <c r="X37" s="282">
        <v>5.6850314016132497E-3</v>
      </c>
      <c r="Y37" s="257">
        <v>382</v>
      </c>
      <c r="Z37" s="282">
        <v>-7.541538726432695E-2</v>
      </c>
      <c r="AA37" s="257">
        <v>-5256</v>
      </c>
    </row>
    <row r="38" spans="2:31" x14ac:dyDescent="0.25">
      <c r="B38" s="252" t="s">
        <v>357</v>
      </c>
      <c r="C38" s="219"/>
      <c r="D38" s="253">
        <v>21423</v>
      </c>
      <c r="E38" s="254">
        <v>24365</v>
      </c>
      <c r="F38" s="254">
        <v>24374</v>
      </c>
      <c r="G38" s="254">
        <v>23330</v>
      </c>
      <c r="H38" s="254">
        <v>22270</v>
      </c>
      <c r="I38" s="254">
        <v>27295</v>
      </c>
      <c r="J38" s="255">
        <v>30196</v>
      </c>
      <c r="K38" s="255">
        <v>31214</v>
      </c>
      <c r="L38" s="269"/>
      <c r="M38" s="219"/>
      <c r="N38" s="256">
        <v>0.13732903888344294</v>
      </c>
      <c r="O38" s="257">
        <v>2942</v>
      </c>
      <c r="P38" s="258">
        <v>3.6938231069161276E-4</v>
      </c>
      <c r="Q38" s="257">
        <f t="shared" si="10"/>
        <v>9</v>
      </c>
      <c r="R38" s="282">
        <f t="shared" si="11"/>
        <v>-4.2832526462624143E-2</v>
      </c>
      <c r="S38" s="254">
        <f t="shared" si="12"/>
        <v>-1044</v>
      </c>
      <c r="T38" s="258">
        <f t="shared" si="13"/>
        <v>-4.5435062151735983E-2</v>
      </c>
      <c r="U38" s="257">
        <f t="shared" si="14"/>
        <v>-1060</v>
      </c>
      <c r="V38" s="258">
        <f t="shared" si="15"/>
        <v>0.22563987427031873</v>
      </c>
      <c r="W38" s="257">
        <f t="shared" si="16"/>
        <v>5025</v>
      </c>
      <c r="X38" s="282">
        <v>0.10628320205165775</v>
      </c>
      <c r="Y38" s="257">
        <v>2901</v>
      </c>
      <c r="Z38" s="282">
        <v>7.4270374449339149E-2</v>
      </c>
      <c r="AA38" s="257">
        <v>2158</v>
      </c>
    </row>
    <row r="39" spans="2:31" x14ac:dyDescent="0.25">
      <c r="B39" s="252" t="s">
        <v>358</v>
      </c>
      <c r="C39" s="219"/>
      <c r="D39" s="253">
        <v>73552</v>
      </c>
      <c r="E39" s="254">
        <v>80417</v>
      </c>
      <c r="F39" s="254">
        <v>71239</v>
      </c>
      <c r="G39" s="254">
        <v>74832</v>
      </c>
      <c r="H39" s="254">
        <v>83087</v>
      </c>
      <c r="I39" s="254">
        <v>93395</v>
      </c>
      <c r="J39" s="255">
        <v>100099</v>
      </c>
      <c r="K39" s="255">
        <v>101842</v>
      </c>
      <c r="L39" s="269"/>
      <c r="M39" s="219"/>
      <c r="N39" s="256">
        <v>9.333532738742667E-2</v>
      </c>
      <c r="O39" s="257">
        <v>6865</v>
      </c>
      <c r="P39" s="258">
        <v>-0.11413009687006481</v>
      </c>
      <c r="Q39" s="257">
        <f t="shared" si="10"/>
        <v>-9178</v>
      </c>
      <c r="R39" s="282">
        <f t="shared" si="11"/>
        <v>5.0435856763851206E-2</v>
      </c>
      <c r="S39" s="254">
        <f t="shared" si="12"/>
        <v>3593</v>
      </c>
      <c r="T39" s="258">
        <f t="shared" si="13"/>
        <v>0.11031376951036997</v>
      </c>
      <c r="U39" s="257">
        <f t="shared" si="14"/>
        <v>8255</v>
      </c>
      <c r="V39" s="258">
        <f t="shared" si="15"/>
        <v>0.12406272942818974</v>
      </c>
      <c r="W39" s="257">
        <f t="shared" si="16"/>
        <v>10308</v>
      </c>
      <c r="X39" s="282">
        <v>7.1781144600888691E-2</v>
      </c>
      <c r="Y39" s="257">
        <v>6704</v>
      </c>
      <c r="Z39" s="282">
        <v>7.2167770326465819E-2</v>
      </c>
      <c r="AA39" s="257">
        <v>6855</v>
      </c>
    </row>
    <row r="40" spans="2:31" x14ac:dyDescent="0.25">
      <c r="B40" s="252" t="s">
        <v>359</v>
      </c>
      <c r="C40" s="219"/>
      <c r="D40" s="253">
        <v>478</v>
      </c>
      <c r="E40" s="254">
        <v>47</v>
      </c>
      <c r="F40" s="254">
        <v>16</v>
      </c>
      <c r="G40" s="254">
        <v>0</v>
      </c>
      <c r="H40" s="254">
        <v>0</v>
      </c>
      <c r="I40" s="254">
        <v>0</v>
      </c>
      <c r="J40" s="255">
        <v>0</v>
      </c>
      <c r="K40" s="255">
        <v>0</v>
      </c>
      <c r="M40" s="222"/>
      <c r="N40" s="256">
        <v>-0.90167364016736395</v>
      </c>
      <c r="O40" s="257">
        <v>-431</v>
      </c>
      <c r="P40" s="258">
        <v>-0.65957446808510634</v>
      </c>
      <c r="Q40" s="257">
        <f t="shared" si="10"/>
        <v>-31</v>
      </c>
      <c r="R40" s="282">
        <f t="shared" si="11"/>
        <v>-1</v>
      </c>
      <c r="S40" s="254">
        <f t="shared" si="12"/>
        <v>-16</v>
      </c>
      <c r="T40" s="283" t="str">
        <f>IFERROR((H40/G40-1),"-")</f>
        <v>-</v>
      </c>
      <c r="U40" s="257">
        <f t="shared" si="14"/>
        <v>0</v>
      </c>
      <c r="V40" s="283" t="s">
        <v>363</v>
      </c>
      <c r="W40" s="257">
        <f t="shared" si="16"/>
        <v>0</v>
      </c>
      <c r="X40" s="284" t="s">
        <v>363</v>
      </c>
      <c r="Y40" s="257">
        <v>0</v>
      </c>
      <c r="Z40" s="284" t="s">
        <v>363</v>
      </c>
      <c r="AA40" s="257">
        <v>0</v>
      </c>
    </row>
    <row r="41" spans="2:31" x14ac:dyDescent="0.25">
      <c r="B41" s="252" t="s">
        <v>360</v>
      </c>
      <c r="C41" s="219"/>
      <c r="D41" s="253">
        <v>406849</v>
      </c>
      <c r="E41" s="254">
        <v>426938</v>
      </c>
      <c r="F41" s="254">
        <v>450517</v>
      </c>
      <c r="G41" s="254">
        <v>482545</v>
      </c>
      <c r="H41" s="254">
        <v>517053</v>
      </c>
      <c r="I41" s="254">
        <v>558234</v>
      </c>
      <c r="J41" s="255">
        <v>636030</v>
      </c>
      <c r="K41" s="255">
        <v>680153</v>
      </c>
      <c r="M41" s="222"/>
      <c r="N41" s="256">
        <v>4.9377041605116467E-2</v>
      </c>
      <c r="O41" s="257">
        <v>20089</v>
      </c>
      <c r="P41" s="258">
        <v>5.5228159592259241E-2</v>
      </c>
      <c r="Q41" s="257">
        <f t="shared" si="10"/>
        <v>23579</v>
      </c>
      <c r="R41" s="282">
        <f t="shared" si="11"/>
        <v>7.109165691860686E-2</v>
      </c>
      <c r="S41" s="254">
        <f t="shared" si="12"/>
        <v>32028</v>
      </c>
      <c r="T41" s="258">
        <f t="shared" si="13"/>
        <v>7.1512501424737529E-2</v>
      </c>
      <c r="U41" s="257">
        <f t="shared" si="14"/>
        <v>34508</v>
      </c>
      <c r="V41" s="258">
        <f t="shared" si="15"/>
        <v>7.9645606930043966E-2</v>
      </c>
      <c r="W41" s="257">
        <f t="shared" si="16"/>
        <v>41181</v>
      </c>
      <c r="X41" s="282">
        <v>0.13936091316544674</v>
      </c>
      <c r="Y41" s="257">
        <v>77796</v>
      </c>
      <c r="Z41" s="282">
        <v>0.1512251018943549</v>
      </c>
      <c r="AA41" s="257">
        <v>89345</v>
      </c>
    </row>
    <row r="42" spans="2:31" x14ac:dyDescent="0.25">
      <c r="B42" s="259" t="s">
        <v>361</v>
      </c>
      <c r="C42" s="219"/>
      <c r="D42" s="260">
        <v>7026</v>
      </c>
      <c r="E42" s="261">
        <v>7837</v>
      </c>
      <c r="F42" s="254">
        <v>7984</v>
      </c>
      <c r="G42" s="261">
        <v>8546</v>
      </c>
      <c r="H42" s="261">
        <v>9047</v>
      </c>
      <c r="I42" s="261">
        <v>10154</v>
      </c>
      <c r="J42" s="262">
        <v>11034</v>
      </c>
      <c r="K42" s="255">
        <v>11571</v>
      </c>
      <c r="L42" s="263"/>
      <c r="M42" s="222"/>
      <c r="N42" s="264">
        <v>0.11542840876743532</v>
      </c>
      <c r="O42" s="265">
        <v>811</v>
      </c>
      <c r="P42" s="266">
        <v>1.8757177491387056E-2</v>
      </c>
      <c r="Q42" s="265">
        <f t="shared" si="10"/>
        <v>147</v>
      </c>
      <c r="R42" s="285">
        <f t="shared" si="11"/>
        <v>7.039078156312617E-2</v>
      </c>
      <c r="S42" s="261">
        <f t="shared" si="12"/>
        <v>562</v>
      </c>
      <c r="T42" s="266">
        <f t="shared" si="13"/>
        <v>5.8623917622279365E-2</v>
      </c>
      <c r="U42" s="265">
        <f t="shared" si="14"/>
        <v>501</v>
      </c>
      <c r="V42" s="266">
        <f t="shared" si="15"/>
        <v>0.12236100364761793</v>
      </c>
      <c r="W42" s="265">
        <f t="shared" si="16"/>
        <v>1107</v>
      </c>
      <c r="X42" s="285">
        <v>8.6665353555249069E-2</v>
      </c>
      <c r="Y42" s="265">
        <v>880</v>
      </c>
      <c r="Z42" s="282">
        <v>8.8727888596161097E-2</v>
      </c>
      <c r="AA42" s="257">
        <v>943</v>
      </c>
      <c r="AC42" s="224"/>
      <c r="AD42" s="224"/>
      <c r="AE42" s="286"/>
    </row>
    <row r="43" spans="2:31" x14ac:dyDescent="0.25">
      <c r="B43" s="287" t="s">
        <v>362</v>
      </c>
      <c r="C43" s="219"/>
      <c r="D43" s="288">
        <v>1.2526703184652961</v>
      </c>
      <c r="E43" s="288">
        <v>1.2652820209777229</v>
      </c>
      <c r="F43" s="289">
        <v>1.2694973448493636</v>
      </c>
      <c r="G43" s="288">
        <v>1.2839792757306434</v>
      </c>
      <c r="H43" s="288">
        <v>1.31519745522625</v>
      </c>
      <c r="I43" s="288">
        <v>1.3500225942121986</v>
      </c>
      <c r="J43" s="288">
        <v>1.3995728465830362</v>
      </c>
      <c r="K43" s="1352">
        <v>1.4080537067052914</v>
      </c>
      <c r="L43" s="239"/>
      <c r="M43" s="223"/>
      <c r="N43" s="290">
        <f>E43/D43-1</f>
        <v>1.0067854507703089E-2</v>
      </c>
      <c r="O43" s="291">
        <f t="shared" ref="O43" si="17">E43-D43</f>
        <v>1.2611702512426826E-2</v>
      </c>
      <c r="P43" s="290">
        <f>F43/E43-1</f>
        <v>3.3315290992463886E-3</v>
      </c>
      <c r="Q43" s="292">
        <f t="shared" si="10"/>
        <v>4.2153238716406971E-3</v>
      </c>
      <c r="R43" s="293">
        <f>G43/F43-1</f>
        <v>1.1407610216780828E-2</v>
      </c>
      <c r="S43" s="291">
        <f t="shared" si="12"/>
        <v>1.4481930881279803E-2</v>
      </c>
      <c r="T43" s="290">
        <f t="shared" si="13"/>
        <v>2.4313616337648503E-2</v>
      </c>
      <c r="U43" s="291">
        <f>H43-G43</f>
        <v>3.1218179495606568E-2</v>
      </c>
      <c r="V43" s="294">
        <f t="shared" si="15"/>
        <v>2.6479019441197016E-2</v>
      </c>
      <c r="W43" s="291">
        <f t="shared" si="16"/>
        <v>3.4825138985948634E-2</v>
      </c>
      <c r="X43" s="290">
        <v>4.2153238716406971E-3</v>
      </c>
      <c r="Y43" s="295">
        <v>3.6703276362387349E-2</v>
      </c>
      <c r="Z43" s="290">
        <v>1.9777726613696256E-2</v>
      </c>
      <c r="AA43" s="295">
        <v>2.7308010894778079E-2</v>
      </c>
    </row>
  </sheetData>
  <mergeCells count="19">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 ref="R26:S26"/>
    <mergeCell ref="T26:U26"/>
    <mergeCell ref="V26:W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topLeftCell="A7" zoomScaleNormal="100" workbookViewId="0">
      <selection activeCell="J30" sqref="J30"/>
    </sheetView>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418</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52</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247</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855" t="s">
        <v>248</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132908</v>
      </c>
      <c r="E10" s="633"/>
      <c r="F10" s="675">
        <v>21</v>
      </c>
      <c r="G10" s="676">
        <v>0.10980645769756742</v>
      </c>
      <c r="H10" s="675">
        <v>61281</v>
      </c>
      <c r="I10" s="676">
        <v>28.272131390500057</v>
      </c>
      <c r="J10" s="675">
        <v>70901</v>
      </c>
      <c r="K10" s="676">
        <v>32.258846830096402</v>
      </c>
      <c r="L10" s="675">
        <v>8396</v>
      </c>
      <c r="M10" s="676">
        <v>4.8732510121730224</v>
      </c>
      <c r="N10" s="675">
        <v>14971</v>
      </c>
      <c r="O10" s="676">
        <v>8.4901275236959641</v>
      </c>
      <c r="P10" s="675">
        <v>2097</v>
      </c>
      <c r="Q10" s="676">
        <v>1.0178991262639532</v>
      </c>
      <c r="R10" s="675">
        <v>40624</v>
      </c>
      <c r="S10" s="676">
        <v>24.976590341073678</v>
      </c>
      <c r="T10" s="675">
        <v>4</v>
      </c>
      <c r="U10" s="676">
        <v>1.3473184993566553E-3</v>
      </c>
      <c r="V10" s="831">
        <f>F10+H10+J10+L10+N10+P10+R10+T10</f>
        <v>198295</v>
      </c>
      <c r="W10" s="676">
        <f t="shared" ref="V10:W27" si="0">G10+I10+K10+M10+O10+Q10+S10+U10</f>
        <v>100</v>
      </c>
      <c r="X10" s="678"/>
      <c r="Y10" s="832">
        <f t="shared" ref="Y10:Y27" si="1">V10/D10</f>
        <v>1.4919718903301531</v>
      </c>
    </row>
    <row r="11" spans="2:30" s="633" customFormat="1" ht="18" customHeight="1" x14ac:dyDescent="0.2">
      <c r="B11" s="682" t="s">
        <v>7</v>
      </c>
      <c r="D11" s="833">
        <v>16821</v>
      </c>
      <c r="F11" s="683">
        <v>1403</v>
      </c>
      <c r="G11" s="684">
        <v>6.7192847663616684</v>
      </c>
      <c r="H11" s="683">
        <v>3655</v>
      </c>
      <c r="I11" s="684">
        <v>7.4806174477893412</v>
      </c>
      <c r="J11" s="683">
        <v>1770</v>
      </c>
      <c r="K11" s="684">
        <v>9.4083956136062028</v>
      </c>
      <c r="L11" s="683">
        <v>652</v>
      </c>
      <c r="M11" s="684">
        <v>4.4632255360759938</v>
      </c>
      <c r="N11" s="683">
        <v>1185</v>
      </c>
      <c r="O11" s="684">
        <v>7.9346231752462106</v>
      </c>
      <c r="P11" s="683">
        <v>4127</v>
      </c>
      <c r="Q11" s="684">
        <v>21.121743381993433</v>
      </c>
      <c r="R11" s="683">
        <v>9080</v>
      </c>
      <c r="S11" s="684">
        <v>42.87211007892715</v>
      </c>
      <c r="T11" s="683">
        <v>0</v>
      </c>
      <c r="U11" s="684">
        <v>0</v>
      </c>
      <c r="V11" s="834">
        <f t="shared" si="0"/>
        <v>21872</v>
      </c>
      <c r="W11" s="684">
        <f t="shared" si="0"/>
        <v>100</v>
      </c>
      <c r="X11" s="678"/>
      <c r="Y11" s="835">
        <f t="shared" si="1"/>
        <v>1.3002794126389632</v>
      </c>
    </row>
    <row r="12" spans="2:30" s="633" customFormat="1" ht="22.5" customHeight="1" x14ac:dyDescent="0.2">
      <c r="B12" s="682" t="s">
        <v>37</v>
      </c>
      <c r="D12" s="833">
        <v>11528</v>
      </c>
      <c r="F12" s="685">
        <v>2735</v>
      </c>
      <c r="G12" s="684">
        <v>23.348325837081461</v>
      </c>
      <c r="H12" s="685">
        <v>2458</v>
      </c>
      <c r="I12" s="684">
        <v>3.2783608195902048</v>
      </c>
      <c r="J12" s="685">
        <v>2071</v>
      </c>
      <c r="K12" s="684">
        <v>9.9050474762618688</v>
      </c>
      <c r="L12" s="685">
        <v>860</v>
      </c>
      <c r="M12" s="684">
        <v>9.3253373313343335</v>
      </c>
      <c r="N12" s="685">
        <v>1913</v>
      </c>
      <c r="O12" s="684">
        <v>15.282358820589705</v>
      </c>
      <c r="P12" s="685">
        <v>2027</v>
      </c>
      <c r="Q12" s="684">
        <v>7.6761619190404797</v>
      </c>
      <c r="R12" s="685">
        <v>4594</v>
      </c>
      <c r="S12" s="684">
        <v>31.174412793603199</v>
      </c>
      <c r="T12" s="685">
        <v>6</v>
      </c>
      <c r="U12" s="684">
        <v>9.9950024987506252E-3</v>
      </c>
      <c r="V12" s="834">
        <f t="shared" si="0"/>
        <v>16664</v>
      </c>
      <c r="W12" s="684">
        <f t="shared" si="0"/>
        <v>100</v>
      </c>
      <c r="X12" s="678"/>
      <c r="Y12" s="835">
        <f t="shared" si="1"/>
        <v>1.4455239417071477</v>
      </c>
    </row>
    <row r="13" spans="2:30" s="633" customFormat="1" ht="18" customHeight="1" x14ac:dyDescent="0.2">
      <c r="B13" s="682" t="s">
        <v>38</v>
      </c>
      <c r="D13" s="833">
        <v>10788</v>
      </c>
      <c r="F13" s="683">
        <v>906</v>
      </c>
      <c r="G13" s="684">
        <v>4.3208578637510513</v>
      </c>
      <c r="H13" s="683">
        <v>5639</v>
      </c>
      <c r="I13" s="684">
        <v>17.29394449116905</v>
      </c>
      <c r="J13" s="683">
        <v>958</v>
      </c>
      <c r="K13" s="684">
        <v>2.6913372582001682</v>
      </c>
      <c r="L13" s="683">
        <v>954</v>
      </c>
      <c r="M13" s="684">
        <v>5.1198486122792266</v>
      </c>
      <c r="N13" s="683">
        <v>871</v>
      </c>
      <c r="O13" s="684">
        <v>9.8927670311185878</v>
      </c>
      <c r="P13" s="683">
        <v>380</v>
      </c>
      <c r="Q13" s="684">
        <v>3.4798149705634986</v>
      </c>
      <c r="R13" s="683">
        <v>8365</v>
      </c>
      <c r="S13" s="684">
        <v>57.201429772918416</v>
      </c>
      <c r="T13" s="683">
        <v>0</v>
      </c>
      <c r="U13" s="684">
        <v>0</v>
      </c>
      <c r="V13" s="834">
        <f t="shared" si="0"/>
        <v>18073</v>
      </c>
      <c r="W13" s="684">
        <f t="shared" si="0"/>
        <v>100</v>
      </c>
      <c r="X13" s="678"/>
      <c r="Y13" s="835">
        <f t="shared" si="1"/>
        <v>1.6752873563218391</v>
      </c>
    </row>
    <row r="14" spans="2:30" s="633" customFormat="1" ht="18" customHeight="1" x14ac:dyDescent="0.2">
      <c r="B14" s="682" t="s">
        <v>6</v>
      </c>
      <c r="D14" s="833">
        <v>17228</v>
      </c>
      <c r="F14" s="683">
        <v>557</v>
      </c>
      <c r="G14" s="684">
        <v>0.42908762420957541</v>
      </c>
      <c r="H14" s="683">
        <v>891</v>
      </c>
      <c r="I14" s="684">
        <v>4.9683830171635046</v>
      </c>
      <c r="J14" s="683">
        <v>516</v>
      </c>
      <c r="K14" s="684">
        <v>4.5167118337850046E-2</v>
      </c>
      <c r="L14" s="683">
        <v>1905</v>
      </c>
      <c r="M14" s="684">
        <v>21.081752484191508</v>
      </c>
      <c r="N14" s="683">
        <v>1754</v>
      </c>
      <c r="O14" s="684">
        <v>16.700542005420054</v>
      </c>
      <c r="P14" s="683">
        <v>5797</v>
      </c>
      <c r="Q14" s="684">
        <v>17.626467931345982</v>
      </c>
      <c r="R14" s="683">
        <v>8432</v>
      </c>
      <c r="S14" s="684">
        <v>39.14859981933153</v>
      </c>
      <c r="T14" s="683">
        <v>0</v>
      </c>
      <c r="U14" s="684">
        <v>0</v>
      </c>
      <c r="V14" s="834">
        <f t="shared" si="0"/>
        <v>19852</v>
      </c>
      <c r="W14" s="684">
        <f t="shared" si="0"/>
        <v>100</v>
      </c>
      <c r="X14" s="678"/>
      <c r="Y14" s="835">
        <f t="shared" si="1"/>
        <v>1.1523101927095427</v>
      </c>
    </row>
    <row r="15" spans="2:30" s="633" customFormat="1" ht="18" customHeight="1" x14ac:dyDescent="0.2">
      <c r="B15" s="682" t="s">
        <v>5</v>
      </c>
      <c r="D15" s="833">
        <v>7813</v>
      </c>
      <c r="F15" s="685">
        <v>3392</v>
      </c>
      <c r="G15" s="684">
        <v>0</v>
      </c>
      <c r="H15" s="685">
        <v>1614</v>
      </c>
      <c r="I15" s="684">
        <v>11.413246850442809</v>
      </c>
      <c r="J15" s="685">
        <v>575</v>
      </c>
      <c r="K15" s="684">
        <v>6.1619059498565552</v>
      </c>
      <c r="L15" s="685">
        <v>872</v>
      </c>
      <c r="M15" s="684">
        <v>9.0931769988773858</v>
      </c>
      <c r="N15" s="685">
        <v>2694</v>
      </c>
      <c r="O15" s="684">
        <v>28.888611700137208</v>
      </c>
      <c r="P15" s="685">
        <v>213</v>
      </c>
      <c r="Q15" s="684">
        <v>0</v>
      </c>
      <c r="R15" s="685">
        <v>3568</v>
      </c>
      <c r="S15" s="684">
        <v>44.443058500686043</v>
      </c>
      <c r="T15" s="685">
        <v>0</v>
      </c>
      <c r="U15" s="684">
        <v>0</v>
      </c>
      <c r="V15" s="834">
        <f t="shared" si="0"/>
        <v>12928</v>
      </c>
      <c r="W15" s="684">
        <f t="shared" si="0"/>
        <v>100</v>
      </c>
      <c r="X15" s="678"/>
      <c r="Y15" s="835">
        <f t="shared" si="1"/>
        <v>1.6546781006015614</v>
      </c>
    </row>
    <row r="16" spans="2:30" s="742" customFormat="1" ht="18" customHeight="1" x14ac:dyDescent="0.2">
      <c r="B16" s="836" t="s">
        <v>4</v>
      </c>
      <c r="D16" s="837">
        <v>41826</v>
      </c>
      <c r="E16" s="820"/>
      <c r="F16" s="838">
        <v>4751</v>
      </c>
      <c r="G16" s="839">
        <v>10.020679338261175</v>
      </c>
      <c r="H16" s="838">
        <v>9985</v>
      </c>
      <c r="I16" s="839">
        <v>9.329901443153819</v>
      </c>
      <c r="J16" s="838">
        <v>7464</v>
      </c>
      <c r="K16" s="839">
        <v>17.52243928194298</v>
      </c>
      <c r="L16" s="838">
        <v>2488</v>
      </c>
      <c r="M16" s="839">
        <v>6.0366068285814851</v>
      </c>
      <c r="N16" s="838">
        <v>3541</v>
      </c>
      <c r="O16" s="839">
        <v>6.7053854276663145</v>
      </c>
      <c r="P16" s="838">
        <v>15922</v>
      </c>
      <c r="Q16" s="839">
        <v>27.28132699753608</v>
      </c>
      <c r="R16" s="838">
        <v>13967</v>
      </c>
      <c r="S16" s="839">
        <v>22.32268567405843</v>
      </c>
      <c r="T16" s="838">
        <v>918</v>
      </c>
      <c r="U16" s="839">
        <v>0.78097500879971837</v>
      </c>
      <c r="V16" s="840">
        <f t="shared" si="0"/>
        <v>59036</v>
      </c>
      <c r="W16" s="839">
        <f t="shared" si="0"/>
        <v>100</v>
      </c>
      <c r="X16" s="841"/>
      <c r="Y16" s="835">
        <f t="shared" si="1"/>
        <v>1.4114665519055134</v>
      </c>
    </row>
    <row r="17" spans="2:25" s="742" customFormat="1" ht="18" customHeight="1" x14ac:dyDescent="0.2">
      <c r="B17" s="836" t="s">
        <v>40</v>
      </c>
      <c r="D17" s="837">
        <v>25836</v>
      </c>
      <c r="E17" s="820"/>
      <c r="F17" s="838">
        <v>3480</v>
      </c>
      <c r="G17" s="839">
        <v>6.2973598149477548</v>
      </c>
      <c r="H17" s="838">
        <v>9916</v>
      </c>
      <c r="I17" s="839">
        <v>14.552923346893197</v>
      </c>
      <c r="J17" s="838">
        <v>4569</v>
      </c>
      <c r="K17" s="839">
        <v>18.975831538645608</v>
      </c>
      <c r="L17" s="838">
        <v>1732</v>
      </c>
      <c r="M17" s="839">
        <v>5.4997208263539923</v>
      </c>
      <c r="N17" s="838">
        <v>3793</v>
      </c>
      <c r="O17" s="839">
        <v>17.08542713567839</v>
      </c>
      <c r="P17" s="838">
        <v>4522</v>
      </c>
      <c r="Q17" s="839">
        <v>12.363404323203318</v>
      </c>
      <c r="R17" s="838">
        <v>8362</v>
      </c>
      <c r="S17" s="839">
        <v>25.201403844619925</v>
      </c>
      <c r="T17" s="838">
        <v>3</v>
      </c>
      <c r="U17" s="839">
        <v>2.3929169657812874E-2</v>
      </c>
      <c r="V17" s="840">
        <f t="shared" si="0"/>
        <v>36377</v>
      </c>
      <c r="W17" s="839">
        <f t="shared" si="0"/>
        <v>99.999999999999986</v>
      </c>
      <c r="X17" s="841"/>
      <c r="Y17" s="835">
        <f t="shared" si="1"/>
        <v>1.4079965938999845</v>
      </c>
    </row>
    <row r="18" spans="2:25" s="742" customFormat="1" ht="18" customHeight="1" x14ac:dyDescent="0.2">
      <c r="B18" s="836" t="s">
        <v>41</v>
      </c>
      <c r="D18" s="837">
        <v>93492</v>
      </c>
      <c r="E18" s="820"/>
      <c r="F18" s="838">
        <v>5</v>
      </c>
      <c r="G18" s="839">
        <v>0.42117310443490702</v>
      </c>
      <c r="H18" s="838">
        <v>13328</v>
      </c>
      <c r="I18" s="839">
        <v>9.6183118741058653</v>
      </c>
      <c r="J18" s="838">
        <v>13393</v>
      </c>
      <c r="K18" s="839">
        <v>13.866666666666667</v>
      </c>
      <c r="L18" s="838">
        <v>7387</v>
      </c>
      <c r="M18" s="839">
        <v>8.0606580829756798</v>
      </c>
      <c r="N18" s="838">
        <v>21001</v>
      </c>
      <c r="O18" s="839">
        <v>18.894420600858368</v>
      </c>
      <c r="P18" s="838">
        <v>11612</v>
      </c>
      <c r="Q18" s="839">
        <v>7.6623748211731044</v>
      </c>
      <c r="R18" s="838">
        <v>50951</v>
      </c>
      <c r="S18" s="839">
        <v>41.460371959942776</v>
      </c>
      <c r="T18" s="838">
        <v>15</v>
      </c>
      <c r="U18" s="839">
        <v>1.602288984263233E-2</v>
      </c>
      <c r="V18" s="840">
        <f t="shared" si="0"/>
        <v>117692</v>
      </c>
      <c r="W18" s="839">
        <f t="shared" si="0"/>
        <v>99.999999999999986</v>
      </c>
      <c r="X18" s="841"/>
      <c r="Y18" s="835">
        <f t="shared" si="1"/>
        <v>1.2588456766354341</v>
      </c>
    </row>
    <row r="19" spans="2:25" s="742" customFormat="1" ht="18" customHeight="1" x14ac:dyDescent="0.2">
      <c r="B19" s="836" t="s">
        <v>3</v>
      </c>
      <c r="D19" s="837">
        <v>62959</v>
      </c>
      <c r="E19" s="820"/>
      <c r="F19" s="838">
        <v>327</v>
      </c>
      <c r="G19" s="839">
        <v>0.3575259206292456</v>
      </c>
      <c r="H19" s="838">
        <v>29604</v>
      </c>
      <c r="I19" s="839">
        <v>6.0600643546657134</v>
      </c>
      <c r="J19" s="838">
        <v>2145</v>
      </c>
      <c r="K19" s="839">
        <v>9.8319628173042545E-2</v>
      </c>
      <c r="L19" s="838">
        <v>4280</v>
      </c>
      <c r="M19" s="839">
        <v>10.001787629603147</v>
      </c>
      <c r="N19" s="838">
        <v>6442</v>
      </c>
      <c r="O19" s="839">
        <v>14.864140150160887</v>
      </c>
      <c r="P19" s="838">
        <v>9764</v>
      </c>
      <c r="Q19" s="839">
        <v>14.593016327017041</v>
      </c>
      <c r="R19" s="838">
        <v>43163</v>
      </c>
      <c r="S19" s="839">
        <v>54.019187224407105</v>
      </c>
      <c r="T19" s="838">
        <v>412</v>
      </c>
      <c r="U19" s="839">
        <v>5.9587653438207605E-3</v>
      </c>
      <c r="V19" s="840">
        <f t="shared" si="0"/>
        <v>96137</v>
      </c>
      <c r="W19" s="839">
        <f t="shared" si="0"/>
        <v>100</v>
      </c>
      <c r="X19" s="841"/>
      <c r="Y19" s="835">
        <f t="shared" si="1"/>
        <v>1.5269778744897473</v>
      </c>
    </row>
    <row r="20" spans="2:25" s="633" customFormat="1" ht="18" customHeight="1" x14ac:dyDescent="0.2">
      <c r="B20" s="836" t="s">
        <v>2</v>
      </c>
      <c r="D20" s="833">
        <v>12497</v>
      </c>
      <c r="F20" s="683">
        <v>415</v>
      </c>
      <c r="G20" s="684">
        <v>1.8696778970751573</v>
      </c>
      <c r="H20" s="683">
        <v>2110</v>
      </c>
      <c r="I20" s="684">
        <v>6.5808959644576079</v>
      </c>
      <c r="J20" s="683">
        <v>283</v>
      </c>
      <c r="K20" s="684">
        <v>2.4157719363198815</v>
      </c>
      <c r="L20" s="683">
        <v>936</v>
      </c>
      <c r="M20" s="684">
        <v>7.2102924842650866</v>
      </c>
      <c r="N20" s="683">
        <v>1799</v>
      </c>
      <c r="O20" s="684">
        <v>12.865605331358756</v>
      </c>
      <c r="P20" s="683">
        <v>6746</v>
      </c>
      <c r="Q20" s="684">
        <v>43.169196593854132</v>
      </c>
      <c r="R20" s="683">
        <v>2695</v>
      </c>
      <c r="S20" s="684">
        <v>25.888559792669383</v>
      </c>
      <c r="T20" s="683">
        <v>0</v>
      </c>
      <c r="U20" s="684">
        <v>0</v>
      </c>
      <c r="V20" s="834">
        <f t="shared" si="0"/>
        <v>14984</v>
      </c>
      <c r="W20" s="684">
        <f t="shared" si="0"/>
        <v>100</v>
      </c>
      <c r="X20" s="678"/>
      <c r="Y20" s="835">
        <f t="shared" si="1"/>
        <v>1.1990077618628472</v>
      </c>
    </row>
    <row r="21" spans="2:25" s="633" customFormat="1" ht="18" customHeight="1" x14ac:dyDescent="0.2">
      <c r="B21" s="682" t="s">
        <v>35</v>
      </c>
      <c r="D21" s="833">
        <v>28782</v>
      </c>
      <c r="F21" s="683">
        <v>2245</v>
      </c>
      <c r="G21" s="684">
        <v>6.8877841448142387</v>
      </c>
      <c r="H21" s="683">
        <v>10907</v>
      </c>
      <c r="I21" s="684">
        <v>7.9655421046639594</v>
      </c>
      <c r="J21" s="683">
        <v>8157</v>
      </c>
      <c r="K21" s="684">
        <v>32.791924405145913</v>
      </c>
      <c r="L21" s="683">
        <v>3095</v>
      </c>
      <c r="M21" s="684">
        <v>12.428370839816326</v>
      </c>
      <c r="N21" s="683">
        <v>2620</v>
      </c>
      <c r="O21" s="684">
        <v>10.219726006603166</v>
      </c>
      <c r="P21" s="683">
        <v>5897</v>
      </c>
      <c r="Q21" s="684">
        <v>11.248149975333005</v>
      </c>
      <c r="R21" s="683">
        <v>9454</v>
      </c>
      <c r="S21" s="684">
        <v>18.30670562786991</v>
      </c>
      <c r="T21" s="683">
        <v>55</v>
      </c>
      <c r="U21" s="684">
        <v>0.15179689575348185</v>
      </c>
      <c r="V21" s="834">
        <f t="shared" si="0"/>
        <v>42430</v>
      </c>
      <c r="W21" s="684">
        <f t="shared" si="0"/>
        <v>100</v>
      </c>
      <c r="X21" s="678"/>
      <c r="Y21" s="835">
        <f t="shared" si="1"/>
        <v>1.4741852546730596</v>
      </c>
    </row>
    <row r="22" spans="2:25" s="633" customFormat="1" ht="21" customHeight="1" x14ac:dyDescent="0.2">
      <c r="B22" s="682" t="s">
        <v>42</v>
      </c>
      <c r="D22" s="833">
        <v>74984</v>
      </c>
      <c r="F22" s="683">
        <v>2742</v>
      </c>
      <c r="G22" s="684">
        <v>2.5204128338771832</v>
      </c>
      <c r="H22" s="683">
        <v>33159</v>
      </c>
      <c r="I22" s="684">
        <v>25.114060861990048</v>
      </c>
      <c r="J22" s="683">
        <v>22068</v>
      </c>
      <c r="K22" s="684">
        <v>22.629084412420454</v>
      </c>
      <c r="L22" s="683">
        <v>8076</v>
      </c>
      <c r="M22" s="684">
        <v>9.9753421825859707</v>
      </c>
      <c r="N22" s="683">
        <v>8117</v>
      </c>
      <c r="O22" s="684">
        <v>9.2193659840240976</v>
      </c>
      <c r="P22" s="683">
        <v>10921</v>
      </c>
      <c r="Q22" s="684">
        <v>9.4349373218952568</v>
      </c>
      <c r="R22" s="683">
        <v>22071</v>
      </c>
      <c r="S22" s="684">
        <v>21.083172147001935</v>
      </c>
      <c r="T22" s="683">
        <v>17</v>
      </c>
      <c r="U22" s="684">
        <v>2.3624256205058543E-2</v>
      </c>
      <c r="V22" s="834">
        <f t="shared" si="0"/>
        <v>107171</v>
      </c>
      <c r="W22" s="684">
        <f t="shared" si="0"/>
        <v>100</v>
      </c>
      <c r="X22" s="678"/>
      <c r="Y22" s="835">
        <f t="shared" si="1"/>
        <v>1.4292515736690494</v>
      </c>
    </row>
    <row r="23" spans="2:25" s="633" customFormat="1" ht="18" customHeight="1" x14ac:dyDescent="0.2">
      <c r="B23" s="682" t="s">
        <v>43</v>
      </c>
      <c r="D23" s="833">
        <v>17824</v>
      </c>
      <c r="F23" s="683">
        <v>1726</v>
      </c>
      <c r="G23" s="684">
        <v>10.863942058975686</v>
      </c>
      <c r="H23" s="683">
        <v>5023</v>
      </c>
      <c r="I23" s="684">
        <v>12.81945162959131</v>
      </c>
      <c r="J23" s="683">
        <v>1222</v>
      </c>
      <c r="K23" s="684">
        <v>1.5468184169684429</v>
      </c>
      <c r="L23" s="683">
        <v>2020</v>
      </c>
      <c r="M23" s="684">
        <v>10.57941024314537</v>
      </c>
      <c r="N23" s="683">
        <v>2492</v>
      </c>
      <c r="O23" s="684">
        <v>11.810657009829281</v>
      </c>
      <c r="P23" s="683">
        <v>445</v>
      </c>
      <c r="Q23" s="684">
        <v>2.7728918779099843</v>
      </c>
      <c r="R23" s="683">
        <v>10468</v>
      </c>
      <c r="S23" s="684">
        <v>49.606828763579927</v>
      </c>
      <c r="T23" s="683">
        <v>1</v>
      </c>
      <c r="U23" s="684">
        <v>0</v>
      </c>
      <c r="V23" s="834">
        <f>F23+H23+J23+L23+N23+P23+R23+T23</f>
        <v>23397</v>
      </c>
      <c r="W23" s="684">
        <f t="shared" si="0"/>
        <v>100</v>
      </c>
      <c r="X23" s="678"/>
      <c r="Y23" s="835">
        <f t="shared" si="1"/>
        <v>1.3126683123877918</v>
      </c>
    </row>
    <row r="24" spans="2:25" s="633" customFormat="1" ht="22.5" customHeight="1" x14ac:dyDescent="0.2">
      <c r="B24" s="682" t="s">
        <v>44</v>
      </c>
      <c r="D24" s="833">
        <v>6609</v>
      </c>
      <c r="F24" s="685">
        <v>695</v>
      </c>
      <c r="G24" s="686">
        <v>3.1306171360095867</v>
      </c>
      <c r="H24" s="685">
        <v>1275</v>
      </c>
      <c r="I24" s="684">
        <v>11.593768723786699</v>
      </c>
      <c r="J24" s="685">
        <v>351</v>
      </c>
      <c r="K24" s="684">
        <v>5.0179748352306772</v>
      </c>
      <c r="L24" s="685">
        <v>359</v>
      </c>
      <c r="M24" s="684">
        <v>1.6776512881965249</v>
      </c>
      <c r="N24" s="685">
        <v>1555</v>
      </c>
      <c r="O24" s="684">
        <v>14.679448771719592</v>
      </c>
      <c r="P24" s="685">
        <v>1479</v>
      </c>
      <c r="Q24" s="684">
        <v>12.732174955062911</v>
      </c>
      <c r="R24" s="685">
        <v>3234</v>
      </c>
      <c r="S24" s="684">
        <v>51.078490113840623</v>
      </c>
      <c r="T24" s="685">
        <v>16</v>
      </c>
      <c r="U24" s="684">
        <v>8.9874176153385263E-2</v>
      </c>
      <c r="V24" s="842">
        <f t="shared" si="0"/>
        <v>8964</v>
      </c>
      <c r="W24" s="684">
        <f t="shared" si="0"/>
        <v>100</v>
      </c>
      <c r="X24" s="678"/>
      <c r="Y24" s="835">
        <f t="shared" si="1"/>
        <v>1.3563322741715842</v>
      </c>
    </row>
    <row r="25" spans="2:25" s="633" customFormat="1" ht="18" customHeight="1" x14ac:dyDescent="0.2">
      <c r="B25" s="682" t="s">
        <v>45</v>
      </c>
      <c r="D25" s="833">
        <v>24129</v>
      </c>
      <c r="F25" s="685">
        <v>491</v>
      </c>
      <c r="G25" s="686">
        <v>0.32482446354747685</v>
      </c>
      <c r="H25" s="685">
        <v>8863</v>
      </c>
      <c r="I25" s="684">
        <v>17.120545967583176</v>
      </c>
      <c r="J25" s="685">
        <v>1957</v>
      </c>
      <c r="K25" s="684">
        <v>6.9394317212415517</v>
      </c>
      <c r="L25" s="685">
        <v>3250</v>
      </c>
      <c r="M25" s="684">
        <v>10.256578515650633</v>
      </c>
      <c r="N25" s="685">
        <v>5031</v>
      </c>
      <c r="O25" s="684">
        <v>14.54163659032745</v>
      </c>
      <c r="P25" s="685">
        <v>715</v>
      </c>
      <c r="Q25" s="684">
        <v>1.9030120086619857</v>
      </c>
      <c r="R25" s="685">
        <v>12572</v>
      </c>
      <c r="S25" s="684">
        <v>42.788240698208547</v>
      </c>
      <c r="T25" s="685">
        <v>2653</v>
      </c>
      <c r="U25" s="684">
        <v>6.1257300347791848</v>
      </c>
      <c r="V25" s="842">
        <f t="shared" si="0"/>
        <v>35532</v>
      </c>
      <c r="W25" s="684">
        <f t="shared" si="0"/>
        <v>100</v>
      </c>
      <c r="X25" s="678"/>
      <c r="Y25" s="835">
        <f t="shared" si="1"/>
        <v>1.4725848563968669</v>
      </c>
    </row>
    <row r="26" spans="2:25" s="633" customFormat="1" ht="18" customHeight="1" x14ac:dyDescent="0.2">
      <c r="B26" s="682" t="s">
        <v>46</v>
      </c>
      <c r="D26" s="833">
        <v>4130</v>
      </c>
      <c r="F26" s="685">
        <v>568</v>
      </c>
      <c r="G26" s="686">
        <v>7.345642247369466</v>
      </c>
      <c r="H26" s="685">
        <v>1269</v>
      </c>
      <c r="I26" s="684">
        <v>16.100853682747669</v>
      </c>
      <c r="J26" s="685">
        <v>1395</v>
      </c>
      <c r="K26" s="684">
        <v>24.200913242009133</v>
      </c>
      <c r="L26" s="685">
        <v>726</v>
      </c>
      <c r="M26" s="684">
        <v>8.9537423069287279</v>
      </c>
      <c r="N26" s="685">
        <v>1230</v>
      </c>
      <c r="O26" s="684">
        <v>17.272185824895772</v>
      </c>
      <c r="P26" s="685">
        <v>574</v>
      </c>
      <c r="Q26" s="684">
        <v>6.9088743299583086</v>
      </c>
      <c r="R26" s="685">
        <v>756</v>
      </c>
      <c r="S26" s="684">
        <v>19.217788366090929</v>
      </c>
      <c r="T26" s="685">
        <v>0</v>
      </c>
      <c r="U26" s="684">
        <v>0</v>
      </c>
      <c r="V26" s="842">
        <f t="shared" si="0"/>
        <v>6518</v>
      </c>
      <c r="W26" s="684">
        <f t="shared" si="0"/>
        <v>100</v>
      </c>
      <c r="X26" s="678"/>
      <c r="Y26" s="835">
        <f t="shared" si="1"/>
        <v>1.5782082324455207</v>
      </c>
    </row>
    <row r="27" spans="2:25" s="633" customFormat="1" ht="18" customHeight="1" x14ac:dyDescent="0.2">
      <c r="B27" s="682" t="s">
        <v>1</v>
      </c>
      <c r="D27" s="833">
        <v>1426</v>
      </c>
      <c r="F27" s="685">
        <v>256</v>
      </c>
      <c r="G27" s="686">
        <v>8.9026915113871627</v>
      </c>
      <c r="H27" s="685">
        <v>291</v>
      </c>
      <c r="I27" s="684">
        <v>14.699792960662526</v>
      </c>
      <c r="J27" s="685">
        <v>454</v>
      </c>
      <c r="K27" s="684">
        <v>20.496894409937887</v>
      </c>
      <c r="L27" s="685">
        <v>29</v>
      </c>
      <c r="M27" s="684">
        <v>2.8985507246376812</v>
      </c>
      <c r="N27" s="685">
        <v>112</v>
      </c>
      <c r="O27" s="684">
        <v>10.420979986197377</v>
      </c>
      <c r="P27" s="685">
        <v>4</v>
      </c>
      <c r="Q27" s="684">
        <v>0.34506556245686681</v>
      </c>
      <c r="R27" s="685">
        <v>746</v>
      </c>
      <c r="S27" s="684">
        <v>42.236024844720497</v>
      </c>
      <c r="T27" s="685">
        <v>0</v>
      </c>
      <c r="U27" s="684">
        <v>0</v>
      </c>
      <c r="V27" s="834">
        <f t="shared" si="0"/>
        <v>1892</v>
      </c>
      <c r="W27" s="684">
        <f t="shared" si="0"/>
        <v>100</v>
      </c>
      <c r="X27" s="678"/>
      <c r="Y27" s="835">
        <f t="shared" si="1"/>
        <v>1.3267882187938289</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69"/>
      <c r="D30" s="1270">
        <f>SUM(D10:D29)</f>
        <v>591580</v>
      </c>
      <c r="E30" s="1271"/>
      <c r="F30" s="1250">
        <f>SUM(F10:F27)</f>
        <v>26715</v>
      </c>
      <c r="G30" s="1251">
        <f>F30*100/$V30</f>
        <v>3.1886552385135603</v>
      </c>
      <c r="H30" s="1250">
        <f>SUM(H10:H27)</f>
        <v>201268</v>
      </c>
      <c r="I30" s="1251">
        <f>H30*100/$V30</f>
        <v>24.022993170321815</v>
      </c>
      <c r="J30" s="1250">
        <f>SUM(J10:J27)</f>
        <v>140249</v>
      </c>
      <c r="K30" s="1251">
        <f>J30*100/$V30</f>
        <v>16.739873050581632</v>
      </c>
      <c r="L30" s="1250">
        <f>SUM(L10:L27)</f>
        <v>48017</v>
      </c>
      <c r="M30" s="1251">
        <f>L30*100/$V30</f>
        <v>5.7312243528993312</v>
      </c>
      <c r="N30" s="1250">
        <f>SUM(N10:N27)</f>
        <v>81121</v>
      </c>
      <c r="O30" s="1251">
        <f>N30*100/$V30</f>
        <v>9.6824593525531917</v>
      </c>
      <c r="P30" s="1250">
        <f>SUM(P10:P27)</f>
        <v>83242</v>
      </c>
      <c r="Q30" s="1251">
        <f>P30*100/$V30</f>
        <v>9.9356181682330451</v>
      </c>
      <c r="R30" s="1250">
        <f>SUM(R10:R27)</f>
        <v>253102</v>
      </c>
      <c r="S30" s="1251">
        <f>R30*100/$V30</f>
        <v>30.209807904857165</v>
      </c>
      <c r="T30" s="1250">
        <f>SUM(T10:T28)</f>
        <v>4100</v>
      </c>
      <c r="U30" s="1251">
        <f>T30*100/$V30</f>
        <v>0.48936876204026192</v>
      </c>
      <c r="V30" s="1250">
        <f>SUM(V10:V27)</f>
        <v>837814</v>
      </c>
      <c r="W30" s="1251">
        <f>G30+I30+K30+M30+O30+Q30+S30+U30</f>
        <v>100.00000000000001</v>
      </c>
      <c r="X30" s="1267"/>
      <c r="Y30" s="1268">
        <f>(V30/D30)</f>
        <v>1.4162311099090572</v>
      </c>
    </row>
    <row r="31" spans="2:25" s="631" customFormat="1" ht="5.25" customHeight="1" x14ac:dyDescent="0.2">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P33" s="1337"/>
      <c r="Q33" s="1337"/>
      <c r="R33" s="1337"/>
      <c r="S33" s="1337"/>
      <c r="T33" s="1337"/>
      <c r="U33" s="1337"/>
      <c r="V33" s="1337"/>
      <c r="W33" s="1337"/>
      <c r="X33" s="1338"/>
      <c r="Y33" s="1338"/>
    </row>
    <row r="34" spans="2:25" s="852" customFormat="1" x14ac:dyDescent="0.2">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T36" s="697"/>
      <c r="U36" s="697"/>
    </row>
    <row r="37" spans="2:25" s="820" customFormat="1" x14ac:dyDescent="0.2">
      <c r="T37" s="918"/>
      <c r="U37" s="918"/>
    </row>
    <row r="38" spans="2:25" s="820" customFormat="1" x14ac:dyDescent="0.2">
      <c r="T38" s="918"/>
      <c r="U38" s="918"/>
    </row>
    <row r="39" spans="2:25" s="820" customFormat="1" x14ac:dyDescent="0.2">
      <c r="T39" s="918"/>
      <c r="U39" s="918"/>
    </row>
    <row r="40" spans="2:25" s="820" customFormat="1" x14ac:dyDescent="0.2">
      <c r="T40" s="918"/>
      <c r="U40" s="918"/>
    </row>
    <row r="41" spans="2:25" s="820" customFormat="1" x14ac:dyDescent="0.2">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6" t="s">
        <v>417</v>
      </c>
      <c r="C3" s="1556"/>
      <c r="D3" s="1556"/>
      <c r="E3" s="1556"/>
      <c r="F3" s="1556"/>
      <c r="G3" s="1556"/>
      <c r="H3" s="1556"/>
      <c r="I3" s="1556"/>
      <c r="J3" s="1556"/>
      <c r="K3" s="1556"/>
      <c r="L3" s="1556"/>
      <c r="M3" s="1556"/>
      <c r="N3" s="1556"/>
      <c r="O3" s="1556"/>
      <c r="P3" s="1556"/>
      <c r="Q3" s="1556"/>
      <c r="R3" s="1556"/>
      <c r="S3" s="1556"/>
      <c r="T3" s="1556"/>
      <c r="U3" s="1556"/>
      <c r="V3" s="1556"/>
      <c r="W3" s="1556"/>
      <c r="X3" s="1556"/>
      <c r="Y3" s="7"/>
    </row>
    <row r="4" spans="2:25" s="4"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9" t="s">
        <v>52</v>
      </c>
      <c r="G6" s="1559"/>
      <c r="H6" s="1559"/>
      <c r="I6" s="1559"/>
      <c r="J6" s="1559"/>
      <c r="K6" s="1559"/>
      <c r="L6" s="1559"/>
      <c r="M6" s="1559"/>
      <c r="N6" s="1559"/>
      <c r="O6" s="1559"/>
      <c r="P6" s="1559"/>
      <c r="Q6" s="1559"/>
      <c r="R6" s="1559"/>
      <c r="S6" s="1559"/>
      <c r="T6" s="1559"/>
      <c r="U6" s="1559"/>
      <c r="V6" s="1559"/>
      <c r="W6" s="1559"/>
      <c r="X6" s="154"/>
      <c r="Y6" s="154"/>
    </row>
    <row r="7" spans="2:25" s="133" customFormat="1" ht="64.5" customHeight="1" x14ac:dyDescent="0.2">
      <c r="B7" s="1560" t="s">
        <v>12</v>
      </c>
      <c r="C7" s="155"/>
      <c r="D7" s="156" t="s">
        <v>53</v>
      </c>
      <c r="E7" s="155"/>
      <c r="F7" s="1561" t="s">
        <v>167</v>
      </c>
      <c r="G7" s="1561"/>
      <c r="H7" s="1561" t="s">
        <v>59</v>
      </c>
      <c r="I7" s="1561"/>
      <c r="J7" s="1561" t="s">
        <v>60</v>
      </c>
      <c r="K7" s="1561"/>
      <c r="L7" s="1561" t="s">
        <v>152</v>
      </c>
      <c r="M7" s="1561"/>
      <c r="N7" s="1561" t="s">
        <v>0</v>
      </c>
      <c r="O7" s="1561"/>
      <c r="P7" s="156"/>
      <c r="Q7" s="156" t="s">
        <v>62</v>
      </c>
    </row>
    <row r="8" spans="2:25" s="155" customFormat="1" ht="20.25" customHeight="1" x14ac:dyDescent="0.2">
      <c r="B8" s="1560"/>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'41bbenpreGII'!D10</f>
        <v>132908</v>
      </c>
      <c r="F10" s="164">
        <f>'41bbenpreGII'!F10+'41bbenpreGII'!H10+'41bbenpreGII'!J10+'41bbenpreGII'!L10+'41bbenpreGII'!N10</f>
        <v>155570</v>
      </c>
      <c r="G10" s="165">
        <f t="shared" ref="G10:G27" si="0">F10*100/$N10</f>
        <v>78.453818805315308</v>
      </c>
      <c r="H10" s="164">
        <f>'41bbenpreGII'!P10</f>
        <v>2097</v>
      </c>
      <c r="I10" s="165">
        <f t="shared" ref="I10:I27" si="1">H10*100/$N10</f>
        <v>1.057515318086689</v>
      </c>
      <c r="J10" s="164">
        <f>'41bbenpreGII'!R10</f>
        <v>40624</v>
      </c>
      <c r="K10" s="165">
        <f t="shared" ref="K10:K27" si="2">J10*100/$N10</f>
        <v>20.486648679996975</v>
      </c>
      <c r="L10" s="164">
        <f>'41bbenpreGII'!T10</f>
        <v>4</v>
      </c>
      <c r="M10" s="165">
        <f t="shared" ref="M10:M27" si="3">L10*100/$N10</f>
        <v>2.0171966010237271E-3</v>
      </c>
      <c r="N10" s="164">
        <f>F10+H10+J10+L10</f>
        <v>198295</v>
      </c>
      <c r="O10" s="165">
        <f>G10+I10+K10+M10</f>
        <v>99.999999999999986</v>
      </c>
      <c r="P10" s="166"/>
      <c r="Q10" s="166">
        <f t="shared" ref="Q10:Q27" si="4">N10/D10</f>
        <v>1.4919718903301531</v>
      </c>
    </row>
    <row r="11" spans="2:25" s="162" customFormat="1" ht="18" customHeight="1" x14ac:dyDescent="0.2">
      <c r="B11" s="146" t="s">
        <v>7</v>
      </c>
      <c r="C11" s="159"/>
      <c r="D11" s="163">
        <f>'41bbenpreGII'!D11</f>
        <v>16821</v>
      </c>
      <c r="F11" s="164">
        <f>'41bbenpreGII'!F11+'41bbenpreGII'!H11+'41bbenpreGII'!J11+'41bbenpreGII'!L11+'41bbenpreGII'!N11</f>
        <v>8665</v>
      </c>
      <c r="G11" s="165">
        <f t="shared" si="0"/>
        <v>39.616861741038768</v>
      </c>
      <c r="H11" s="164">
        <f>'41bbenpreGII'!P11</f>
        <v>4127</v>
      </c>
      <c r="I11" s="165">
        <f t="shared" si="1"/>
        <v>18.868873445501098</v>
      </c>
      <c r="J11" s="164">
        <f>'41bbenpreGII'!R11</f>
        <v>9080</v>
      </c>
      <c r="K11" s="165">
        <f t="shared" si="2"/>
        <v>41.51426481346013</v>
      </c>
      <c r="L11" s="164">
        <f>'41bbenpreGII'!T11</f>
        <v>0</v>
      </c>
      <c r="M11" s="165">
        <f t="shared" si="3"/>
        <v>0</v>
      </c>
      <c r="N11" s="164">
        <f t="shared" ref="N11:O27" si="5">F11+H11+J11+L11</f>
        <v>21872</v>
      </c>
      <c r="O11" s="165">
        <f t="shared" si="5"/>
        <v>100</v>
      </c>
      <c r="P11" s="166"/>
      <c r="Q11" s="166">
        <f t="shared" si="4"/>
        <v>1.3002794126389632</v>
      </c>
    </row>
    <row r="12" spans="2:25" s="162" customFormat="1" ht="22.5" customHeight="1" x14ac:dyDescent="0.2">
      <c r="B12" s="146" t="s">
        <v>37</v>
      </c>
      <c r="C12" s="159"/>
      <c r="D12" s="163">
        <f>'41bbenpreGII'!D12</f>
        <v>11528</v>
      </c>
      <c r="F12" s="164">
        <f>'41bbenpreGII'!F12+'41bbenpreGII'!H12+'41bbenpreGII'!J12+'41bbenpreGII'!L12+'41bbenpreGII'!N12</f>
        <v>10037</v>
      </c>
      <c r="G12" s="165">
        <f t="shared" si="0"/>
        <v>60.231637061929909</v>
      </c>
      <c r="H12" s="164">
        <f>'41bbenpreGII'!P12</f>
        <v>2027</v>
      </c>
      <c r="I12" s="165">
        <f t="shared" si="1"/>
        <v>12.163946231397023</v>
      </c>
      <c r="J12" s="164">
        <f>'41bbenpreGII'!R12</f>
        <v>4594</v>
      </c>
      <c r="K12" s="165">
        <f t="shared" si="2"/>
        <v>27.568410945751321</v>
      </c>
      <c r="L12" s="164">
        <f>'41bbenpreGII'!T12</f>
        <v>6</v>
      </c>
      <c r="M12" s="165">
        <f t="shared" si="3"/>
        <v>3.6005760921747482E-2</v>
      </c>
      <c r="N12" s="164">
        <f t="shared" si="5"/>
        <v>16664</v>
      </c>
      <c r="O12" s="165">
        <f t="shared" si="5"/>
        <v>100.00000000000001</v>
      </c>
      <c r="P12" s="166"/>
      <c r="Q12" s="166">
        <f t="shared" si="4"/>
        <v>1.4455239417071477</v>
      </c>
    </row>
    <row r="13" spans="2:25" s="162" customFormat="1" ht="18" customHeight="1" x14ac:dyDescent="0.2">
      <c r="B13" s="146" t="s">
        <v>38</v>
      </c>
      <c r="C13" s="159"/>
      <c r="D13" s="163">
        <f>'41bbenpreGII'!D13</f>
        <v>10788</v>
      </c>
      <c r="F13" s="164">
        <f>'41bbenpreGII'!F13+'41bbenpreGII'!H13+'41bbenpreGII'!J13+'41bbenpreGII'!L13+'41bbenpreGII'!N13</f>
        <v>9328</v>
      </c>
      <c r="G13" s="165">
        <f t="shared" si="0"/>
        <v>51.612903225806448</v>
      </c>
      <c r="H13" s="164">
        <f>'41bbenpreGII'!P13</f>
        <v>380</v>
      </c>
      <c r="I13" s="165">
        <f t="shared" si="1"/>
        <v>2.1025839650307088</v>
      </c>
      <c r="J13" s="164">
        <f>'41bbenpreGII'!R13</f>
        <v>8365</v>
      </c>
      <c r="K13" s="165">
        <f t="shared" si="2"/>
        <v>46.284512809162841</v>
      </c>
      <c r="L13" s="164">
        <f>'41bbenpreGII'!T13</f>
        <v>0</v>
      </c>
      <c r="M13" s="165">
        <f t="shared" si="3"/>
        <v>0</v>
      </c>
      <c r="N13" s="164">
        <f t="shared" si="5"/>
        <v>18073</v>
      </c>
      <c r="O13" s="165">
        <f t="shared" si="5"/>
        <v>100</v>
      </c>
      <c r="P13" s="166"/>
      <c r="Q13" s="166">
        <f t="shared" si="4"/>
        <v>1.6752873563218391</v>
      </c>
    </row>
    <row r="14" spans="2:25" s="162" customFormat="1" ht="18" customHeight="1" x14ac:dyDescent="0.2">
      <c r="B14" s="146" t="s">
        <v>6</v>
      </c>
      <c r="C14" s="159"/>
      <c r="D14" s="163">
        <f>'41bbenpreGII'!D14</f>
        <v>17228</v>
      </c>
      <c r="F14" s="164">
        <f>'41bbenpreGII'!F14+'41bbenpreGII'!H14+'41bbenpreGII'!J14+'41bbenpreGII'!L14+'41bbenpreGII'!N14</f>
        <v>5623</v>
      </c>
      <c r="G14" s="165">
        <f t="shared" si="0"/>
        <v>28.324602055208544</v>
      </c>
      <c r="H14" s="164">
        <f>'41bbenpreGII'!P14</f>
        <v>5797</v>
      </c>
      <c r="I14" s="165">
        <f t="shared" si="1"/>
        <v>29.201088051581703</v>
      </c>
      <c r="J14" s="164">
        <f>'41bbenpreGII'!R14</f>
        <v>8432</v>
      </c>
      <c r="K14" s="165">
        <f t="shared" si="2"/>
        <v>42.47430989320975</v>
      </c>
      <c r="L14" s="164">
        <f>'41bbenpreGII'!T14</f>
        <v>0</v>
      </c>
      <c r="M14" s="165">
        <f t="shared" si="3"/>
        <v>0</v>
      </c>
      <c r="N14" s="164">
        <f t="shared" si="5"/>
        <v>19852</v>
      </c>
      <c r="O14" s="165">
        <f t="shared" si="5"/>
        <v>100</v>
      </c>
      <c r="P14" s="166"/>
      <c r="Q14" s="166">
        <f t="shared" si="4"/>
        <v>1.1523101927095427</v>
      </c>
    </row>
    <row r="15" spans="2:25" s="162" customFormat="1" ht="18" customHeight="1" x14ac:dyDescent="0.2">
      <c r="B15" s="146" t="s">
        <v>5</v>
      </c>
      <c r="C15" s="159"/>
      <c r="D15" s="163">
        <f>'41bbenpreGII'!D15</f>
        <v>7813</v>
      </c>
      <c r="F15" s="164">
        <f>'41bbenpreGII'!F15+'41bbenpreGII'!H15+'41bbenpreGII'!J15+'41bbenpreGII'!L15+'41bbenpreGII'!N15</f>
        <v>9147</v>
      </c>
      <c r="G15" s="165">
        <f t="shared" si="0"/>
        <v>70.753403465346537</v>
      </c>
      <c r="H15" s="164">
        <f>'41bbenpreGII'!P15</f>
        <v>213</v>
      </c>
      <c r="I15" s="165">
        <f t="shared" si="1"/>
        <v>1.6475866336633664</v>
      </c>
      <c r="J15" s="164">
        <f>'41bbenpreGII'!R15</f>
        <v>3568</v>
      </c>
      <c r="K15" s="165">
        <f t="shared" si="2"/>
        <v>27.599009900990097</v>
      </c>
      <c r="L15" s="164">
        <f>'41bbenpreGII'!T15</f>
        <v>0</v>
      </c>
      <c r="M15" s="165">
        <f t="shared" si="3"/>
        <v>0</v>
      </c>
      <c r="N15" s="164">
        <f t="shared" si="5"/>
        <v>12928</v>
      </c>
      <c r="O15" s="165">
        <f t="shared" si="5"/>
        <v>100</v>
      </c>
      <c r="P15" s="166"/>
      <c r="Q15" s="166">
        <f t="shared" si="4"/>
        <v>1.6546781006015614</v>
      </c>
    </row>
    <row r="16" spans="2:25" s="162" customFormat="1" ht="18" customHeight="1" x14ac:dyDescent="0.2">
      <c r="B16" s="146" t="s">
        <v>4</v>
      </c>
      <c r="C16" s="159"/>
      <c r="D16" s="163">
        <f>'41bbenpreGII'!D16</f>
        <v>41826</v>
      </c>
      <c r="F16" s="164">
        <f>'41bbenpreGII'!F16+'41bbenpreGII'!H16+'41bbenpreGII'!J16+'41bbenpreGII'!L16+'41bbenpreGII'!N16</f>
        <v>28229</v>
      </c>
      <c r="G16" s="165">
        <f t="shared" si="0"/>
        <v>47.816586489599565</v>
      </c>
      <c r="H16" s="164">
        <f>'41bbenpreGII'!P16</f>
        <v>15922</v>
      </c>
      <c r="I16" s="165">
        <f t="shared" si="1"/>
        <v>26.969984416288366</v>
      </c>
      <c r="J16" s="164">
        <f>'41bbenpreGII'!R16</f>
        <v>13967</v>
      </c>
      <c r="K16" s="165">
        <f t="shared" si="2"/>
        <v>23.658445694152721</v>
      </c>
      <c r="L16" s="164">
        <f>'41bbenpreGII'!T16</f>
        <v>918</v>
      </c>
      <c r="M16" s="165">
        <f t="shared" si="3"/>
        <v>1.5549833999593468</v>
      </c>
      <c r="N16" s="164">
        <f t="shared" si="5"/>
        <v>59036</v>
      </c>
      <c r="O16" s="165">
        <f t="shared" si="5"/>
        <v>99.999999999999986</v>
      </c>
      <c r="P16" s="166"/>
      <c r="Q16" s="166">
        <f t="shared" si="4"/>
        <v>1.4114665519055134</v>
      </c>
    </row>
    <row r="17" spans="2:25" s="162" customFormat="1" ht="18" customHeight="1" x14ac:dyDescent="0.2">
      <c r="B17" s="146" t="s">
        <v>40</v>
      </c>
      <c r="C17" s="159"/>
      <c r="D17" s="163">
        <f>'41bbenpreGII'!D17</f>
        <v>25836</v>
      </c>
      <c r="F17" s="164">
        <f>'41bbenpreGII'!F17+'41bbenpreGII'!H17+'41bbenpreGII'!J17+'41bbenpreGII'!L17+'41bbenpreGII'!N17</f>
        <v>23490</v>
      </c>
      <c r="G17" s="165">
        <f t="shared" si="0"/>
        <v>64.573769139841104</v>
      </c>
      <c r="H17" s="164">
        <f>'41bbenpreGII'!P17</f>
        <v>4522</v>
      </c>
      <c r="I17" s="165">
        <f t="shared" si="1"/>
        <v>12.430931632625009</v>
      </c>
      <c r="J17" s="164">
        <f>'41bbenpreGII'!R17</f>
        <v>8362</v>
      </c>
      <c r="K17" s="165">
        <f t="shared" si="2"/>
        <v>22.987052258295076</v>
      </c>
      <c r="L17" s="164">
        <f>'41bbenpreGII'!T17</f>
        <v>3</v>
      </c>
      <c r="M17" s="165">
        <f t="shared" si="3"/>
        <v>8.2469692388047397E-3</v>
      </c>
      <c r="N17" s="164">
        <f t="shared" si="5"/>
        <v>36377</v>
      </c>
      <c r="O17" s="165">
        <f t="shared" si="5"/>
        <v>100</v>
      </c>
      <c r="P17" s="166"/>
      <c r="Q17" s="166">
        <f t="shared" si="4"/>
        <v>1.4079965938999845</v>
      </c>
    </row>
    <row r="18" spans="2:25" s="162" customFormat="1" ht="18" customHeight="1" x14ac:dyDescent="0.2">
      <c r="B18" s="146" t="s">
        <v>41</v>
      </c>
      <c r="C18" s="159"/>
      <c r="D18" s="163">
        <f>'41bbenpreGII'!D18</f>
        <v>93492</v>
      </c>
      <c r="F18" s="164">
        <f>'41bbenpreGII'!F18+'41bbenpreGII'!H18+'41bbenpreGII'!J18+'41bbenpreGII'!L18+'41bbenpreGII'!N18</f>
        <v>55114</v>
      </c>
      <c r="G18" s="165">
        <f t="shared" si="0"/>
        <v>46.829011317676645</v>
      </c>
      <c r="H18" s="164">
        <f>'41bbenpreGII'!P18</f>
        <v>11612</v>
      </c>
      <c r="I18" s="165">
        <f t="shared" si="1"/>
        <v>9.8664310233490813</v>
      </c>
      <c r="J18" s="164">
        <f>'41bbenpreGII'!R18</f>
        <v>50951</v>
      </c>
      <c r="K18" s="165">
        <f t="shared" si="2"/>
        <v>43.291812527614454</v>
      </c>
      <c r="L18" s="164">
        <f>'41bbenpreGII'!T18</f>
        <v>15</v>
      </c>
      <c r="M18" s="165">
        <f t="shared" si="3"/>
        <v>1.2745131359820548E-2</v>
      </c>
      <c r="N18" s="164">
        <f t="shared" si="5"/>
        <v>117692</v>
      </c>
      <c r="O18" s="165">
        <f t="shared" si="5"/>
        <v>100</v>
      </c>
      <c r="P18" s="166"/>
      <c r="Q18" s="166">
        <f t="shared" si="4"/>
        <v>1.2588456766354341</v>
      </c>
    </row>
    <row r="19" spans="2:25" s="162" customFormat="1" ht="18" customHeight="1" x14ac:dyDescent="0.2">
      <c r="B19" s="146" t="s">
        <v>3</v>
      </c>
      <c r="C19" s="159"/>
      <c r="D19" s="163">
        <f>'41bbenpreGII'!D19</f>
        <v>62959</v>
      </c>
      <c r="F19" s="164">
        <f>'41bbenpreGII'!F19+'41bbenpreGII'!H19+'41bbenpreGII'!J19+'41bbenpreGII'!L19+'41bbenpreGII'!N19</f>
        <v>42798</v>
      </c>
      <c r="G19" s="165">
        <f t="shared" si="0"/>
        <v>44.517719504457183</v>
      </c>
      <c r="H19" s="164">
        <f>'41bbenpreGII'!P19</f>
        <v>9764</v>
      </c>
      <c r="I19" s="165">
        <f>H19*100/$N19</f>
        <v>10.156339390661245</v>
      </c>
      <c r="J19" s="164">
        <f>'41bbenpreGII'!R19</f>
        <v>43163</v>
      </c>
      <c r="K19" s="165">
        <f>J19*100/$N19</f>
        <v>44.897386022031057</v>
      </c>
      <c r="L19" s="164">
        <f>'41bbenpreGII'!T19</f>
        <v>412</v>
      </c>
      <c r="M19" s="165">
        <f t="shared" si="3"/>
        <v>0.42855508285051541</v>
      </c>
      <c r="N19" s="164">
        <f t="shared" si="5"/>
        <v>96137</v>
      </c>
      <c r="O19" s="165">
        <f t="shared" si="5"/>
        <v>100</v>
      </c>
      <c r="P19" s="166"/>
      <c r="Q19" s="166">
        <f t="shared" si="4"/>
        <v>1.5269778744897473</v>
      </c>
    </row>
    <row r="20" spans="2:25" s="162" customFormat="1" ht="18" customHeight="1" x14ac:dyDescent="0.2">
      <c r="B20" s="146" t="s">
        <v>2</v>
      </c>
      <c r="C20" s="159"/>
      <c r="D20" s="163">
        <f>'41bbenpreGII'!D20</f>
        <v>12497</v>
      </c>
      <c r="F20" s="164">
        <f>'41bbenpreGII'!F20+'41bbenpreGII'!H20+'41bbenpreGII'!J20+'41bbenpreGII'!L20+'41bbenpreGII'!N20</f>
        <v>5543</v>
      </c>
      <c r="G20" s="165">
        <f t="shared" si="0"/>
        <v>36.992792311799249</v>
      </c>
      <c r="H20" s="164">
        <f>'41bbenpreGII'!P20</f>
        <v>6746</v>
      </c>
      <c r="I20" s="165">
        <f>H20*100/$N20</f>
        <v>45.021356113187402</v>
      </c>
      <c r="J20" s="164">
        <f>'41bbenpreGII'!R20</f>
        <v>2695</v>
      </c>
      <c r="K20" s="165">
        <f>J20*100/$N20</f>
        <v>17.985851575013349</v>
      </c>
      <c r="L20" s="164">
        <f>'41bbenpreGII'!T20</f>
        <v>0</v>
      </c>
      <c r="M20" s="165">
        <f t="shared" si="3"/>
        <v>0</v>
      </c>
      <c r="N20" s="164">
        <f t="shared" si="5"/>
        <v>14984</v>
      </c>
      <c r="O20" s="165">
        <f t="shared" si="5"/>
        <v>100</v>
      </c>
      <c r="P20" s="166"/>
      <c r="Q20" s="166">
        <f t="shared" si="4"/>
        <v>1.1990077618628472</v>
      </c>
    </row>
    <row r="21" spans="2:25" s="162" customFormat="1" ht="18" customHeight="1" x14ac:dyDescent="0.2">
      <c r="B21" s="146" t="s">
        <v>35</v>
      </c>
      <c r="C21" s="159"/>
      <c r="D21" s="163">
        <f>'41bbenpreGII'!D21</f>
        <v>28782</v>
      </c>
      <c r="F21" s="164">
        <f>'41bbenpreGII'!F21+'41bbenpreGII'!H21+'41bbenpreGII'!J21+'41bbenpreGII'!L21+'41bbenpreGII'!N21</f>
        <v>27024</v>
      </c>
      <c r="G21" s="165">
        <f t="shared" si="0"/>
        <v>63.690784822059861</v>
      </c>
      <c r="H21" s="164">
        <f>'41bbenpreGII'!P21</f>
        <v>5897</v>
      </c>
      <c r="I21" s="165">
        <f>H21*100/$N21</f>
        <v>13.898185246288003</v>
      </c>
      <c r="J21" s="164">
        <f>'41bbenpreGII'!R21</f>
        <v>9454</v>
      </c>
      <c r="K21" s="165">
        <f>J21*100/$N21</f>
        <v>22.281404666509545</v>
      </c>
      <c r="L21" s="164">
        <f>'41bbenpreGII'!T21</f>
        <v>55</v>
      </c>
      <c r="M21" s="165">
        <f t="shared" si="3"/>
        <v>0.12962526514258779</v>
      </c>
      <c r="N21" s="164">
        <f t="shared" si="5"/>
        <v>42430</v>
      </c>
      <c r="O21" s="165">
        <f t="shared" si="5"/>
        <v>100</v>
      </c>
      <c r="P21" s="166"/>
      <c r="Q21" s="166">
        <f t="shared" si="4"/>
        <v>1.4741852546730596</v>
      </c>
    </row>
    <row r="22" spans="2:25" s="162" customFormat="1" ht="21" customHeight="1" x14ac:dyDescent="0.2">
      <c r="B22" s="146" t="s">
        <v>42</v>
      </c>
      <c r="C22" s="159"/>
      <c r="D22" s="163">
        <f>'41bbenpreGII'!D22</f>
        <v>74984</v>
      </c>
      <c r="F22" s="164">
        <f>'41bbenpreGII'!F22+'41bbenpreGII'!H22+'41bbenpreGII'!J22+'41bbenpreGII'!L22+'41bbenpreGII'!N22</f>
        <v>74162</v>
      </c>
      <c r="G22" s="165">
        <f t="shared" si="0"/>
        <v>69.199690214703608</v>
      </c>
      <c r="H22" s="164">
        <f>'41bbenpreGII'!P22</f>
        <v>10921</v>
      </c>
      <c r="I22" s="165">
        <f>H22*100/$N22</f>
        <v>10.190256692575417</v>
      </c>
      <c r="J22" s="164">
        <f>'41bbenpreGII'!R22</f>
        <v>22071</v>
      </c>
      <c r="K22" s="165">
        <f>J22*100/$N22</f>
        <v>20.594190592604342</v>
      </c>
      <c r="L22" s="164">
        <f>'41bbenpreGII'!T22</f>
        <v>17</v>
      </c>
      <c r="M22" s="165">
        <f t="shared" si="3"/>
        <v>1.5862500116636029E-2</v>
      </c>
      <c r="N22" s="164">
        <f t="shared" si="5"/>
        <v>107171</v>
      </c>
      <c r="O22" s="165">
        <f t="shared" si="5"/>
        <v>100</v>
      </c>
      <c r="P22" s="166"/>
      <c r="Q22" s="166">
        <f t="shared" si="4"/>
        <v>1.4292515736690494</v>
      </c>
    </row>
    <row r="23" spans="2:25" s="162" customFormat="1" ht="18" customHeight="1" x14ac:dyDescent="0.2">
      <c r="B23" s="146" t="s">
        <v>43</v>
      </c>
      <c r="C23" s="159"/>
      <c r="D23" s="163">
        <f>'41bbenpreGII'!D23</f>
        <v>17824</v>
      </c>
      <c r="F23" s="164">
        <f>'41bbenpreGII'!F23+'41bbenpreGII'!H23+'41bbenpreGII'!J23+'41bbenpreGII'!L23+'41bbenpreGII'!N23</f>
        <v>12483</v>
      </c>
      <c r="G23" s="165">
        <f t="shared" si="0"/>
        <v>53.352993973586358</v>
      </c>
      <c r="H23" s="164">
        <f>'41bbenpreGII'!P23</f>
        <v>445</v>
      </c>
      <c r="I23" s="165">
        <f>H23*100/$N23</f>
        <v>1.9019532418686156</v>
      </c>
      <c r="J23" s="164">
        <f>'41bbenpreGII'!R23</f>
        <v>10468</v>
      </c>
      <c r="K23" s="165">
        <f>J23*100/$N23</f>
        <v>44.740778732316109</v>
      </c>
      <c r="L23" s="164">
        <f>'41bbenpreGII'!T23</f>
        <v>1</v>
      </c>
      <c r="M23" s="165">
        <f t="shared" si="3"/>
        <v>4.2740522289182372E-3</v>
      </c>
      <c r="N23" s="164">
        <f t="shared" si="5"/>
        <v>23397</v>
      </c>
      <c r="O23" s="165">
        <f t="shared" si="5"/>
        <v>100.00000000000001</v>
      </c>
      <c r="P23" s="166"/>
      <c r="Q23" s="166">
        <f t="shared" si="4"/>
        <v>1.3126683123877918</v>
      </c>
    </row>
    <row r="24" spans="2:25" s="162" customFormat="1" ht="22.5" customHeight="1" x14ac:dyDescent="0.2">
      <c r="B24" s="146" t="s">
        <v>44</v>
      </c>
      <c r="C24" s="159"/>
      <c r="D24" s="163">
        <f>'41bbenpreGII'!D24</f>
        <v>6609</v>
      </c>
      <c r="F24" s="164">
        <f>'41bbenpreGII'!F24+'41bbenpreGII'!H24+'41bbenpreGII'!J24+'41bbenpreGII'!L24+'41bbenpreGII'!N24</f>
        <v>4235</v>
      </c>
      <c r="G24" s="167">
        <f t="shared" si="0"/>
        <v>47.244533690316821</v>
      </c>
      <c r="H24" s="164">
        <f>'41bbenpreGII'!P24</f>
        <v>1479</v>
      </c>
      <c r="I24" s="165">
        <f t="shared" si="1"/>
        <v>16.499330655957163</v>
      </c>
      <c r="J24" s="164">
        <f>'41bbenpreGII'!R24</f>
        <v>3234</v>
      </c>
      <c r="K24" s="165">
        <f t="shared" si="2"/>
        <v>36.077643908969208</v>
      </c>
      <c r="L24" s="164">
        <f>'41bbenpreGII'!T24</f>
        <v>16</v>
      </c>
      <c r="M24" s="165">
        <f t="shared" si="3"/>
        <v>0.17849174475680499</v>
      </c>
      <c r="N24" s="163">
        <f t="shared" si="5"/>
        <v>8964</v>
      </c>
      <c r="O24" s="165">
        <f t="shared" si="5"/>
        <v>100</v>
      </c>
      <c r="P24" s="166"/>
      <c r="Q24" s="166">
        <f t="shared" si="4"/>
        <v>1.3563322741715842</v>
      </c>
    </row>
    <row r="25" spans="2:25" s="162" customFormat="1" ht="18" customHeight="1" x14ac:dyDescent="0.2">
      <c r="B25" s="146" t="s">
        <v>45</v>
      </c>
      <c r="C25" s="159"/>
      <c r="D25" s="163">
        <f>'41bbenpreGII'!D25</f>
        <v>24129</v>
      </c>
      <c r="F25" s="164">
        <f>'41bbenpreGII'!F25+'41bbenpreGII'!H25+'41bbenpreGII'!J25+'41bbenpreGII'!L25+'41bbenpreGII'!N25</f>
        <v>19592</v>
      </c>
      <c r="G25" s="167">
        <f t="shared" si="0"/>
        <v>55.139029607114715</v>
      </c>
      <c r="H25" s="164">
        <f>'41bbenpreGII'!P25</f>
        <v>715</v>
      </c>
      <c r="I25" s="165">
        <f t="shared" si="1"/>
        <v>2.0122706292919057</v>
      </c>
      <c r="J25" s="164">
        <f>'41bbenpreGII'!R25</f>
        <v>12572</v>
      </c>
      <c r="K25" s="165">
        <f t="shared" si="2"/>
        <v>35.382190701339638</v>
      </c>
      <c r="L25" s="164">
        <f>'41bbenpreGII'!T25</f>
        <v>2653</v>
      </c>
      <c r="M25" s="165">
        <f t="shared" si="3"/>
        <v>7.4665090622537429</v>
      </c>
      <c r="N25" s="163">
        <f t="shared" si="5"/>
        <v>35532</v>
      </c>
      <c r="O25" s="165">
        <f t="shared" si="5"/>
        <v>100</v>
      </c>
      <c r="P25" s="166"/>
      <c r="Q25" s="166">
        <f t="shared" si="4"/>
        <v>1.4725848563968669</v>
      </c>
    </row>
    <row r="26" spans="2:25" s="162" customFormat="1" ht="18" customHeight="1" x14ac:dyDescent="0.2">
      <c r="B26" s="146" t="s">
        <v>46</v>
      </c>
      <c r="C26" s="159"/>
      <c r="D26" s="163">
        <f>'41bbenpreGII'!D26</f>
        <v>4130</v>
      </c>
      <c r="F26" s="164">
        <f>'41bbenpreGII'!F26+'41bbenpreGII'!H26+'41bbenpreGII'!J26+'41bbenpreGII'!L26+'41bbenpreGII'!N26</f>
        <v>5188</v>
      </c>
      <c r="G26" s="167">
        <f t="shared" si="0"/>
        <v>79.594967781528069</v>
      </c>
      <c r="H26" s="164">
        <f>'41bbenpreGII'!P26</f>
        <v>574</v>
      </c>
      <c r="I26" s="165">
        <f t="shared" si="1"/>
        <v>8.8063823258668297</v>
      </c>
      <c r="J26" s="164">
        <f>'41bbenpreGII'!R26</f>
        <v>756</v>
      </c>
      <c r="K26" s="165">
        <f t="shared" si="2"/>
        <v>11.598649892605094</v>
      </c>
      <c r="L26" s="164">
        <f>'41bbenpreGII'!T26</f>
        <v>0</v>
      </c>
      <c r="M26" s="165">
        <f t="shared" si="3"/>
        <v>0</v>
      </c>
      <c r="N26" s="163">
        <f t="shared" si="5"/>
        <v>6518</v>
      </c>
      <c r="O26" s="165">
        <f t="shared" si="5"/>
        <v>100</v>
      </c>
      <c r="P26" s="166"/>
      <c r="Q26" s="166">
        <f t="shared" si="4"/>
        <v>1.5782082324455207</v>
      </c>
    </row>
    <row r="27" spans="2:25" s="162" customFormat="1" ht="18" customHeight="1" x14ac:dyDescent="0.2">
      <c r="B27" s="146" t="s">
        <v>1</v>
      </c>
      <c r="C27" s="159"/>
      <c r="D27" s="163">
        <f>'41bbenpreGII'!D27</f>
        <v>1426</v>
      </c>
      <c r="F27" s="164">
        <f>'41bbenpreGII'!F27+'41bbenpreGII'!H27+'41bbenpreGII'!J27+'41bbenpreGII'!L27+'41bbenpreGII'!N27</f>
        <v>1142</v>
      </c>
      <c r="G27" s="167">
        <f t="shared" si="0"/>
        <v>60.359408033826639</v>
      </c>
      <c r="H27" s="164">
        <f>'41bbenpreGII'!P27</f>
        <v>4</v>
      </c>
      <c r="I27" s="165">
        <f t="shared" si="1"/>
        <v>0.21141649048625794</v>
      </c>
      <c r="J27" s="164">
        <f>'41bbenpreGII'!R27</f>
        <v>746</v>
      </c>
      <c r="K27" s="165">
        <f t="shared" si="2"/>
        <v>39.429175475687103</v>
      </c>
      <c r="L27" s="164">
        <f>'41bbenpreGII'!T27</f>
        <v>0</v>
      </c>
      <c r="M27" s="165">
        <f t="shared" si="3"/>
        <v>0</v>
      </c>
      <c r="N27" s="164">
        <f t="shared" si="5"/>
        <v>1892</v>
      </c>
      <c r="O27" s="165">
        <f t="shared" si="5"/>
        <v>100</v>
      </c>
      <c r="P27" s="166"/>
      <c r="Q27" s="166">
        <f t="shared" si="4"/>
        <v>1.3267882187938289</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591580</v>
      </c>
      <c r="E30" s="174"/>
      <c r="F30" s="147">
        <f>SUM(F10:F27)</f>
        <v>497370</v>
      </c>
      <c r="G30" s="175">
        <f>F30*100/$N30</f>
        <v>59.365205164869529</v>
      </c>
      <c r="H30" s="147">
        <f>SUM(H10:H27)</f>
        <v>83242</v>
      </c>
      <c r="I30" s="175">
        <f>H30*100/$N30</f>
        <v>9.9356181682330451</v>
      </c>
      <c r="J30" s="147">
        <f>SUM(J10:J27)</f>
        <v>253102</v>
      </c>
      <c r="K30" s="175">
        <f>J30*100/$N30</f>
        <v>30.209807904857165</v>
      </c>
      <c r="L30" s="147">
        <f>SUM(L10:L28)</f>
        <v>4100</v>
      </c>
      <c r="M30" s="175">
        <f>L30*100/$N30</f>
        <v>0.48936876204026192</v>
      </c>
      <c r="N30" s="147">
        <f>F30+H30+J30+L30</f>
        <v>837814</v>
      </c>
      <c r="O30" s="175">
        <f>G30+I30+K30+M30</f>
        <v>99.999999999999986</v>
      </c>
      <c r="P30" s="176"/>
      <c r="Q30" s="176">
        <f>(N30/D30)</f>
        <v>1.4162311099090572</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topLeftCell="A10" zoomScaleNormal="100" workbookViewId="0">
      <selection activeCell="P30" sqref="P30"/>
    </sheetView>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140625" style="615" bestFit="1" customWidth="1"/>
    <col min="10" max="10" width="7.5703125" style="615" customWidth="1"/>
    <col min="11" max="11" width="6.140625" style="615" bestFit="1" customWidth="1"/>
    <col min="12" max="12" width="7.28515625" style="615" customWidth="1"/>
    <col min="13" max="13" width="5.7109375" style="615" customWidth="1"/>
    <col min="14" max="14" width="7.42578125" style="615" customWidth="1"/>
    <col min="15" max="15" width="6.140625" style="615" bestFit="1" customWidth="1"/>
    <col min="16" max="16" width="7.140625" style="615" customWidth="1"/>
    <col min="17" max="17" width="6" style="615" customWidth="1"/>
    <col min="18" max="18" width="7.28515625" style="615" customWidth="1"/>
    <col min="19" max="19" width="6.140625" style="615" bestFit="1" customWidth="1"/>
    <col min="20" max="20" width="6.85546875" style="615" customWidth="1"/>
    <col min="21" max="21" width="5.42578125" style="615" customWidth="1"/>
    <col min="22" max="22" width="8.5703125" style="615" customWidth="1"/>
    <col min="23" max="23" width="6.7109375" style="615" customWidth="1"/>
    <col min="24" max="24" width="0.5703125" style="732" customWidth="1"/>
    <col min="25" max="25" width="10.4257812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416</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52</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249</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855" t="s">
        <v>479</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830">
        <v>97321</v>
      </c>
      <c r="E10" s="633"/>
      <c r="F10" s="675">
        <v>562</v>
      </c>
      <c r="G10" s="676">
        <v>4.012173471975653</v>
      </c>
      <c r="H10" s="675">
        <v>62402</v>
      </c>
      <c r="I10" s="676">
        <v>61.699213796601569</v>
      </c>
      <c r="J10" s="675">
        <v>69280</v>
      </c>
      <c r="K10" s="676">
        <v>18.062389043875221</v>
      </c>
      <c r="L10" s="675">
        <v>817</v>
      </c>
      <c r="M10" s="676">
        <v>0.90540197818919599</v>
      </c>
      <c r="N10" s="675">
        <v>92</v>
      </c>
      <c r="O10" s="676">
        <v>0.39817397920365205</v>
      </c>
      <c r="P10" s="675">
        <v>118</v>
      </c>
      <c r="Q10" s="676">
        <v>2.5361399949277198E-3</v>
      </c>
      <c r="R10" s="675">
        <v>21768</v>
      </c>
      <c r="S10" s="676">
        <v>14.920111590159777</v>
      </c>
      <c r="T10" s="675">
        <v>0</v>
      </c>
      <c r="U10" s="676">
        <v>0</v>
      </c>
      <c r="V10" s="831">
        <f>F10+H10+J10+L10+N10+P10+R10+T10</f>
        <v>155039</v>
      </c>
      <c r="W10" s="676">
        <f t="shared" ref="V10:W27" si="0">G10+I10+K10+M10+O10+Q10+S10+U10</f>
        <v>99.999999999999986</v>
      </c>
      <c r="X10" s="678"/>
      <c r="Y10" s="832">
        <f t="shared" ref="Y10:Y27" si="1">V10/D10</f>
        <v>1.5930682997503107</v>
      </c>
    </row>
    <row r="11" spans="2:30" s="633" customFormat="1" ht="18" customHeight="1" x14ac:dyDescent="0.2">
      <c r="B11" s="682" t="s">
        <v>7</v>
      </c>
      <c r="D11" s="833">
        <v>16443</v>
      </c>
      <c r="F11" s="683">
        <v>1085</v>
      </c>
      <c r="G11" s="684">
        <v>9.5502617241747672</v>
      </c>
      <c r="H11" s="683">
        <v>5164</v>
      </c>
      <c r="I11" s="684">
        <v>13.652387565431043</v>
      </c>
      <c r="J11" s="683">
        <v>3405</v>
      </c>
      <c r="K11" s="684">
        <v>21.664352099134707</v>
      </c>
      <c r="L11" s="683">
        <v>615</v>
      </c>
      <c r="M11" s="684">
        <v>5.0849268240572592</v>
      </c>
      <c r="N11" s="683">
        <v>98</v>
      </c>
      <c r="O11" s="684">
        <v>1.6023929067407328</v>
      </c>
      <c r="P11" s="683">
        <v>1793</v>
      </c>
      <c r="Q11" s="684">
        <v>2.4676850763807288</v>
      </c>
      <c r="R11" s="683">
        <v>10198</v>
      </c>
      <c r="S11" s="684">
        <v>45.977993804080761</v>
      </c>
      <c r="T11" s="683">
        <v>0</v>
      </c>
      <c r="U11" s="684">
        <v>0</v>
      </c>
      <c r="V11" s="834">
        <f t="shared" si="0"/>
        <v>22358</v>
      </c>
      <c r="W11" s="684">
        <f t="shared" si="0"/>
        <v>100</v>
      </c>
      <c r="X11" s="678"/>
      <c r="Y11" s="835">
        <f t="shared" si="1"/>
        <v>1.3597275436355896</v>
      </c>
    </row>
    <row r="12" spans="2:30" s="633" customFormat="1" ht="22.5" customHeight="1" x14ac:dyDescent="0.2">
      <c r="B12" s="682" t="s">
        <v>37</v>
      </c>
      <c r="D12" s="833">
        <v>15337</v>
      </c>
      <c r="F12" s="685">
        <v>2556</v>
      </c>
      <c r="G12" s="684">
        <v>22.562277580071175</v>
      </c>
      <c r="H12" s="685">
        <v>5358</v>
      </c>
      <c r="I12" s="684">
        <v>8.1748856126080334</v>
      </c>
      <c r="J12" s="685">
        <v>5060</v>
      </c>
      <c r="K12" s="684">
        <v>24.789018810371125</v>
      </c>
      <c r="L12" s="685">
        <v>782</v>
      </c>
      <c r="M12" s="684">
        <v>8.8764616166751402</v>
      </c>
      <c r="N12" s="685">
        <v>64</v>
      </c>
      <c r="O12" s="684">
        <v>1.4234875444839858</v>
      </c>
      <c r="P12" s="685">
        <v>1717</v>
      </c>
      <c r="Q12" s="684">
        <v>5.2567361464158617</v>
      </c>
      <c r="R12" s="685">
        <v>5980</v>
      </c>
      <c r="S12" s="684">
        <v>28.917132689374682</v>
      </c>
      <c r="T12" s="685">
        <v>12</v>
      </c>
      <c r="U12" s="684">
        <v>0</v>
      </c>
      <c r="V12" s="834">
        <f t="shared" si="0"/>
        <v>21529</v>
      </c>
      <c r="W12" s="684">
        <f t="shared" si="0"/>
        <v>100.00000000000001</v>
      </c>
      <c r="X12" s="678"/>
      <c r="Y12" s="835">
        <f t="shared" si="1"/>
        <v>1.4037295429353851</v>
      </c>
    </row>
    <row r="13" spans="2:30" s="633" customFormat="1" ht="18" customHeight="1" x14ac:dyDescent="0.2">
      <c r="B13" s="682" t="s">
        <v>38</v>
      </c>
      <c r="D13" s="833">
        <v>14105</v>
      </c>
      <c r="F13" s="683">
        <v>2290</v>
      </c>
      <c r="G13" s="684">
        <v>21.067835441777071</v>
      </c>
      <c r="H13" s="683">
        <v>9422</v>
      </c>
      <c r="I13" s="684">
        <v>23.637812531128599</v>
      </c>
      <c r="J13" s="683">
        <v>889</v>
      </c>
      <c r="K13" s="684">
        <v>3.117840422352824</v>
      </c>
      <c r="L13" s="683">
        <v>226</v>
      </c>
      <c r="M13" s="684">
        <v>1.8926187867317461</v>
      </c>
      <c r="N13" s="683">
        <v>4</v>
      </c>
      <c r="O13" s="684">
        <v>0.28887339376431914</v>
      </c>
      <c r="P13" s="683">
        <v>46</v>
      </c>
      <c r="Q13" s="684">
        <v>0.29883454527343362</v>
      </c>
      <c r="R13" s="683">
        <v>12219</v>
      </c>
      <c r="S13" s="684">
        <v>49.696184878972012</v>
      </c>
      <c r="T13" s="683">
        <v>0</v>
      </c>
      <c r="U13" s="684">
        <v>0</v>
      </c>
      <c r="V13" s="834">
        <f t="shared" si="0"/>
        <v>25096</v>
      </c>
      <c r="W13" s="684">
        <f t="shared" si="0"/>
        <v>100</v>
      </c>
      <c r="X13" s="678"/>
      <c r="Y13" s="835">
        <f t="shared" si="1"/>
        <v>1.7792272243885148</v>
      </c>
    </row>
    <row r="14" spans="2:30" s="633" customFormat="1" ht="18" customHeight="1" x14ac:dyDescent="0.2">
      <c r="B14" s="682" t="s">
        <v>6</v>
      </c>
      <c r="D14" s="833">
        <v>13990</v>
      </c>
      <c r="F14" s="683">
        <v>526</v>
      </c>
      <c r="G14" s="684">
        <v>1.1223131063344112</v>
      </c>
      <c r="H14" s="683">
        <v>785</v>
      </c>
      <c r="I14" s="684">
        <v>5.0218755944455014</v>
      </c>
      <c r="J14" s="683">
        <v>570</v>
      </c>
      <c r="K14" s="684">
        <v>0</v>
      </c>
      <c r="L14" s="683">
        <v>1972</v>
      </c>
      <c r="M14" s="684">
        <v>29.922008750237779</v>
      </c>
      <c r="N14" s="683">
        <v>75</v>
      </c>
      <c r="O14" s="684">
        <v>2.4538710291040515</v>
      </c>
      <c r="P14" s="683">
        <v>5885</v>
      </c>
      <c r="Q14" s="684">
        <v>21.742438653224273</v>
      </c>
      <c r="R14" s="683">
        <v>6256</v>
      </c>
      <c r="S14" s="684">
        <v>39.737492866653987</v>
      </c>
      <c r="T14" s="683">
        <v>0</v>
      </c>
      <c r="U14" s="684">
        <v>0</v>
      </c>
      <c r="V14" s="834">
        <f t="shared" si="0"/>
        <v>16069</v>
      </c>
      <c r="W14" s="684">
        <f t="shared" si="0"/>
        <v>100</v>
      </c>
      <c r="X14" s="678"/>
      <c r="Y14" s="835">
        <f t="shared" si="1"/>
        <v>1.1486061472480342</v>
      </c>
    </row>
    <row r="15" spans="2:30" s="633" customFormat="1" ht="18" customHeight="1" x14ac:dyDescent="0.2">
      <c r="B15" s="682" t="s">
        <v>5</v>
      </c>
      <c r="D15" s="833">
        <v>5062</v>
      </c>
      <c r="F15" s="685">
        <v>738</v>
      </c>
      <c r="G15" s="684">
        <v>0</v>
      </c>
      <c r="H15" s="685">
        <v>1848</v>
      </c>
      <c r="I15" s="684">
        <v>19.530493707647629</v>
      </c>
      <c r="J15" s="685">
        <v>416</v>
      </c>
      <c r="K15" s="684">
        <v>7.5750242013552755</v>
      </c>
      <c r="L15" s="685">
        <v>607</v>
      </c>
      <c r="M15" s="684">
        <v>11.302032913843176</v>
      </c>
      <c r="N15" s="685">
        <v>46</v>
      </c>
      <c r="O15" s="684">
        <v>2.1539206195546949</v>
      </c>
      <c r="P15" s="685">
        <v>1</v>
      </c>
      <c r="Q15" s="684">
        <v>0</v>
      </c>
      <c r="R15" s="685">
        <v>3630</v>
      </c>
      <c r="S15" s="684">
        <v>59.438528557599227</v>
      </c>
      <c r="T15" s="685">
        <v>0</v>
      </c>
      <c r="U15" s="684">
        <v>0</v>
      </c>
      <c r="V15" s="834">
        <f t="shared" si="0"/>
        <v>7286</v>
      </c>
      <c r="W15" s="684">
        <f t="shared" si="0"/>
        <v>100</v>
      </c>
      <c r="X15" s="678"/>
      <c r="Y15" s="835">
        <f t="shared" si="1"/>
        <v>1.439352034768866</v>
      </c>
    </row>
    <row r="16" spans="2:30" s="742" customFormat="1" ht="18" customHeight="1" x14ac:dyDescent="0.2">
      <c r="B16" s="836" t="s">
        <v>4</v>
      </c>
      <c r="D16" s="837">
        <v>50156</v>
      </c>
      <c r="E16" s="820"/>
      <c r="F16" s="838">
        <v>3645</v>
      </c>
      <c r="G16" s="839">
        <v>7.7071171283070425</v>
      </c>
      <c r="H16" s="838">
        <v>18501</v>
      </c>
      <c r="I16" s="839">
        <v>15.824121227176748</v>
      </c>
      <c r="J16" s="838">
        <v>13138</v>
      </c>
      <c r="K16" s="839">
        <v>26.553637229329691</v>
      </c>
      <c r="L16" s="838">
        <v>3674</v>
      </c>
      <c r="M16" s="839">
        <v>6.8666418250320875</v>
      </c>
      <c r="N16" s="838">
        <v>3</v>
      </c>
      <c r="O16" s="839">
        <v>1.1427151906595454</v>
      </c>
      <c r="P16" s="838">
        <v>16994</v>
      </c>
      <c r="Q16" s="839">
        <v>25.539270483997846</v>
      </c>
      <c r="R16" s="838">
        <v>14672</v>
      </c>
      <c r="S16" s="839">
        <v>15.629528422970232</v>
      </c>
      <c r="T16" s="838">
        <v>1270</v>
      </c>
      <c r="U16" s="839">
        <v>0.73696849252680829</v>
      </c>
      <c r="V16" s="840">
        <f t="shared" si="0"/>
        <v>71897</v>
      </c>
      <c r="W16" s="839">
        <f t="shared" si="0"/>
        <v>100</v>
      </c>
      <c r="X16" s="841"/>
      <c r="Y16" s="835">
        <f t="shared" si="1"/>
        <v>1.4334675811468218</v>
      </c>
    </row>
    <row r="17" spans="2:25" s="742" customFormat="1" ht="18" customHeight="1" x14ac:dyDescent="0.2">
      <c r="B17" s="836" t="s">
        <v>40</v>
      </c>
      <c r="D17" s="837">
        <v>29177</v>
      </c>
      <c r="E17" s="820"/>
      <c r="F17" s="838">
        <v>5377</v>
      </c>
      <c r="G17" s="839">
        <v>13.305587605076644</v>
      </c>
      <c r="H17" s="838">
        <v>17151</v>
      </c>
      <c r="I17" s="839">
        <v>29.339047305093128</v>
      </c>
      <c r="J17" s="838">
        <v>7888</v>
      </c>
      <c r="K17" s="839">
        <v>36.084555793637712</v>
      </c>
      <c r="L17" s="838">
        <v>1121</v>
      </c>
      <c r="M17" s="839">
        <v>3.7127080929619254</v>
      </c>
      <c r="N17" s="838">
        <v>1601</v>
      </c>
      <c r="O17" s="839">
        <v>5.6576561727377612</v>
      </c>
      <c r="P17" s="838">
        <v>3422</v>
      </c>
      <c r="Q17" s="839">
        <v>8.2330641173561894</v>
      </c>
      <c r="R17" s="838">
        <v>4096</v>
      </c>
      <c r="S17" s="839">
        <v>3.6302950387341353</v>
      </c>
      <c r="T17" s="838">
        <v>1</v>
      </c>
      <c r="U17" s="839">
        <v>3.708587440250536E-2</v>
      </c>
      <c r="V17" s="840">
        <f t="shared" si="0"/>
        <v>40657</v>
      </c>
      <c r="W17" s="839">
        <f t="shared" si="0"/>
        <v>100</v>
      </c>
      <c r="X17" s="841"/>
      <c r="Y17" s="835">
        <f t="shared" si="1"/>
        <v>1.3934606025293896</v>
      </c>
    </row>
    <row r="18" spans="2:25" s="742" customFormat="1" ht="18" customHeight="1" x14ac:dyDescent="0.2">
      <c r="B18" s="836" t="s">
        <v>41</v>
      </c>
      <c r="D18" s="837">
        <v>98527</v>
      </c>
      <c r="E18" s="820"/>
      <c r="F18" s="838">
        <v>1</v>
      </c>
      <c r="G18" s="839">
        <v>0.11792867955081494</v>
      </c>
      <c r="H18" s="838">
        <v>21022</v>
      </c>
      <c r="I18" s="839">
        <v>17.203506178054706</v>
      </c>
      <c r="J18" s="838">
        <v>13692</v>
      </c>
      <c r="K18" s="839">
        <v>23.951842855634176</v>
      </c>
      <c r="L18" s="838">
        <v>3208</v>
      </c>
      <c r="M18" s="839">
        <v>4.6309008343014044</v>
      </c>
      <c r="N18" s="838">
        <v>3174</v>
      </c>
      <c r="O18" s="839">
        <v>4.7998732706727214</v>
      </c>
      <c r="P18" s="838">
        <v>4958</v>
      </c>
      <c r="Q18" s="839">
        <v>6.3575879184707995</v>
      </c>
      <c r="R18" s="838">
        <v>73563</v>
      </c>
      <c r="S18" s="839">
        <v>42.934840004224313</v>
      </c>
      <c r="T18" s="838">
        <v>8</v>
      </c>
      <c r="U18" s="839">
        <v>3.5202590910691028E-3</v>
      </c>
      <c r="V18" s="840">
        <f t="shared" si="0"/>
        <v>119626</v>
      </c>
      <c r="W18" s="839">
        <f t="shared" si="0"/>
        <v>100.00000000000001</v>
      </c>
      <c r="X18" s="841"/>
      <c r="Y18" s="835">
        <f t="shared" si="1"/>
        <v>1.2141443462198178</v>
      </c>
    </row>
    <row r="19" spans="2:25" s="742" customFormat="1" ht="18" customHeight="1" x14ac:dyDescent="0.2">
      <c r="B19" s="836" t="s">
        <v>3</v>
      </c>
      <c r="D19" s="837">
        <v>59634</v>
      </c>
      <c r="E19" s="820"/>
      <c r="F19" s="838">
        <v>1365</v>
      </c>
      <c r="G19" s="839">
        <v>2.6363906960921888</v>
      </c>
      <c r="H19" s="838">
        <v>32177</v>
      </c>
      <c r="I19" s="839">
        <v>2.1814006888633752</v>
      </c>
      <c r="J19" s="838">
        <v>3100</v>
      </c>
      <c r="K19" s="839">
        <v>0.29340477101671131</v>
      </c>
      <c r="L19" s="838">
        <v>2318</v>
      </c>
      <c r="M19" s="839">
        <v>6.7525619764425731</v>
      </c>
      <c r="N19" s="838">
        <v>918</v>
      </c>
      <c r="O19" s="839">
        <v>4.8262958710719905</v>
      </c>
      <c r="P19" s="838">
        <v>8310</v>
      </c>
      <c r="Q19" s="839">
        <v>19.628353956712164</v>
      </c>
      <c r="R19" s="838">
        <v>44597</v>
      </c>
      <c r="S19" s="839">
        <v>63.673087553684567</v>
      </c>
      <c r="T19" s="838">
        <v>169</v>
      </c>
      <c r="U19" s="839">
        <v>8.5044861164264157E-3</v>
      </c>
      <c r="V19" s="840">
        <f t="shared" si="0"/>
        <v>92954</v>
      </c>
      <c r="W19" s="839">
        <f t="shared" si="0"/>
        <v>99.999999999999986</v>
      </c>
      <c r="X19" s="841"/>
      <c r="Y19" s="835">
        <f t="shared" si="1"/>
        <v>1.55874165744374</v>
      </c>
    </row>
    <row r="20" spans="2:25" s="633" customFormat="1" ht="18" customHeight="1" x14ac:dyDescent="0.2">
      <c r="B20" s="836" t="s">
        <v>2</v>
      </c>
      <c r="D20" s="833">
        <v>12211</v>
      </c>
      <c r="F20" s="683">
        <v>937</v>
      </c>
      <c r="G20" s="684">
        <v>8.8888888888888893</v>
      </c>
      <c r="H20" s="683">
        <v>3473</v>
      </c>
      <c r="I20" s="684">
        <v>7.0230607966457024</v>
      </c>
      <c r="J20" s="683">
        <v>424</v>
      </c>
      <c r="K20" s="684">
        <v>5.2725366876310273</v>
      </c>
      <c r="L20" s="683">
        <v>736</v>
      </c>
      <c r="M20" s="684">
        <v>6.6876310272536692</v>
      </c>
      <c r="N20" s="683">
        <v>38</v>
      </c>
      <c r="O20" s="684">
        <v>1.519916142557652</v>
      </c>
      <c r="P20" s="683">
        <v>7324</v>
      </c>
      <c r="Q20" s="684">
        <v>53.574423480083858</v>
      </c>
      <c r="R20" s="683">
        <v>2434</v>
      </c>
      <c r="S20" s="684">
        <v>17.033542976939202</v>
      </c>
      <c r="T20" s="683">
        <v>0</v>
      </c>
      <c r="U20" s="684">
        <v>0</v>
      </c>
      <c r="V20" s="834">
        <f t="shared" si="0"/>
        <v>15366</v>
      </c>
      <c r="W20" s="684">
        <f t="shared" si="0"/>
        <v>100</v>
      </c>
      <c r="X20" s="678"/>
      <c r="Y20" s="835">
        <f t="shared" si="1"/>
        <v>1.258373597575956</v>
      </c>
    </row>
    <row r="21" spans="2:25" s="633" customFormat="1" ht="18" customHeight="1" x14ac:dyDescent="0.2">
      <c r="B21" s="682" t="s">
        <v>35</v>
      </c>
      <c r="D21" s="833">
        <v>28201</v>
      </c>
      <c r="F21" s="683">
        <v>2423</v>
      </c>
      <c r="G21" s="684">
        <v>9.48509485094851</v>
      </c>
      <c r="H21" s="683">
        <v>12883</v>
      </c>
      <c r="I21" s="684">
        <v>13.467175488081411</v>
      </c>
      <c r="J21" s="683">
        <v>6792</v>
      </c>
      <c r="K21" s="684">
        <v>37.735744704385816</v>
      </c>
      <c r="L21" s="683">
        <v>3798</v>
      </c>
      <c r="M21" s="684">
        <v>10.646535036778939</v>
      </c>
      <c r="N21" s="683">
        <v>254</v>
      </c>
      <c r="O21" s="684">
        <v>5.0992754825507438</v>
      </c>
      <c r="P21" s="683">
        <v>5980</v>
      </c>
      <c r="Q21" s="684">
        <v>7.2838891654222664</v>
      </c>
      <c r="R21" s="683">
        <v>11424</v>
      </c>
      <c r="S21" s="684">
        <v>16.276754604280736</v>
      </c>
      <c r="T21" s="683">
        <v>2</v>
      </c>
      <c r="U21" s="684">
        <v>5.5306675515734748E-3</v>
      </c>
      <c r="V21" s="834">
        <f t="shared" si="0"/>
        <v>43556</v>
      </c>
      <c r="W21" s="684">
        <f t="shared" si="0"/>
        <v>99.999999999999986</v>
      </c>
      <c r="X21" s="678"/>
      <c r="Y21" s="835">
        <f t="shared" si="1"/>
        <v>1.5444842381475834</v>
      </c>
    </row>
    <row r="22" spans="2:25" s="633" customFormat="1" ht="21" customHeight="1" x14ac:dyDescent="0.2">
      <c r="B22" s="682" t="s">
        <v>42</v>
      </c>
      <c r="D22" s="833">
        <v>58500</v>
      </c>
      <c r="F22" s="683">
        <v>1023</v>
      </c>
      <c r="G22" s="684">
        <v>0.68948988809615985</v>
      </c>
      <c r="H22" s="683">
        <v>35927</v>
      </c>
      <c r="I22" s="684">
        <v>38.969083568386701</v>
      </c>
      <c r="J22" s="683">
        <v>17165</v>
      </c>
      <c r="K22" s="684">
        <v>31.722065519974926</v>
      </c>
      <c r="L22" s="683">
        <v>3438</v>
      </c>
      <c r="M22" s="684">
        <v>6.2533414449790756</v>
      </c>
      <c r="N22" s="683">
        <v>1247</v>
      </c>
      <c r="O22" s="684">
        <v>2.9736555868960051</v>
      </c>
      <c r="P22" s="683">
        <v>5258</v>
      </c>
      <c r="Q22" s="684">
        <v>4.5664878417491659</v>
      </c>
      <c r="R22" s="683">
        <v>16198</v>
      </c>
      <c r="S22" s="684">
        <v>14.824032594067438</v>
      </c>
      <c r="T22" s="683">
        <v>1</v>
      </c>
      <c r="U22" s="684">
        <v>1.8435558505244917E-3</v>
      </c>
      <c r="V22" s="834">
        <f t="shared" si="0"/>
        <v>80257</v>
      </c>
      <c r="W22" s="684">
        <f t="shared" si="0"/>
        <v>99.999999999999986</v>
      </c>
      <c r="X22" s="678"/>
      <c r="Y22" s="835">
        <f t="shared" si="1"/>
        <v>1.3719145299145299</v>
      </c>
    </row>
    <row r="23" spans="2:25" s="633" customFormat="1" ht="18" customHeight="1" x14ac:dyDescent="0.2">
      <c r="B23" s="682" t="s">
        <v>43</v>
      </c>
      <c r="D23" s="833">
        <v>15190</v>
      </c>
      <c r="F23" s="683">
        <v>453</v>
      </c>
      <c r="G23" s="684">
        <v>5.7716568544995797</v>
      </c>
      <c r="H23" s="683">
        <v>7643</v>
      </c>
      <c r="I23" s="684">
        <v>26.377207737594617</v>
      </c>
      <c r="J23" s="683">
        <v>2092</v>
      </c>
      <c r="K23" s="684">
        <v>6.8544995794785537</v>
      </c>
      <c r="L23" s="683">
        <v>676</v>
      </c>
      <c r="M23" s="684">
        <v>5.6244743481917574</v>
      </c>
      <c r="N23" s="683">
        <v>21</v>
      </c>
      <c r="O23" s="684">
        <v>0.48359966358284273</v>
      </c>
      <c r="P23" s="683">
        <v>197</v>
      </c>
      <c r="Q23" s="684">
        <v>7.0962994112699747</v>
      </c>
      <c r="R23" s="683">
        <v>10436</v>
      </c>
      <c r="S23" s="684">
        <v>47.792262405382672</v>
      </c>
      <c r="T23" s="683">
        <v>1</v>
      </c>
      <c r="U23" s="684">
        <v>0</v>
      </c>
      <c r="V23" s="834">
        <f>F23+H23+J23+L23+N23+P23+R23+T23</f>
        <v>21519</v>
      </c>
      <c r="W23" s="684">
        <f t="shared" si="0"/>
        <v>100</v>
      </c>
      <c r="X23" s="678"/>
      <c r="Y23" s="835">
        <f t="shared" si="1"/>
        <v>1.4166556945358788</v>
      </c>
    </row>
    <row r="24" spans="2:25" s="633" customFormat="1" ht="22.5" customHeight="1" x14ac:dyDescent="0.2">
      <c r="B24" s="682" t="s">
        <v>44</v>
      </c>
      <c r="D24" s="833">
        <v>7401</v>
      </c>
      <c r="F24" s="685">
        <v>1356</v>
      </c>
      <c r="G24" s="686">
        <v>7.9028995279838163</v>
      </c>
      <c r="H24" s="685">
        <v>2399</v>
      </c>
      <c r="I24" s="684">
        <v>17.80175320296696</v>
      </c>
      <c r="J24" s="685">
        <v>712</v>
      </c>
      <c r="K24" s="684">
        <v>7.026298044504383</v>
      </c>
      <c r="L24" s="685">
        <v>270</v>
      </c>
      <c r="M24" s="684">
        <v>1.2946729602157789</v>
      </c>
      <c r="N24" s="685">
        <v>78</v>
      </c>
      <c r="O24" s="684">
        <v>2.4679703304113283</v>
      </c>
      <c r="P24" s="685">
        <v>855</v>
      </c>
      <c r="Q24" s="684">
        <v>3.236682400539447</v>
      </c>
      <c r="R24" s="685">
        <v>5835</v>
      </c>
      <c r="S24" s="684">
        <v>60.229265003371545</v>
      </c>
      <c r="T24" s="685">
        <v>13</v>
      </c>
      <c r="U24" s="684">
        <v>4.0458530006743092E-2</v>
      </c>
      <c r="V24" s="842">
        <f t="shared" si="0"/>
        <v>11518</v>
      </c>
      <c r="W24" s="684">
        <f t="shared" si="0"/>
        <v>99.999999999999986</v>
      </c>
      <c r="X24" s="678"/>
      <c r="Y24" s="835">
        <f t="shared" si="1"/>
        <v>1.5562761788947439</v>
      </c>
    </row>
    <row r="25" spans="2:25" s="633" customFormat="1" ht="18" customHeight="1" x14ac:dyDescent="0.2">
      <c r="B25" s="682" t="s">
        <v>45</v>
      </c>
      <c r="D25" s="833">
        <v>31498</v>
      </c>
      <c r="F25" s="685">
        <v>388</v>
      </c>
      <c r="G25" s="686">
        <v>0.14814347853495555</v>
      </c>
      <c r="H25" s="685">
        <v>14441</v>
      </c>
      <c r="I25" s="684">
        <v>26.640610225052008</v>
      </c>
      <c r="J25" s="685">
        <v>2895</v>
      </c>
      <c r="K25" s="684">
        <v>10.29754775263191</v>
      </c>
      <c r="L25" s="685">
        <v>2558</v>
      </c>
      <c r="M25" s="684">
        <v>7.0888230473428733</v>
      </c>
      <c r="N25" s="685">
        <v>2400</v>
      </c>
      <c r="O25" s="684">
        <v>6.2819138876631158</v>
      </c>
      <c r="P25" s="685">
        <v>30</v>
      </c>
      <c r="Q25" s="684">
        <v>0.15444745634495366</v>
      </c>
      <c r="R25" s="685">
        <v>19128</v>
      </c>
      <c r="S25" s="684">
        <v>42.274475193847316</v>
      </c>
      <c r="T25" s="685">
        <v>2725</v>
      </c>
      <c r="U25" s="684">
        <v>7.1140389585828654</v>
      </c>
      <c r="V25" s="842">
        <f t="shared" si="0"/>
        <v>44565</v>
      </c>
      <c r="W25" s="684">
        <f t="shared" si="0"/>
        <v>100</v>
      </c>
      <c r="X25" s="678"/>
      <c r="Y25" s="835">
        <f t="shared" si="1"/>
        <v>1.4148517366181981</v>
      </c>
    </row>
    <row r="26" spans="2:25" s="633" customFormat="1" ht="18" customHeight="1" x14ac:dyDescent="0.2">
      <c r="B26" s="682" t="s">
        <v>46</v>
      </c>
      <c r="D26" s="833">
        <v>2954</v>
      </c>
      <c r="F26" s="685">
        <v>192</v>
      </c>
      <c r="G26" s="686">
        <v>4.0505508749189891</v>
      </c>
      <c r="H26" s="685">
        <v>1981</v>
      </c>
      <c r="I26" s="684">
        <v>34.348671419313028</v>
      </c>
      <c r="J26" s="685">
        <v>1640</v>
      </c>
      <c r="K26" s="684">
        <v>46.953985742060922</v>
      </c>
      <c r="L26" s="685">
        <v>276</v>
      </c>
      <c r="M26" s="684">
        <v>6.675307841866494</v>
      </c>
      <c r="N26" s="685">
        <v>116</v>
      </c>
      <c r="O26" s="684">
        <v>3.6292935839274141</v>
      </c>
      <c r="P26" s="685">
        <v>35</v>
      </c>
      <c r="Q26" s="684">
        <v>4.2125729099157487</v>
      </c>
      <c r="R26" s="685">
        <v>4</v>
      </c>
      <c r="S26" s="684">
        <v>0.12961762799740764</v>
      </c>
      <c r="T26" s="685">
        <v>0</v>
      </c>
      <c r="U26" s="684">
        <v>0</v>
      </c>
      <c r="V26" s="842">
        <f t="shared" si="0"/>
        <v>4244</v>
      </c>
      <c r="W26" s="684">
        <f t="shared" si="0"/>
        <v>100.00000000000001</v>
      </c>
      <c r="X26" s="678"/>
      <c r="Y26" s="835">
        <f t="shared" si="1"/>
        <v>1.4366960054163846</v>
      </c>
    </row>
    <row r="27" spans="2:25" s="633" customFormat="1" ht="18" customHeight="1" x14ac:dyDescent="0.2">
      <c r="B27" s="682" t="s">
        <v>1</v>
      </c>
      <c r="D27" s="833">
        <v>1187</v>
      </c>
      <c r="F27" s="685">
        <v>299</v>
      </c>
      <c r="G27" s="686">
        <v>16.482582837723026</v>
      </c>
      <c r="H27" s="685">
        <v>341</v>
      </c>
      <c r="I27" s="684">
        <v>25.06372132540357</v>
      </c>
      <c r="J27" s="685">
        <v>488</v>
      </c>
      <c r="K27" s="684">
        <v>33.389974511469838</v>
      </c>
      <c r="L27" s="685">
        <v>20</v>
      </c>
      <c r="M27" s="684">
        <v>2.2090059473237043</v>
      </c>
      <c r="N27" s="685">
        <v>0</v>
      </c>
      <c r="O27" s="684">
        <v>0.16992353440951571</v>
      </c>
      <c r="P27" s="685">
        <v>1</v>
      </c>
      <c r="Q27" s="684">
        <v>8.4961767204757857E-2</v>
      </c>
      <c r="R27" s="685">
        <v>519</v>
      </c>
      <c r="S27" s="684">
        <v>22.59983007646559</v>
      </c>
      <c r="T27" s="685">
        <v>0</v>
      </c>
      <c r="U27" s="684">
        <v>0</v>
      </c>
      <c r="V27" s="834">
        <f t="shared" si="0"/>
        <v>1668</v>
      </c>
      <c r="W27" s="684">
        <f t="shared" si="0"/>
        <v>100</v>
      </c>
      <c r="X27" s="678"/>
      <c r="Y27" s="835">
        <f t="shared" si="1"/>
        <v>1.405223251895535</v>
      </c>
    </row>
    <row r="28" spans="2:25" s="633" customFormat="1" ht="8.25" customHeight="1" x14ac:dyDescent="0.2">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
      <c r="B30" s="1249" t="s">
        <v>0</v>
      </c>
      <c r="C30" s="1225"/>
      <c r="D30" s="1270">
        <f>SUM(D10:D29)</f>
        <v>556894</v>
      </c>
      <c r="E30" s="1225"/>
      <c r="F30" s="1250">
        <f>SUM(F10:F27)</f>
        <v>25216</v>
      </c>
      <c r="G30" s="1251">
        <f>F30*100/$V30</f>
        <v>3.1710102061860854</v>
      </c>
      <c r="H30" s="1250">
        <f>SUM(H10:H27)</f>
        <v>252918</v>
      </c>
      <c r="I30" s="1251">
        <f>H30*100/$V30</f>
        <v>31.805423513966229</v>
      </c>
      <c r="J30" s="1250">
        <f>SUM(J10:J27)</f>
        <v>149646</v>
      </c>
      <c r="K30" s="1251">
        <f>J30*100/$V30</f>
        <v>18.818567311029621</v>
      </c>
      <c r="L30" s="1250">
        <f>SUM(L10:L27)</f>
        <v>27112</v>
      </c>
      <c r="M30" s="1251">
        <f>L30*100/$V30</f>
        <v>3.409439590344113</v>
      </c>
      <c r="N30" s="1250">
        <f>SUM(N10:N27)</f>
        <v>10229</v>
      </c>
      <c r="O30" s="1251">
        <f>N30*100/$V30</f>
        <v>1.2863365878441255</v>
      </c>
      <c r="P30" s="1250">
        <f>SUM(P10:P27)</f>
        <v>62924</v>
      </c>
      <c r="Q30" s="1251">
        <f>P30*100/$V30</f>
        <v>7.9129380636918327</v>
      </c>
      <c r="R30" s="1250">
        <f>SUM(R10:R27)</f>
        <v>262957</v>
      </c>
      <c r="S30" s="1251">
        <f>R30*100/$V30</f>
        <v>33.067866861836713</v>
      </c>
      <c r="T30" s="1250">
        <f>SUM(T10:T28)</f>
        <v>4202</v>
      </c>
      <c r="U30" s="1251">
        <f>T30*100/$V30</f>
        <v>0.52841786510128219</v>
      </c>
      <c r="V30" s="1250">
        <f>SUM(V10:V27)</f>
        <v>795204</v>
      </c>
      <c r="W30" s="1251">
        <f>G30+I30+K30+M30+O30+Q30+S30+U30</f>
        <v>99.999999999999986</v>
      </c>
      <c r="X30" s="1267"/>
      <c r="Y30" s="1268">
        <f>(V30/D30)</f>
        <v>1.4279270381796176</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Q33" s="1341"/>
      <c r="R33" s="1341"/>
      <c r="S33" s="1341"/>
      <c r="T33" s="1341"/>
      <c r="X33" s="697"/>
      <c r="Y33" s="697"/>
    </row>
    <row r="34" spans="2:25" s="852" customFormat="1" x14ac:dyDescent="0.2">
      <c r="X34" s="697"/>
      <c r="Y34" s="697"/>
    </row>
    <row r="35" spans="2:25" s="852" customFormat="1" x14ac:dyDescent="0.2">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
      <c r="T48" s="918"/>
      <c r="U48" s="918"/>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22" customWidth="1"/>
    <col min="25" max="25" width="10.42578125" style="22" customWidth="1"/>
    <col min="26" max="26" width="1.42578125" style="1" customWidth="1"/>
    <col min="27" max="16384" width="11.42578125" style="1"/>
  </cols>
  <sheetData>
    <row r="1" spans="2:25" s="2" customFormat="1" ht="9" customHeight="1" x14ac:dyDescent="0.2">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2">
      <c r="B2" s="18"/>
      <c r="C2" s="18"/>
      <c r="D2" s="18"/>
      <c r="E2" s="18"/>
      <c r="F2" s="18"/>
      <c r="G2" s="18"/>
      <c r="H2" s="18"/>
      <c r="I2" s="18"/>
      <c r="J2" s="18"/>
      <c r="K2" s="18"/>
      <c r="X2" s="17"/>
      <c r="Y2" s="17"/>
    </row>
    <row r="3" spans="2:25" s="4" customFormat="1" ht="36.75" customHeight="1" x14ac:dyDescent="0.2">
      <c r="B3" s="1556" t="s">
        <v>415</v>
      </c>
      <c r="C3" s="1556"/>
      <c r="D3" s="1556"/>
      <c r="E3" s="1556"/>
      <c r="F3" s="1556"/>
      <c r="G3" s="1556"/>
      <c r="H3" s="1556"/>
      <c r="I3" s="1556"/>
      <c r="J3" s="1556"/>
      <c r="K3" s="1556"/>
      <c r="L3" s="1556"/>
      <c r="M3" s="1556"/>
      <c r="N3" s="1556"/>
      <c r="O3" s="1556"/>
      <c r="P3" s="1556"/>
      <c r="Q3" s="1556"/>
      <c r="R3" s="1556"/>
      <c r="S3" s="1556"/>
      <c r="T3" s="1556"/>
      <c r="U3" s="1556"/>
      <c r="V3" s="1556"/>
      <c r="W3" s="1556"/>
      <c r="X3" s="1556"/>
      <c r="Y3" s="7"/>
    </row>
    <row r="4" spans="2:25" s="4"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216"/>
      <c r="Y4" s="5"/>
    </row>
    <row r="5" spans="2:25" s="178" customFormat="1" ht="5.25" customHeight="1" x14ac:dyDescent="0.2">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
      <c r="F6" s="1559" t="s">
        <v>52</v>
      </c>
      <c r="G6" s="1559"/>
      <c r="H6" s="1559"/>
      <c r="I6" s="1559"/>
      <c r="J6" s="1559"/>
      <c r="K6" s="1559"/>
      <c r="L6" s="1559"/>
      <c r="M6" s="1559"/>
      <c r="N6" s="1559"/>
      <c r="O6" s="1559"/>
      <c r="P6" s="1559"/>
      <c r="Q6" s="1559"/>
      <c r="R6" s="1559"/>
      <c r="S6" s="1559"/>
      <c r="T6" s="1559"/>
      <c r="U6" s="1559"/>
      <c r="V6" s="1559"/>
      <c r="W6" s="1559"/>
      <c r="X6" s="154"/>
      <c r="Y6" s="154"/>
    </row>
    <row r="7" spans="2:25" s="133" customFormat="1" ht="64.5" customHeight="1" x14ac:dyDescent="0.2">
      <c r="B7" s="1560" t="s">
        <v>12</v>
      </c>
      <c r="C7" s="155"/>
      <c r="D7" s="156" t="s">
        <v>53</v>
      </c>
      <c r="E7" s="155"/>
      <c r="F7" s="1561" t="s">
        <v>167</v>
      </c>
      <c r="G7" s="1561"/>
      <c r="H7" s="1561" t="s">
        <v>59</v>
      </c>
      <c r="I7" s="1561"/>
      <c r="J7" s="1561" t="s">
        <v>60</v>
      </c>
      <c r="K7" s="1561"/>
      <c r="L7" s="1561" t="s">
        <v>152</v>
      </c>
      <c r="M7" s="1561"/>
      <c r="N7" s="1561" t="s">
        <v>0</v>
      </c>
      <c r="O7" s="1561"/>
      <c r="P7" s="156"/>
      <c r="Q7" s="156" t="s">
        <v>62</v>
      </c>
    </row>
    <row r="8" spans="2:25" s="155" customFormat="1" ht="20.25" customHeight="1" x14ac:dyDescent="0.2">
      <c r="B8" s="1560"/>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
      <c r="B9" s="158"/>
      <c r="C9" s="159"/>
      <c r="D9" s="160"/>
      <c r="E9" s="159"/>
      <c r="F9" s="161"/>
      <c r="G9" s="161"/>
      <c r="H9" s="161"/>
      <c r="I9" s="161"/>
      <c r="J9" s="161"/>
      <c r="K9" s="161"/>
      <c r="L9" s="161"/>
      <c r="M9" s="161"/>
      <c r="N9" s="161"/>
      <c r="O9" s="161"/>
      <c r="P9" s="161"/>
      <c r="Q9" s="161"/>
    </row>
    <row r="10" spans="2:25" s="162" customFormat="1" ht="18" customHeight="1" x14ac:dyDescent="0.2">
      <c r="B10" s="146" t="s">
        <v>8</v>
      </c>
      <c r="C10" s="159"/>
      <c r="D10" s="163">
        <f>'41cbenpreGI'!D10</f>
        <v>97321</v>
      </c>
      <c r="F10" s="164">
        <f>'41cbenpreGI'!F10+'41cbenpreGI'!H10+'41cbenpreGI'!J10+'41cbenpreGI'!L10+'41cbenpreGI'!N10</f>
        <v>133153</v>
      </c>
      <c r="G10" s="165">
        <f t="shared" ref="G10:G27" si="0">F10*100/$N10</f>
        <v>85.883551880494579</v>
      </c>
      <c r="H10" s="164">
        <f>'41cbenpreGI'!P10</f>
        <v>118</v>
      </c>
      <c r="I10" s="165">
        <f t="shared" ref="I10:I27" si="1">H10*100/$N10</f>
        <v>7.6109882029682857E-2</v>
      </c>
      <c r="J10" s="164">
        <f>'41cbenpreGI'!R10</f>
        <v>21768</v>
      </c>
      <c r="K10" s="165">
        <f t="shared" ref="K10:K27" si="2">J10*100/$N10</f>
        <v>14.040338237475732</v>
      </c>
      <c r="L10" s="164">
        <f>'41cbenpreGI'!T10</f>
        <v>0</v>
      </c>
      <c r="M10" s="165">
        <f t="shared" ref="M10:M27" si="3">L10*100/$N10</f>
        <v>0</v>
      </c>
      <c r="N10" s="164">
        <f>F10+H10+J10+L10</f>
        <v>155039</v>
      </c>
      <c r="O10" s="165">
        <f>G10+I10+K10+M10</f>
        <v>100</v>
      </c>
      <c r="P10" s="166"/>
      <c r="Q10" s="166">
        <f t="shared" ref="Q10:Q27" si="4">N10/D10</f>
        <v>1.5930682997503107</v>
      </c>
    </row>
    <row r="11" spans="2:25" s="162" customFormat="1" ht="18" customHeight="1" x14ac:dyDescent="0.2">
      <c r="B11" s="146" t="s">
        <v>7</v>
      </c>
      <c r="C11" s="159"/>
      <c r="D11" s="163">
        <f>'41cbenpreGI'!D11</f>
        <v>16443</v>
      </c>
      <c r="F11" s="164">
        <f>'41cbenpreGI'!F11+'41cbenpreGI'!H11+'41cbenpreGI'!J11+'41cbenpreGI'!L11+'41cbenpreGI'!N11</f>
        <v>10367</v>
      </c>
      <c r="G11" s="165">
        <f t="shared" si="0"/>
        <v>46.368190356919222</v>
      </c>
      <c r="H11" s="164">
        <f>'41cbenpreGI'!P11</f>
        <v>1793</v>
      </c>
      <c r="I11" s="165">
        <f t="shared" si="1"/>
        <v>8.0195008498076756</v>
      </c>
      <c r="J11" s="164">
        <f>'41cbenpreGI'!R11</f>
        <v>10198</v>
      </c>
      <c r="K11" s="165">
        <f t="shared" si="2"/>
        <v>45.612308793273101</v>
      </c>
      <c r="L11" s="164">
        <f>'41cbenpreGI'!T11</f>
        <v>0</v>
      </c>
      <c r="M11" s="165">
        <f t="shared" si="3"/>
        <v>0</v>
      </c>
      <c r="N11" s="164">
        <f t="shared" ref="N11:O27" si="5">F11+H11+J11+L11</f>
        <v>22358</v>
      </c>
      <c r="O11" s="165">
        <f t="shared" si="5"/>
        <v>100</v>
      </c>
      <c r="P11" s="166"/>
      <c r="Q11" s="166">
        <f t="shared" si="4"/>
        <v>1.3597275436355896</v>
      </c>
    </row>
    <row r="12" spans="2:25" s="162" customFormat="1" ht="22.5" customHeight="1" x14ac:dyDescent="0.2">
      <c r="B12" s="146" t="s">
        <v>37</v>
      </c>
      <c r="C12" s="159"/>
      <c r="D12" s="163">
        <f>'41cbenpreGI'!D12</f>
        <v>15337</v>
      </c>
      <c r="F12" s="164">
        <f>'41cbenpreGI'!F12+'41cbenpreGI'!H12+'41cbenpreGI'!J12+'41cbenpreGI'!L12+'41cbenpreGI'!N12</f>
        <v>13820</v>
      </c>
      <c r="G12" s="165">
        <f t="shared" si="0"/>
        <v>64.192484555715552</v>
      </c>
      <c r="H12" s="164">
        <f>'41cbenpreGI'!P12</f>
        <v>1717</v>
      </c>
      <c r="I12" s="165">
        <f t="shared" si="1"/>
        <v>7.9752891448743553</v>
      </c>
      <c r="J12" s="164">
        <f>'41cbenpreGI'!R12</f>
        <v>5980</v>
      </c>
      <c r="K12" s="165">
        <f t="shared" si="2"/>
        <v>27.776487528449998</v>
      </c>
      <c r="L12" s="164">
        <f>'41cbenpreGI'!T12</f>
        <v>12</v>
      </c>
      <c r="M12" s="165">
        <f t="shared" si="3"/>
        <v>5.5738770960100333E-2</v>
      </c>
      <c r="N12" s="164">
        <f t="shared" si="5"/>
        <v>21529</v>
      </c>
      <c r="O12" s="165">
        <f t="shared" si="5"/>
        <v>100.00000000000001</v>
      </c>
      <c r="P12" s="166"/>
      <c r="Q12" s="166">
        <f t="shared" si="4"/>
        <v>1.4037295429353851</v>
      </c>
    </row>
    <row r="13" spans="2:25" s="162" customFormat="1" ht="18" customHeight="1" x14ac:dyDescent="0.2">
      <c r="B13" s="146" t="s">
        <v>38</v>
      </c>
      <c r="C13" s="159"/>
      <c r="D13" s="163">
        <f>'41cbenpreGI'!D13</f>
        <v>14105</v>
      </c>
      <c r="F13" s="164">
        <f>'41cbenpreGI'!F13+'41cbenpreGI'!H13+'41cbenpreGI'!J13+'41cbenpreGI'!L13+'41cbenpreGI'!N13</f>
        <v>12831</v>
      </c>
      <c r="G13" s="165">
        <f t="shared" si="0"/>
        <v>51.127669748167037</v>
      </c>
      <c r="H13" s="164">
        <f>'41cbenpreGI'!P13</f>
        <v>46</v>
      </c>
      <c r="I13" s="165">
        <f t="shared" si="1"/>
        <v>0.18329614281160345</v>
      </c>
      <c r="J13" s="164">
        <f>'41cbenpreGI'!R13</f>
        <v>12219</v>
      </c>
      <c r="K13" s="165">
        <f t="shared" si="2"/>
        <v>48.689034109021357</v>
      </c>
      <c r="L13" s="164">
        <f>'41cbenpreGI'!T13</f>
        <v>0</v>
      </c>
      <c r="M13" s="165">
        <f t="shared" si="3"/>
        <v>0</v>
      </c>
      <c r="N13" s="164">
        <f t="shared" si="5"/>
        <v>25096</v>
      </c>
      <c r="O13" s="165">
        <f t="shared" si="5"/>
        <v>100</v>
      </c>
      <c r="P13" s="166"/>
      <c r="Q13" s="166">
        <f t="shared" si="4"/>
        <v>1.7792272243885148</v>
      </c>
    </row>
    <row r="14" spans="2:25" s="162" customFormat="1" ht="18" customHeight="1" x14ac:dyDescent="0.2">
      <c r="B14" s="146" t="s">
        <v>6</v>
      </c>
      <c r="C14" s="159"/>
      <c r="D14" s="163">
        <f>'41cbenpreGI'!D14</f>
        <v>13990</v>
      </c>
      <c r="F14" s="164">
        <f>'41cbenpreGI'!F14+'41cbenpreGI'!H14+'41cbenpreGI'!J14+'41cbenpreGI'!L14+'41cbenpreGI'!N14</f>
        <v>3928</v>
      </c>
      <c r="G14" s="165">
        <f t="shared" si="0"/>
        <v>24.444582736946916</v>
      </c>
      <c r="H14" s="164">
        <f>'41cbenpreGI'!P14</f>
        <v>5885</v>
      </c>
      <c r="I14" s="165">
        <f t="shared" si="1"/>
        <v>36.623311967141703</v>
      </c>
      <c r="J14" s="164">
        <f>'41cbenpreGI'!R14</f>
        <v>6256</v>
      </c>
      <c r="K14" s="165">
        <f t="shared" si="2"/>
        <v>38.932105295911384</v>
      </c>
      <c r="L14" s="164">
        <f>'41cbenpreGI'!T14</f>
        <v>0</v>
      </c>
      <c r="M14" s="165">
        <f t="shared" si="3"/>
        <v>0</v>
      </c>
      <c r="N14" s="164">
        <f t="shared" si="5"/>
        <v>16069</v>
      </c>
      <c r="O14" s="165">
        <f t="shared" si="5"/>
        <v>100</v>
      </c>
      <c r="P14" s="166"/>
      <c r="Q14" s="166">
        <f t="shared" si="4"/>
        <v>1.1486061472480342</v>
      </c>
    </row>
    <row r="15" spans="2:25" s="162" customFormat="1" ht="18" customHeight="1" x14ac:dyDescent="0.2">
      <c r="B15" s="146" t="s">
        <v>5</v>
      </c>
      <c r="C15" s="159"/>
      <c r="D15" s="163">
        <f>'41cbenpreGI'!D15</f>
        <v>5062</v>
      </c>
      <c r="F15" s="164">
        <f>'41cbenpreGI'!F15+'41cbenpreGI'!H15+'41cbenpreGI'!J15+'41cbenpreGI'!L15+'41cbenpreGI'!N15</f>
        <v>3655</v>
      </c>
      <c r="G15" s="165">
        <f t="shared" si="0"/>
        <v>50.164699423552015</v>
      </c>
      <c r="H15" s="164">
        <f>'41cbenpreGI'!P15</f>
        <v>1</v>
      </c>
      <c r="I15" s="165">
        <f t="shared" si="1"/>
        <v>1.372495196266813E-2</v>
      </c>
      <c r="J15" s="164">
        <f>'41cbenpreGI'!R15</f>
        <v>3630</v>
      </c>
      <c r="K15" s="165">
        <f t="shared" si="2"/>
        <v>49.821575624485313</v>
      </c>
      <c r="L15" s="164">
        <f>'41cbenpreGI'!T15</f>
        <v>0</v>
      </c>
      <c r="M15" s="165">
        <f t="shared" si="3"/>
        <v>0</v>
      </c>
      <c r="N15" s="164">
        <f t="shared" si="5"/>
        <v>7286</v>
      </c>
      <c r="O15" s="165">
        <f t="shared" si="5"/>
        <v>100</v>
      </c>
      <c r="P15" s="166"/>
      <c r="Q15" s="166">
        <f t="shared" si="4"/>
        <v>1.439352034768866</v>
      </c>
    </row>
    <row r="16" spans="2:25" s="162" customFormat="1" ht="18" customHeight="1" x14ac:dyDescent="0.2">
      <c r="B16" s="146" t="s">
        <v>4</v>
      </c>
      <c r="C16" s="159"/>
      <c r="D16" s="163">
        <f>'41cbenpreGI'!D16</f>
        <v>50156</v>
      </c>
      <c r="F16" s="164">
        <f>'41cbenpreGI'!F16+'41cbenpreGI'!H16+'41cbenpreGI'!J16+'41cbenpreGI'!L16+'41cbenpreGI'!N16</f>
        <v>38961</v>
      </c>
      <c r="G16" s="165">
        <f t="shared" si="0"/>
        <v>54.190021836794301</v>
      </c>
      <c r="H16" s="164">
        <f>'41cbenpreGI'!P16</f>
        <v>16994</v>
      </c>
      <c r="I16" s="165">
        <f t="shared" si="1"/>
        <v>23.63659123468295</v>
      </c>
      <c r="J16" s="164">
        <f>'41cbenpreGI'!R16</f>
        <v>14672</v>
      </c>
      <c r="K16" s="165">
        <f t="shared" si="2"/>
        <v>20.406971083633533</v>
      </c>
      <c r="L16" s="164">
        <f>'41cbenpreGI'!T16</f>
        <v>1270</v>
      </c>
      <c r="M16" s="165">
        <f t="shared" si="3"/>
        <v>1.7664158448892164</v>
      </c>
      <c r="N16" s="164">
        <f t="shared" si="5"/>
        <v>71897</v>
      </c>
      <c r="O16" s="165">
        <f t="shared" si="5"/>
        <v>100</v>
      </c>
      <c r="P16" s="166"/>
      <c r="Q16" s="166">
        <f t="shared" si="4"/>
        <v>1.4334675811468218</v>
      </c>
    </row>
    <row r="17" spans="2:25" s="162" customFormat="1" ht="18" customHeight="1" x14ac:dyDescent="0.2">
      <c r="B17" s="146" t="s">
        <v>40</v>
      </c>
      <c r="C17" s="159"/>
      <c r="D17" s="163">
        <f>'41cbenpreGI'!D17</f>
        <v>29177</v>
      </c>
      <c r="F17" s="164">
        <f>'41cbenpreGI'!F17+'41cbenpreGI'!H17+'41cbenpreGI'!J17+'41cbenpreGI'!L17+'41cbenpreGI'!N17</f>
        <v>33138</v>
      </c>
      <c r="G17" s="165">
        <f t="shared" si="0"/>
        <v>81.506259684679151</v>
      </c>
      <c r="H17" s="164">
        <f>'41cbenpreGI'!P17</f>
        <v>3422</v>
      </c>
      <c r="I17" s="165">
        <f t="shared" si="1"/>
        <v>8.4167548023710559</v>
      </c>
      <c r="J17" s="164">
        <f>'41cbenpreGI'!R17</f>
        <v>4096</v>
      </c>
      <c r="K17" s="165">
        <f t="shared" si="2"/>
        <v>10.074525911897091</v>
      </c>
      <c r="L17" s="164">
        <f>'41cbenpreGI'!T17</f>
        <v>1</v>
      </c>
      <c r="M17" s="165">
        <f t="shared" si="3"/>
        <v>2.4596010527092507E-3</v>
      </c>
      <c r="N17" s="164">
        <f t="shared" si="5"/>
        <v>40657</v>
      </c>
      <c r="O17" s="165">
        <f t="shared" si="5"/>
        <v>100.00000000000001</v>
      </c>
      <c r="P17" s="166"/>
      <c r="Q17" s="166">
        <f t="shared" si="4"/>
        <v>1.3934606025293896</v>
      </c>
    </row>
    <row r="18" spans="2:25" s="162" customFormat="1" ht="18" customHeight="1" x14ac:dyDescent="0.2">
      <c r="B18" s="146" t="s">
        <v>41</v>
      </c>
      <c r="C18" s="159"/>
      <c r="D18" s="163">
        <f>'41cbenpreGI'!D18</f>
        <v>98527</v>
      </c>
      <c r="F18" s="164">
        <f>'41cbenpreGI'!F18+'41cbenpreGI'!H18+'41cbenpreGI'!J18+'41cbenpreGI'!L18+'41cbenpreGI'!N18</f>
        <v>41097</v>
      </c>
      <c r="G18" s="165">
        <f t="shared" si="0"/>
        <v>34.354571748616522</v>
      </c>
      <c r="H18" s="164">
        <f>'41cbenpreGI'!P18</f>
        <v>4958</v>
      </c>
      <c r="I18" s="165">
        <f t="shared" si="1"/>
        <v>4.1445839533211846</v>
      </c>
      <c r="J18" s="164">
        <f>'41cbenpreGI'!R18</f>
        <v>73563</v>
      </c>
      <c r="K18" s="165">
        <f t="shared" si="2"/>
        <v>61.494156788657982</v>
      </c>
      <c r="L18" s="164">
        <f>'41cbenpreGI'!T18</f>
        <v>8</v>
      </c>
      <c r="M18" s="165">
        <f t="shared" si="3"/>
        <v>6.6875094043100996E-3</v>
      </c>
      <c r="N18" s="164">
        <f t="shared" si="5"/>
        <v>119626</v>
      </c>
      <c r="O18" s="165">
        <f t="shared" si="5"/>
        <v>100</v>
      </c>
      <c r="P18" s="166"/>
      <c r="Q18" s="166">
        <f t="shared" si="4"/>
        <v>1.2141443462198178</v>
      </c>
    </row>
    <row r="19" spans="2:25" s="162" customFormat="1" ht="18" customHeight="1" x14ac:dyDescent="0.2">
      <c r="B19" s="146" t="s">
        <v>3</v>
      </c>
      <c r="C19" s="159"/>
      <c r="D19" s="163">
        <f>'41cbenpreGI'!D19</f>
        <v>59634</v>
      </c>
      <c r="F19" s="164">
        <f>'41cbenpreGI'!F19+'41cbenpreGI'!H19+'41cbenpreGI'!J19+'41cbenpreGI'!L19+'41cbenpreGI'!N19</f>
        <v>39878</v>
      </c>
      <c r="G19" s="165">
        <f t="shared" si="0"/>
        <v>42.900789637885403</v>
      </c>
      <c r="H19" s="164">
        <f>'41cbenpreGI'!P19</f>
        <v>8310</v>
      </c>
      <c r="I19" s="165">
        <f>H19*100/$N19</f>
        <v>8.939905759838199</v>
      </c>
      <c r="J19" s="164">
        <f>'41cbenpreGI'!R19</f>
        <v>44597</v>
      </c>
      <c r="K19" s="165">
        <f>J19*100/$N19</f>
        <v>47.977494244465007</v>
      </c>
      <c r="L19" s="164">
        <f>'41cbenpreGI'!T19</f>
        <v>169</v>
      </c>
      <c r="M19" s="165">
        <f t="shared" si="3"/>
        <v>0.18181035781139057</v>
      </c>
      <c r="N19" s="164">
        <f t="shared" si="5"/>
        <v>92954</v>
      </c>
      <c r="O19" s="165">
        <f t="shared" si="5"/>
        <v>99.999999999999986</v>
      </c>
      <c r="P19" s="166"/>
      <c r="Q19" s="166">
        <f t="shared" si="4"/>
        <v>1.55874165744374</v>
      </c>
    </row>
    <row r="20" spans="2:25" s="162" customFormat="1" ht="18" customHeight="1" x14ac:dyDescent="0.2">
      <c r="B20" s="146" t="s">
        <v>2</v>
      </c>
      <c r="C20" s="159"/>
      <c r="D20" s="163">
        <f>'41cbenpreGI'!D20</f>
        <v>12211</v>
      </c>
      <c r="F20" s="164">
        <f>'41cbenpreGI'!F20+'41cbenpreGI'!H20+'41cbenpreGI'!J20+'41cbenpreGI'!L20+'41cbenpreGI'!N20</f>
        <v>5608</v>
      </c>
      <c r="G20" s="165">
        <f t="shared" si="0"/>
        <v>36.496160354028376</v>
      </c>
      <c r="H20" s="164">
        <f>'41cbenpreGI'!P20</f>
        <v>7324</v>
      </c>
      <c r="I20" s="165">
        <f>H20*100/$N20</f>
        <v>47.663673044383707</v>
      </c>
      <c r="J20" s="164">
        <f>'41cbenpreGI'!R20</f>
        <v>2434</v>
      </c>
      <c r="K20" s="165">
        <f>J20*100/$N20</f>
        <v>15.840166601587921</v>
      </c>
      <c r="L20" s="164">
        <f>'41cbenpreGI'!T20</f>
        <v>0</v>
      </c>
      <c r="M20" s="165">
        <f t="shared" si="3"/>
        <v>0</v>
      </c>
      <c r="N20" s="164">
        <f t="shared" si="5"/>
        <v>15366</v>
      </c>
      <c r="O20" s="165">
        <f t="shared" si="5"/>
        <v>100</v>
      </c>
      <c r="P20" s="166"/>
      <c r="Q20" s="166">
        <f t="shared" si="4"/>
        <v>1.258373597575956</v>
      </c>
    </row>
    <row r="21" spans="2:25" s="162" customFormat="1" ht="18" customHeight="1" x14ac:dyDescent="0.2">
      <c r="B21" s="146" t="s">
        <v>35</v>
      </c>
      <c r="C21" s="159"/>
      <c r="D21" s="163">
        <f>'41cbenpreGI'!D21</f>
        <v>28201</v>
      </c>
      <c r="F21" s="164">
        <f>'41cbenpreGI'!F21+'41cbenpreGI'!H21+'41cbenpreGI'!J21+'41cbenpreGI'!L21+'41cbenpreGI'!N21</f>
        <v>26150</v>
      </c>
      <c r="G21" s="165">
        <f t="shared" si="0"/>
        <v>60.037652677013497</v>
      </c>
      <c r="H21" s="164">
        <f>'41cbenpreGI'!P21</f>
        <v>5980</v>
      </c>
      <c r="I21" s="165">
        <f>H21*100/$N21</f>
        <v>13.729451740288365</v>
      </c>
      <c r="J21" s="164">
        <f>'41cbenpreGI'!R21</f>
        <v>11424</v>
      </c>
      <c r="K21" s="165">
        <f>J21*100/$N21</f>
        <v>26.228303792818441</v>
      </c>
      <c r="L21" s="164">
        <f>'41cbenpreGI'!T21</f>
        <v>2</v>
      </c>
      <c r="M21" s="165">
        <f t="shared" si="3"/>
        <v>4.5917898796951047E-3</v>
      </c>
      <c r="N21" s="164">
        <f t="shared" si="5"/>
        <v>43556</v>
      </c>
      <c r="O21" s="165">
        <f t="shared" si="5"/>
        <v>100</v>
      </c>
      <c r="P21" s="166"/>
      <c r="Q21" s="166">
        <f t="shared" si="4"/>
        <v>1.5444842381475834</v>
      </c>
    </row>
    <row r="22" spans="2:25" s="162" customFormat="1" ht="21" customHeight="1" x14ac:dyDescent="0.2">
      <c r="B22" s="146" t="s">
        <v>42</v>
      </c>
      <c r="C22" s="159"/>
      <c r="D22" s="163">
        <f>'41cbenpreGI'!D22</f>
        <v>58500</v>
      </c>
      <c r="F22" s="164">
        <f>'41cbenpreGI'!F22+'41cbenpreGI'!H22+'41cbenpreGI'!J22+'41cbenpreGI'!L22+'41cbenpreGI'!N22</f>
        <v>58800</v>
      </c>
      <c r="G22" s="165">
        <f t="shared" si="0"/>
        <v>73.264637352505076</v>
      </c>
      <c r="H22" s="164">
        <f>'41cbenpreGI'!P22</f>
        <v>5258</v>
      </c>
      <c r="I22" s="165">
        <f>H22*100/$N22</f>
        <v>6.5514534557733279</v>
      </c>
      <c r="J22" s="164">
        <f>'41cbenpreGI'!R22</f>
        <v>16198</v>
      </c>
      <c r="K22" s="165">
        <f>J22*100/$N22</f>
        <v>20.182663194487709</v>
      </c>
      <c r="L22" s="164">
        <f>'41cbenpreGI'!T22</f>
        <v>1</v>
      </c>
      <c r="M22" s="165">
        <f t="shared" si="3"/>
        <v>1.2459972338861407E-3</v>
      </c>
      <c r="N22" s="164">
        <f t="shared" si="5"/>
        <v>80257</v>
      </c>
      <c r="O22" s="165">
        <f t="shared" si="5"/>
        <v>99.999999999999986</v>
      </c>
      <c r="P22" s="166"/>
      <c r="Q22" s="166">
        <f t="shared" si="4"/>
        <v>1.3719145299145299</v>
      </c>
    </row>
    <row r="23" spans="2:25" s="162" customFormat="1" ht="18" customHeight="1" x14ac:dyDescent="0.2">
      <c r="B23" s="146" t="s">
        <v>43</v>
      </c>
      <c r="C23" s="159"/>
      <c r="D23" s="163">
        <f>'41cbenpreGI'!D23</f>
        <v>15190</v>
      </c>
      <c r="F23" s="164">
        <f>'41cbenpreGI'!F23+'41cbenpreGI'!H23+'41cbenpreGI'!J23+'41cbenpreGI'!L23+'41cbenpreGI'!N23</f>
        <v>10885</v>
      </c>
      <c r="G23" s="165">
        <f t="shared" si="0"/>
        <v>50.583205539290859</v>
      </c>
      <c r="H23" s="164">
        <f>'41cbenpreGI'!P23</f>
        <v>197</v>
      </c>
      <c r="I23" s="165">
        <f>H23*100/$N23</f>
        <v>0.91547004972350021</v>
      </c>
      <c r="J23" s="164">
        <f>'41cbenpreGI'!R23</f>
        <v>10436</v>
      </c>
      <c r="K23" s="165">
        <f>J23*100/$N23</f>
        <v>48.496677354895674</v>
      </c>
      <c r="L23" s="164">
        <f>'41cbenpreGI'!T23</f>
        <v>1</v>
      </c>
      <c r="M23" s="165">
        <f t="shared" si="3"/>
        <v>4.6470560899670062E-3</v>
      </c>
      <c r="N23" s="164">
        <f t="shared" si="5"/>
        <v>21519</v>
      </c>
      <c r="O23" s="165">
        <f t="shared" si="5"/>
        <v>100</v>
      </c>
      <c r="P23" s="166"/>
      <c r="Q23" s="166">
        <f t="shared" si="4"/>
        <v>1.4166556945358788</v>
      </c>
    </row>
    <row r="24" spans="2:25" s="162" customFormat="1" ht="22.5" customHeight="1" x14ac:dyDescent="0.2">
      <c r="B24" s="146" t="s">
        <v>44</v>
      </c>
      <c r="C24" s="159"/>
      <c r="D24" s="163">
        <f>'41cbenpreGI'!D24</f>
        <v>7401</v>
      </c>
      <c r="F24" s="164">
        <f>'41cbenpreGI'!F24+'41cbenpreGI'!H24+'41cbenpreGI'!J24+'41cbenpreGI'!L24+'41cbenpreGI'!N24</f>
        <v>4815</v>
      </c>
      <c r="G24" s="167">
        <f t="shared" si="0"/>
        <v>41.80413266192047</v>
      </c>
      <c r="H24" s="164">
        <f>'41cbenpreGI'!P24</f>
        <v>855</v>
      </c>
      <c r="I24" s="165">
        <f t="shared" si="1"/>
        <v>7.423163743705504</v>
      </c>
      <c r="J24" s="164">
        <f>'41cbenpreGI'!R24</f>
        <v>5835</v>
      </c>
      <c r="K24" s="165">
        <f t="shared" si="2"/>
        <v>50.659836777218267</v>
      </c>
      <c r="L24" s="164">
        <f>'41cbenpreGI'!T24</f>
        <v>13</v>
      </c>
      <c r="M24" s="165">
        <f t="shared" si="3"/>
        <v>0.11286681715575621</v>
      </c>
      <c r="N24" s="163">
        <f t="shared" si="5"/>
        <v>11518</v>
      </c>
      <c r="O24" s="165">
        <f t="shared" si="5"/>
        <v>100</v>
      </c>
      <c r="P24" s="166"/>
      <c r="Q24" s="166">
        <f t="shared" si="4"/>
        <v>1.5562761788947439</v>
      </c>
    </row>
    <row r="25" spans="2:25" s="162" customFormat="1" ht="18" customHeight="1" x14ac:dyDescent="0.2">
      <c r="B25" s="146" t="s">
        <v>45</v>
      </c>
      <c r="C25" s="159"/>
      <c r="D25" s="163">
        <f>'41cbenpreGI'!D25</f>
        <v>31498</v>
      </c>
      <c r="F25" s="164">
        <f>'41cbenpreGI'!F25+'41cbenpreGI'!H25+'41cbenpreGI'!J25+'41cbenpreGI'!L25+'41cbenpreGI'!N25</f>
        <v>22682</v>
      </c>
      <c r="G25" s="167">
        <f t="shared" si="0"/>
        <v>50.896443397284862</v>
      </c>
      <c r="H25" s="164">
        <f>'41cbenpreGI'!P25</f>
        <v>30</v>
      </c>
      <c r="I25" s="165">
        <f t="shared" si="1"/>
        <v>6.7317401548300237E-2</v>
      </c>
      <c r="J25" s="164">
        <f>'41cbenpreGI'!R25</f>
        <v>19128</v>
      </c>
      <c r="K25" s="165">
        <f t="shared" si="2"/>
        <v>42.921575227196229</v>
      </c>
      <c r="L25" s="164">
        <f>'41cbenpreGI'!T25</f>
        <v>2725</v>
      </c>
      <c r="M25" s="165">
        <f t="shared" si="3"/>
        <v>6.1146639739706048</v>
      </c>
      <c r="N25" s="163">
        <f t="shared" si="5"/>
        <v>44565</v>
      </c>
      <c r="O25" s="165">
        <f t="shared" si="5"/>
        <v>100</v>
      </c>
      <c r="P25" s="166"/>
      <c r="Q25" s="166">
        <f t="shared" si="4"/>
        <v>1.4148517366181981</v>
      </c>
    </row>
    <row r="26" spans="2:25" s="162" customFormat="1" ht="18" customHeight="1" x14ac:dyDescent="0.2">
      <c r="B26" s="146" t="s">
        <v>46</v>
      </c>
      <c r="C26" s="159"/>
      <c r="D26" s="163">
        <f>'41cbenpreGI'!D26</f>
        <v>2954</v>
      </c>
      <c r="F26" s="164">
        <f>'41cbenpreGI'!F26+'41cbenpreGI'!H26+'41cbenpreGI'!J26+'41cbenpreGI'!L26+'41cbenpreGI'!N26</f>
        <v>4205</v>
      </c>
      <c r="G26" s="167">
        <f t="shared" si="0"/>
        <v>99.081055607917065</v>
      </c>
      <c r="H26" s="164">
        <f>'41cbenpreGI'!P26</f>
        <v>35</v>
      </c>
      <c r="I26" s="165">
        <f t="shared" si="1"/>
        <v>0.82469368520263897</v>
      </c>
      <c r="J26" s="164">
        <f>'41cbenpreGI'!R26</f>
        <v>4</v>
      </c>
      <c r="K26" s="165">
        <f t="shared" si="2"/>
        <v>9.4250706880301599E-2</v>
      </c>
      <c r="L26" s="164">
        <f>'41cbenpreGI'!T26</f>
        <v>0</v>
      </c>
      <c r="M26" s="165">
        <f t="shared" si="3"/>
        <v>0</v>
      </c>
      <c r="N26" s="163">
        <f t="shared" si="5"/>
        <v>4244</v>
      </c>
      <c r="O26" s="165">
        <f t="shared" si="5"/>
        <v>100</v>
      </c>
      <c r="P26" s="166"/>
      <c r="Q26" s="166">
        <f t="shared" si="4"/>
        <v>1.4366960054163846</v>
      </c>
    </row>
    <row r="27" spans="2:25" s="162" customFormat="1" ht="18" customHeight="1" x14ac:dyDescent="0.2">
      <c r="B27" s="146" t="s">
        <v>1</v>
      </c>
      <c r="C27" s="159"/>
      <c r="D27" s="163">
        <f>'41cbenpreGI'!D27</f>
        <v>1187</v>
      </c>
      <c r="F27" s="164">
        <f>'41cbenpreGI'!F27+'41cbenpreGI'!H27+'41cbenpreGI'!J27+'41cbenpreGI'!L27+'41cbenpreGI'!N27</f>
        <v>1148</v>
      </c>
      <c r="G27" s="167">
        <f t="shared" si="0"/>
        <v>68.824940047961633</v>
      </c>
      <c r="H27" s="164">
        <f>'41cbenpreGI'!P27</f>
        <v>1</v>
      </c>
      <c r="I27" s="165">
        <f t="shared" si="1"/>
        <v>5.9952038369304558E-2</v>
      </c>
      <c r="J27" s="164">
        <f>'41cbenpreGI'!R27</f>
        <v>519</v>
      </c>
      <c r="K27" s="165">
        <f t="shared" si="2"/>
        <v>31.115107913669064</v>
      </c>
      <c r="L27" s="164">
        <f>'41cbenpreGI'!T27</f>
        <v>0</v>
      </c>
      <c r="M27" s="165">
        <f t="shared" si="3"/>
        <v>0</v>
      </c>
      <c r="N27" s="164">
        <f t="shared" si="5"/>
        <v>1668</v>
      </c>
      <c r="O27" s="165">
        <f t="shared" si="5"/>
        <v>100</v>
      </c>
      <c r="P27" s="166"/>
      <c r="Q27" s="166">
        <f t="shared" si="4"/>
        <v>1.405223251895535</v>
      </c>
    </row>
    <row r="28" spans="2:25" s="162" customFormat="1" ht="8.25" customHeight="1" x14ac:dyDescent="0.2">
      <c r="B28" s="168"/>
      <c r="C28" s="159"/>
      <c r="D28" s="169"/>
      <c r="F28" s="163"/>
      <c r="G28" s="170"/>
      <c r="H28" s="163"/>
      <c r="I28" s="170"/>
      <c r="J28" s="163"/>
      <c r="K28" s="170"/>
      <c r="L28" s="163"/>
      <c r="M28" s="170"/>
      <c r="N28" s="164"/>
      <c r="O28" s="166"/>
      <c r="P28" s="166"/>
      <c r="Q28" s="170"/>
    </row>
    <row r="29" spans="2:25" s="162" customFormat="1" ht="3" customHeight="1" x14ac:dyDescent="0.2">
      <c r="B29" s="158"/>
      <c r="C29" s="159"/>
      <c r="D29" s="171"/>
      <c r="F29" s="172"/>
      <c r="G29" s="172"/>
      <c r="H29" s="172"/>
      <c r="I29" s="172"/>
      <c r="J29" s="172"/>
      <c r="K29" s="172"/>
      <c r="L29" s="172"/>
      <c r="M29" s="172"/>
      <c r="N29" s="147"/>
      <c r="O29" s="172"/>
      <c r="P29" s="172"/>
      <c r="Q29" s="172"/>
    </row>
    <row r="30" spans="2:25" s="162" customFormat="1" ht="20.25" customHeight="1" x14ac:dyDescent="0.2">
      <c r="B30" s="146" t="s">
        <v>0</v>
      </c>
      <c r="C30" s="173"/>
      <c r="D30" s="147">
        <f>SUM(D10:D29)</f>
        <v>556894</v>
      </c>
      <c r="E30" s="174"/>
      <c r="F30" s="147">
        <f>SUM(F10:F27)</f>
        <v>465121</v>
      </c>
      <c r="G30" s="175">
        <f>F30*100/$N30</f>
        <v>58.490777209370172</v>
      </c>
      <c r="H30" s="147">
        <f>SUM(H10:H27)</f>
        <v>62924</v>
      </c>
      <c r="I30" s="175">
        <f>H30*100/$N30</f>
        <v>7.9129380636918327</v>
      </c>
      <c r="J30" s="147">
        <f>SUM(J10:J27)</f>
        <v>262957</v>
      </c>
      <c r="K30" s="175">
        <f>J30*100/$N30</f>
        <v>33.067866861836713</v>
      </c>
      <c r="L30" s="147">
        <f>SUM(L10:L28)</f>
        <v>4202</v>
      </c>
      <c r="M30" s="175">
        <f>L30*100/$N30</f>
        <v>0.52841786510128219</v>
      </c>
      <c r="N30" s="147">
        <f>F30+H30+J30+L30</f>
        <v>795204</v>
      </c>
      <c r="O30" s="175">
        <f>G30+I30+K30+M30</f>
        <v>99.999999999999986</v>
      </c>
      <c r="P30" s="176"/>
      <c r="Q30" s="176">
        <f>(N30/D30)</f>
        <v>1.4279270381796176</v>
      </c>
    </row>
    <row r="31" spans="2:25" s="162" customFormat="1" ht="5.25" customHeight="1" x14ac:dyDescent="0.2">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2">
      <c r="B33" s="27" t="s">
        <v>47</v>
      </c>
      <c r="F33" s="25"/>
      <c r="G33" s="25"/>
      <c r="H33" s="25"/>
      <c r="I33" s="25"/>
      <c r="J33" s="25"/>
      <c r="K33" s="25"/>
      <c r="L33" s="25"/>
      <c r="M33" s="25"/>
      <c r="N33" s="25"/>
      <c r="O33" s="25"/>
      <c r="P33" s="25"/>
      <c r="Q33" s="25"/>
      <c r="R33" s="25"/>
      <c r="S33" s="25"/>
      <c r="T33" s="25"/>
      <c r="U33" s="25"/>
    </row>
    <row r="34" spans="2:25" x14ac:dyDescent="0.2">
      <c r="F34" s="14"/>
      <c r="G34" s="14"/>
      <c r="H34" s="14"/>
      <c r="I34" s="14"/>
      <c r="J34" s="14"/>
    </row>
    <row r="36" spans="2:25" x14ac:dyDescent="0.2">
      <c r="D36" s="8"/>
      <c r="T36" s="22"/>
      <c r="U36" s="22"/>
      <c r="X36" s="1"/>
      <c r="Y36" s="1"/>
    </row>
    <row r="37" spans="2:25" x14ac:dyDescent="0.2">
      <c r="T37" s="22"/>
      <c r="U37" s="22"/>
      <c r="X37" s="1"/>
      <c r="Y37" s="1"/>
    </row>
    <row r="38" spans="2:25" x14ac:dyDescent="0.2">
      <c r="T38" s="22"/>
      <c r="U38" s="22"/>
      <c r="X38" s="1"/>
      <c r="Y38" s="1"/>
    </row>
    <row r="39" spans="2:25" x14ac:dyDescent="0.2">
      <c r="T39" s="22"/>
      <c r="U39" s="22"/>
      <c r="X39" s="1"/>
      <c r="Y39" s="1"/>
    </row>
    <row r="40" spans="2:25" x14ac:dyDescent="0.2">
      <c r="T40" s="22"/>
      <c r="U40" s="22"/>
      <c r="X40" s="1"/>
      <c r="Y40" s="1"/>
    </row>
    <row r="41" spans="2:25" x14ac:dyDescent="0.2">
      <c r="T41" s="22"/>
      <c r="U41" s="22"/>
      <c r="X41" s="1"/>
      <c r="Y41" s="1"/>
    </row>
    <row r="42" spans="2:25" x14ac:dyDescent="0.2">
      <c r="T42" s="22"/>
      <c r="U42" s="22"/>
      <c r="X42" s="1"/>
      <c r="Y42" s="1"/>
    </row>
    <row r="43" spans="2:25" x14ac:dyDescent="0.2">
      <c r="T43" s="22"/>
      <c r="U43" s="22"/>
      <c r="X43" s="1"/>
      <c r="Y43" s="1"/>
    </row>
    <row r="44" spans="2:25" x14ac:dyDescent="0.2">
      <c r="T44" s="22"/>
      <c r="U44" s="22"/>
      <c r="X44" s="1"/>
      <c r="Y44" s="1"/>
    </row>
    <row r="45" spans="2:25" x14ac:dyDescent="0.2">
      <c r="T45" s="22"/>
      <c r="U45" s="22"/>
      <c r="X45" s="1"/>
      <c r="Y45" s="1"/>
    </row>
    <row r="46" spans="2:25" x14ac:dyDescent="0.2">
      <c r="T46" s="22"/>
      <c r="U46" s="22"/>
      <c r="X46" s="1"/>
      <c r="Y46" s="1"/>
    </row>
    <row r="47" spans="2:25" x14ac:dyDescent="0.2">
      <c r="T47" s="22"/>
      <c r="U47" s="22"/>
      <c r="X47" s="1"/>
      <c r="Y47" s="1"/>
    </row>
    <row r="48" spans="2:25" x14ac:dyDescent="0.2">
      <c r="T48" s="22"/>
      <c r="U48" s="22"/>
      <c r="X48" s="1"/>
      <c r="Y48" s="1"/>
    </row>
    <row r="49" spans="20:25" x14ac:dyDescent="0.2">
      <c r="T49" s="22"/>
      <c r="U49" s="22"/>
      <c r="X49" s="1"/>
      <c r="Y49" s="1"/>
    </row>
    <row r="50" spans="20:25" x14ac:dyDescent="0.2">
      <c r="T50" s="22"/>
      <c r="U50" s="22"/>
      <c r="X50" s="1"/>
      <c r="Y50" s="1"/>
    </row>
    <row r="51" spans="20:25" x14ac:dyDescent="0.2">
      <c r="T51" s="22"/>
      <c r="U51" s="22"/>
      <c r="X51" s="1"/>
      <c r="Y51" s="1"/>
    </row>
    <row r="52" spans="20:25" x14ac:dyDescent="0.2">
      <c r="T52" s="22"/>
      <c r="U52" s="22"/>
      <c r="X52" s="1"/>
      <c r="Y52" s="1"/>
    </row>
    <row r="53" spans="20:25" x14ac:dyDescent="0.2">
      <c r="T53" s="22"/>
      <c r="U53" s="22"/>
      <c r="X53" s="1"/>
      <c r="Y53" s="1"/>
    </row>
    <row r="54" spans="20:25" x14ac:dyDescent="0.2">
      <c r="T54" s="22"/>
      <c r="U54" s="22"/>
      <c r="X54" s="1"/>
      <c r="Y54" s="1"/>
    </row>
    <row r="55" spans="20:25" x14ac:dyDescent="0.2">
      <c r="T55" s="22"/>
      <c r="U55" s="22"/>
      <c r="X55" s="1"/>
      <c r="Y55" s="1"/>
    </row>
    <row r="56" spans="20:25" x14ac:dyDescent="0.2">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2578125" defaultRowHeight="15" x14ac:dyDescent="0.2"/>
  <cols>
    <col min="1" max="1" width="0.7109375" style="333" customWidth="1"/>
    <col min="2" max="2" width="28.7109375" style="333" customWidth="1"/>
    <col min="3" max="3" width="11.28515625" style="333" bestFit="1" customWidth="1"/>
    <col min="4" max="4" width="10.7109375" style="333" customWidth="1"/>
    <col min="5" max="5" width="0.7109375" style="333" customWidth="1"/>
    <col min="6" max="6" width="12.85546875" style="333" customWidth="1"/>
    <col min="7" max="7" width="7.28515625" style="333" customWidth="1"/>
    <col min="8" max="8" width="0.7109375" style="333" customWidth="1"/>
    <col min="9" max="9" width="10.5703125" style="333" customWidth="1"/>
    <col min="10" max="10" width="8.5703125" style="333" customWidth="1"/>
    <col min="11" max="11" width="9.8554687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50"/>
      <c r="C3" s="1450"/>
      <c r="D3" s="1450"/>
      <c r="E3" s="1450"/>
      <c r="F3" s="1450"/>
      <c r="G3" s="1450"/>
      <c r="H3" s="1450"/>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
      <c r="A4" s="1521" t="s">
        <v>420</v>
      </c>
      <c r="B4" s="1521"/>
      <c r="C4" s="1521"/>
      <c r="D4" s="1521"/>
      <c r="E4" s="1521"/>
      <c r="F4" s="1521"/>
      <c r="G4" s="1521"/>
      <c r="H4" s="1521"/>
      <c r="I4" s="1521"/>
      <c r="J4" s="1521"/>
      <c r="K4" s="1521"/>
      <c r="L4" s="1521"/>
      <c r="M4" s="1521"/>
      <c r="N4" s="1521"/>
      <c r="O4" s="1521"/>
      <c r="P4" s="1521"/>
      <c r="Q4" s="1521"/>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
      <c r="A5" s="492"/>
      <c r="B5" s="1477" t="str">
        <f>porsaad!$B$6</f>
        <v>Situación a 30 de junio de 2025</v>
      </c>
      <c r="C5" s="1477"/>
      <c r="D5" s="1477"/>
      <c r="E5" s="1477"/>
      <c r="F5" s="1477"/>
      <c r="G5" s="1477"/>
      <c r="H5" s="1477"/>
      <c r="I5" s="1477"/>
      <c r="J5" s="1477"/>
      <c r="K5" s="1477"/>
      <c r="L5" s="1477"/>
      <c r="M5" s="1477"/>
      <c r="N5" s="1477"/>
      <c r="O5" s="1477"/>
      <c r="P5" s="1477"/>
      <c r="Q5" s="1477"/>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
      <c r="A8" s="345"/>
      <c r="B8" s="1607" t="s">
        <v>12</v>
      </c>
      <c r="C8" s="1604" t="s">
        <v>473</v>
      </c>
      <c r="D8" s="1606"/>
      <c r="E8" s="437"/>
      <c r="F8" s="1566" t="s">
        <v>480</v>
      </c>
      <c r="G8" s="1603"/>
      <c r="H8" s="437"/>
      <c r="I8" s="1604" t="s">
        <v>250</v>
      </c>
      <c r="J8" s="1605"/>
      <c r="K8" s="1606"/>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
      <c r="A9" s="322"/>
      <c r="B9" s="1608"/>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
      <c r="A11" s="328"/>
      <c r="B11" s="755" t="s">
        <v>8</v>
      </c>
      <c r="C11" s="757">
        <v>8631862</v>
      </c>
      <c r="D11" s="676">
        <v>17.753838233662304</v>
      </c>
      <c r="E11" s="756"/>
      <c r="F11" s="758">
        <v>1059893</v>
      </c>
      <c r="G11" s="759">
        <v>16.24617275870235</v>
      </c>
      <c r="H11" s="756"/>
      <c r="I11" s="760">
        <v>302871</v>
      </c>
      <c r="J11" s="761">
        <f>I11*100/C11</f>
        <v>3.5087562799312595</v>
      </c>
      <c r="K11" s="759">
        <f>I11*100/F11</f>
        <v>28.575620369225952</v>
      </c>
      <c r="L11" s="396"/>
      <c r="M11" s="396">
        <f>_xlfn.RANK.EQ(K11,K$11:K$31,0)</f>
        <v>2</v>
      </c>
      <c r="N11" s="396">
        <v>1</v>
      </c>
      <c r="O11" s="396">
        <f>MATCH(N11,M$11:M$31,0)</f>
        <v>7</v>
      </c>
      <c r="P11" s="568" t="str">
        <f t="shared" ref="P11:P29" si="0">INDEX(B$11:B$31,O11,1)</f>
        <v>Castilla y León</v>
      </c>
      <c r="Q11" s="762">
        <f>INDEX(K$11:K$31,O11,1)</f>
        <v>30.410011873300395</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
      <c r="A12" s="331"/>
      <c r="B12" s="763" t="s">
        <v>7</v>
      </c>
      <c r="C12" s="764">
        <v>1351591</v>
      </c>
      <c r="D12" s="684">
        <v>2.7799248843498505</v>
      </c>
      <c r="E12" s="756"/>
      <c r="F12" s="765">
        <v>185859</v>
      </c>
      <c r="G12" s="766">
        <v>2.8488700489197121</v>
      </c>
      <c r="H12" s="756"/>
      <c r="I12" s="767">
        <v>47035</v>
      </c>
      <c r="J12" s="448">
        <f t="shared" ref="J12:J28" si="1">I12*100/C12</f>
        <v>3.4799728616127217</v>
      </c>
      <c r="K12" s="766">
        <f t="shared" ref="K12:K28" si="2">I12*100/F12</f>
        <v>25.30681860980636</v>
      </c>
      <c r="L12" s="396"/>
      <c r="M12" s="396">
        <f t="shared" ref="M12:M31" si="3">_xlfn.RANK.EQ(K12,K$11:K$31,0)</f>
        <v>6</v>
      </c>
      <c r="N12" s="396">
        <v>2</v>
      </c>
      <c r="O12" s="396">
        <f t="shared" ref="O12:O29" si="4">MATCH(N12,M$11:M$31,0)</f>
        <v>1</v>
      </c>
      <c r="P12" s="568" t="str">
        <f t="shared" si="0"/>
        <v>Andalucía</v>
      </c>
      <c r="Q12" s="762">
        <f t="shared" ref="Q12:Q29" si="5">INDEX(K$11:K$31,O12,1)</f>
        <v>28.575620369225952</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
      <c r="A13" s="331"/>
      <c r="B13" s="763" t="s">
        <v>37</v>
      </c>
      <c r="C13" s="764">
        <v>1009599</v>
      </c>
      <c r="D13" s="684">
        <v>2.0765226931184988</v>
      </c>
      <c r="E13" s="756"/>
      <c r="F13" s="765">
        <v>187814</v>
      </c>
      <c r="G13" s="766">
        <v>2.8788365339736401</v>
      </c>
      <c r="H13" s="756"/>
      <c r="I13" s="767">
        <v>35107</v>
      </c>
      <c r="J13" s="448">
        <f t="shared" si="1"/>
        <v>3.4773211938601367</v>
      </c>
      <c r="K13" s="766">
        <f t="shared" si="2"/>
        <v>18.692429744321508</v>
      </c>
      <c r="L13" s="396"/>
      <c r="M13" s="396">
        <f t="shared" si="3"/>
        <v>15</v>
      </c>
      <c r="N13" s="396">
        <v>3</v>
      </c>
      <c r="O13" s="396">
        <f>MATCH(N13,M$11:M$31,0)</f>
        <v>8</v>
      </c>
      <c r="P13" s="568" t="str">
        <f t="shared" si="0"/>
        <v>Castilla - La Mancha</v>
      </c>
      <c r="Q13" s="762">
        <f t="shared" si="5"/>
        <v>27.478685296520517</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
      <c r="A14" s="331"/>
      <c r="B14" s="763" t="s">
        <v>38</v>
      </c>
      <c r="C14" s="764">
        <v>1231768</v>
      </c>
      <c r="D14" s="684">
        <v>2.533475374537006</v>
      </c>
      <c r="E14" s="756"/>
      <c r="F14" s="765">
        <v>123205</v>
      </c>
      <c r="G14" s="766">
        <v>1.8885016834113664</v>
      </c>
      <c r="H14" s="756"/>
      <c r="I14" s="767">
        <v>32958</v>
      </c>
      <c r="J14" s="448">
        <f t="shared" si="1"/>
        <v>2.675666196881231</v>
      </c>
      <c r="K14" s="766">
        <f t="shared" si="2"/>
        <v>26.750537721683372</v>
      </c>
      <c r="L14" s="396"/>
      <c r="M14" s="396">
        <f t="shared" si="3"/>
        <v>4</v>
      </c>
      <c r="N14" s="396">
        <v>4</v>
      </c>
      <c r="O14" s="396">
        <f t="shared" si="4"/>
        <v>4</v>
      </c>
      <c r="P14" s="568" t="str">
        <f t="shared" si="0"/>
        <v>Balears, Illes</v>
      </c>
      <c r="Q14" s="762">
        <f t="shared" si="5"/>
        <v>26.750537721683372</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6</v>
      </c>
      <c r="C15" s="764">
        <v>2238754</v>
      </c>
      <c r="D15" s="684">
        <v>4.6046237023905645</v>
      </c>
      <c r="E15" s="756"/>
      <c r="F15" s="765">
        <v>262023</v>
      </c>
      <c r="G15" s="766">
        <v>4.0163213878697812</v>
      </c>
      <c r="H15" s="756"/>
      <c r="I15" s="767">
        <v>48365</v>
      </c>
      <c r="J15" s="448">
        <f t="shared" si="1"/>
        <v>2.1603534823388366</v>
      </c>
      <c r="K15" s="766">
        <f t="shared" si="2"/>
        <v>18.458303278719807</v>
      </c>
      <c r="L15" s="396"/>
      <c r="M15" s="396">
        <f t="shared" si="3"/>
        <v>16</v>
      </c>
      <c r="N15" s="396">
        <v>5</v>
      </c>
      <c r="O15" s="396">
        <f t="shared" si="4"/>
        <v>10</v>
      </c>
      <c r="P15" s="568" t="str">
        <f t="shared" si="0"/>
        <v>Comunitat Valenciana</v>
      </c>
      <c r="Q15" s="762">
        <f t="shared" si="5"/>
        <v>25.561103530290673</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5</v>
      </c>
      <c r="C16" s="768">
        <v>590851</v>
      </c>
      <c r="D16" s="684">
        <v>1.2152503219117274</v>
      </c>
      <c r="E16" s="756"/>
      <c r="F16" s="769">
        <v>102326</v>
      </c>
      <c r="G16" s="766">
        <v>1.5684657542855522</v>
      </c>
      <c r="H16" s="756"/>
      <c r="I16" s="767">
        <v>18033</v>
      </c>
      <c r="J16" s="448">
        <f t="shared" si="1"/>
        <v>3.0520385004002701</v>
      </c>
      <c r="K16" s="766">
        <f t="shared" si="2"/>
        <v>17.623086996462288</v>
      </c>
      <c r="L16" s="396"/>
      <c r="M16" s="396">
        <f t="shared" si="3"/>
        <v>18</v>
      </c>
      <c r="N16" s="396">
        <v>6</v>
      </c>
      <c r="O16" s="396">
        <f t="shared" si="4"/>
        <v>2</v>
      </c>
      <c r="P16" s="568" t="str">
        <f t="shared" si="0"/>
        <v>Aragón</v>
      </c>
      <c r="Q16" s="770">
        <f t="shared" si="5"/>
        <v>25.30681860980636</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
      <c r="A17" s="450"/>
      <c r="B17" s="771" t="s">
        <v>4</v>
      </c>
      <c r="C17" s="764">
        <v>2391682</v>
      </c>
      <c r="D17" s="684">
        <v>4.9191629030169768</v>
      </c>
      <c r="E17" s="756"/>
      <c r="F17" s="772">
        <v>417744</v>
      </c>
      <c r="G17" s="773">
        <v>6.4032323950732337</v>
      </c>
      <c r="H17" s="756"/>
      <c r="I17" s="774">
        <v>127036</v>
      </c>
      <c r="J17" s="587">
        <f t="shared" si="1"/>
        <v>5.3115757027899191</v>
      </c>
      <c r="K17" s="773">
        <f t="shared" si="2"/>
        <v>30.410011873300395</v>
      </c>
      <c r="L17" s="396"/>
      <c r="M17" s="396">
        <f t="shared" si="3"/>
        <v>1</v>
      </c>
      <c r="N17" s="396">
        <v>7</v>
      </c>
      <c r="O17" s="396">
        <f t="shared" si="4"/>
        <v>11</v>
      </c>
      <c r="P17" s="568" t="str">
        <f t="shared" si="0"/>
        <v>Extremadura</v>
      </c>
      <c r="Q17" s="762">
        <f t="shared" si="5"/>
        <v>24.422222075443035</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
      <c r="A18" s="450"/>
      <c r="B18" s="771" t="s">
        <v>40</v>
      </c>
      <c r="C18" s="764">
        <v>2104433</v>
      </c>
      <c r="D18" s="684">
        <v>4.3283550009929108</v>
      </c>
      <c r="E18" s="756"/>
      <c r="F18" s="772">
        <v>286422</v>
      </c>
      <c r="G18" s="773">
        <v>4.3903123182180135</v>
      </c>
      <c r="H18" s="756"/>
      <c r="I18" s="774">
        <v>78705</v>
      </c>
      <c r="J18" s="587">
        <f t="shared" si="1"/>
        <v>3.7399622606184182</v>
      </c>
      <c r="K18" s="773">
        <f t="shared" si="2"/>
        <v>27.478685296520517</v>
      </c>
      <c r="L18" s="396"/>
      <c r="M18" s="396">
        <f t="shared" si="3"/>
        <v>3</v>
      </c>
      <c r="N18" s="396">
        <v>8</v>
      </c>
      <c r="O18" s="396">
        <f t="shared" si="4"/>
        <v>21</v>
      </c>
      <c r="P18" s="568" t="str">
        <f t="shared" si="0"/>
        <v>TOTAL</v>
      </c>
      <c r="Q18" s="762">
        <f t="shared" si="5"/>
        <v>24.001361137530839</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
      <c r="A19" s="450"/>
      <c r="B19" s="771" t="s">
        <v>41</v>
      </c>
      <c r="C19" s="764">
        <v>8012231</v>
      </c>
      <c r="D19" s="684">
        <v>16.479393792988624</v>
      </c>
      <c r="E19" s="756"/>
      <c r="F19" s="772">
        <v>1087880</v>
      </c>
      <c r="G19" s="773">
        <v>16.675161002796617</v>
      </c>
      <c r="H19" s="756"/>
      <c r="I19" s="774">
        <v>238250</v>
      </c>
      <c r="J19" s="587">
        <f t="shared" si="1"/>
        <v>2.9735787697583858</v>
      </c>
      <c r="K19" s="773">
        <f t="shared" si="2"/>
        <v>21.900393425745488</v>
      </c>
      <c r="L19" s="396"/>
      <c r="M19" s="396">
        <f t="shared" si="3"/>
        <v>11</v>
      </c>
      <c r="N19" s="396">
        <v>9</v>
      </c>
      <c r="O19" s="396">
        <f>MATCH(N19,M$11:M$31,0)</f>
        <v>13</v>
      </c>
      <c r="P19" s="568" t="str">
        <f t="shared" si="0"/>
        <v>Madrid, Comunidad de</v>
      </c>
      <c r="Q19" s="762">
        <f t="shared" si="5"/>
        <v>23.766589495545194</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3</v>
      </c>
      <c r="C20" s="764">
        <v>5319285</v>
      </c>
      <c r="D20" s="684">
        <v>10.94059722094102</v>
      </c>
      <c r="E20" s="756"/>
      <c r="F20" s="772">
        <v>655895</v>
      </c>
      <c r="G20" s="773">
        <v>10.053640774652798</v>
      </c>
      <c r="H20" s="756"/>
      <c r="I20" s="774">
        <v>167654</v>
      </c>
      <c r="J20" s="587">
        <f t="shared" si="1"/>
        <v>3.1518145765831309</v>
      </c>
      <c r="K20" s="773">
        <f>I20*100/F20</f>
        <v>25.561103530290673</v>
      </c>
      <c r="L20" s="396"/>
      <c r="M20" s="396">
        <f t="shared" si="3"/>
        <v>5</v>
      </c>
      <c r="N20" s="396">
        <v>10</v>
      </c>
      <c r="O20" s="396">
        <f t="shared" si="4"/>
        <v>14</v>
      </c>
      <c r="P20" s="568" t="str">
        <f t="shared" si="0"/>
        <v>Murcia, Región de</v>
      </c>
      <c r="Q20" s="762">
        <f t="shared" si="5"/>
        <v>23.58483942791808</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
      <c r="A21" s="331"/>
      <c r="B21" s="763" t="s">
        <v>2</v>
      </c>
      <c r="C21" s="764">
        <v>1054681</v>
      </c>
      <c r="D21" s="684">
        <v>2.1692464339811264</v>
      </c>
      <c r="E21" s="756"/>
      <c r="F21" s="765">
        <v>151399</v>
      </c>
      <c r="G21" s="766">
        <v>2.3206628494525177</v>
      </c>
      <c r="H21" s="756"/>
      <c r="I21" s="767">
        <v>36975</v>
      </c>
      <c r="J21" s="448">
        <f t="shared" si="1"/>
        <v>3.5057993838895363</v>
      </c>
      <c r="K21" s="766">
        <f t="shared" si="2"/>
        <v>24.422222075443035</v>
      </c>
      <c r="L21" s="396"/>
      <c r="M21" s="396">
        <f t="shared" si="3"/>
        <v>7</v>
      </c>
      <c r="N21" s="396">
        <v>11</v>
      </c>
      <c r="O21" s="396">
        <f t="shared" si="4"/>
        <v>9</v>
      </c>
      <c r="P21" s="568" t="str">
        <f t="shared" si="0"/>
        <v>Cataluña</v>
      </c>
      <c r="Q21" s="762">
        <f t="shared" si="5"/>
        <v>21.900393425745488</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
      <c r="A22" s="331"/>
      <c r="B22" s="763" t="s">
        <v>35</v>
      </c>
      <c r="C22" s="764">
        <v>2705833</v>
      </c>
      <c r="D22" s="684">
        <v>5.5653022915919159</v>
      </c>
      <c r="E22" s="756"/>
      <c r="F22" s="765">
        <v>482428</v>
      </c>
      <c r="G22" s="766">
        <v>7.3947168550365534</v>
      </c>
      <c r="H22" s="756"/>
      <c r="I22" s="767">
        <v>84054</v>
      </c>
      <c r="J22" s="448">
        <f t="shared" si="1"/>
        <v>3.1064001362981379</v>
      </c>
      <c r="K22" s="766">
        <f t="shared" si="2"/>
        <v>17.42311806114073</v>
      </c>
      <c r="L22" s="396"/>
      <c r="M22" s="396">
        <f t="shared" si="3"/>
        <v>19</v>
      </c>
      <c r="N22" s="396">
        <v>12</v>
      </c>
      <c r="O22" s="396">
        <f t="shared" si="4"/>
        <v>16</v>
      </c>
      <c r="P22" s="568" t="str">
        <f t="shared" si="0"/>
        <v>País Vasco</v>
      </c>
      <c r="Q22" s="762">
        <f t="shared" si="5"/>
        <v>21.625710454809735</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
      <c r="A23" s="331"/>
      <c r="B23" s="763" t="s">
        <v>42</v>
      </c>
      <c r="C23" s="764">
        <v>7009268</v>
      </c>
      <c r="D23" s="684">
        <v>14.416519889727814</v>
      </c>
      <c r="E23" s="756"/>
      <c r="F23" s="765">
        <v>834941</v>
      </c>
      <c r="G23" s="766">
        <v>12.798080305581507</v>
      </c>
      <c r="H23" s="756"/>
      <c r="I23" s="767">
        <v>198437</v>
      </c>
      <c r="J23" s="448">
        <f t="shared" si="1"/>
        <v>2.8310659543906724</v>
      </c>
      <c r="K23" s="766">
        <f t="shared" si="2"/>
        <v>23.766589495545194</v>
      </c>
      <c r="L23" s="396"/>
      <c r="M23" s="396">
        <f t="shared" si="3"/>
        <v>9</v>
      </c>
      <c r="N23" s="396">
        <v>13</v>
      </c>
      <c r="O23" s="396">
        <f t="shared" si="4"/>
        <v>17</v>
      </c>
      <c r="P23" s="568" t="str">
        <f t="shared" si="0"/>
        <v>Rioja, La</v>
      </c>
      <c r="Q23" s="762">
        <f t="shared" si="5"/>
        <v>21.266834056151563</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43</v>
      </c>
      <c r="C24" s="764">
        <v>1568492</v>
      </c>
      <c r="D24" s="684">
        <v>3.226042450492542</v>
      </c>
      <c r="E24" s="756"/>
      <c r="F24" s="765">
        <v>199412</v>
      </c>
      <c r="G24" s="766">
        <v>3.0566121317513688</v>
      </c>
      <c r="H24" s="756"/>
      <c r="I24" s="767">
        <v>47031</v>
      </c>
      <c r="J24" s="448">
        <f t="shared" si="1"/>
        <v>2.9984851691943599</v>
      </c>
      <c r="K24" s="766">
        <f>I24*100/F24</f>
        <v>23.58483942791808</v>
      </c>
      <c r="L24" s="396"/>
      <c r="M24" s="396">
        <f t="shared" si="3"/>
        <v>10</v>
      </c>
      <c r="N24" s="396">
        <v>14</v>
      </c>
      <c r="O24" s="396">
        <f t="shared" si="4"/>
        <v>15</v>
      </c>
      <c r="P24" s="568" t="str">
        <f t="shared" si="0"/>
        <v>Navarra, Comunidad Foral de</v>
      </c>
      <c r="Q24" s="762">
        <f t="shared" si="5"/>
        <v>20.520782714849538</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44</v>
      </c>
      <c r="C25" s="768">
        <v>678333</v>
      </c>
      <c r="D25" s="684">
        <v>1.3951815205751497</v>
      </c>
      <c r="E25" s="756"/>
      <c r="F25" s="769">
        <v>84373</v>
      </c>
      <c r="G25" s="766">
        <v>1.2932799199258731</v>
      </c>
      <c r="H25" s="756"/>
      <c r="I25" s="767">
        <v>17314</v>
      </c>
      <c r="J25" s="448">
        <f t="shared" si="1"/>
        <v>2.5524336866996005</v>
      </c>
      <c r="K25" s="766">
        <f t="shared" si="2"/>
        <v>20.520782714849538</v>
      </c>
      <c r="L25" s="396"/>
      <c r="M25" s="396">
        <f t="shared" si="3"/>
        <v>14</v>
      </c>
      <c r="N25" s="396">
        <v>15</v>
      </c>
      <c r="O25" s="396">
        <f t="shared" si="4"/>
        <v>3</v>
      </c>
      <c r="P25" s="568" t="str">
        <f t="shared" si="0"/>
        <v>Asturias, Principado de</v>
      </c>
      <c r="Q25" s="770">
        <f t="shared" si="5"/>
        <v>18.692429744321508</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45</v>
      </c>
      <c r="C26" s="768">
        <v>2227684</v>
      </c>
      <c r="D26" s="684">
        <v>4.5818551514977628</v>
      </c>
      <c r="E26" s="756"/>
      <c r="F26" s="769">
        <v>337108</v>
      </c>
      <c r="G26" s="766">
        <v>5.1672336795701383</v>
      </c>
      <c r="H26" s="756"/>
      <c r="I26" s="767">
        <v>72902</v>
      </c>
      <c r="J26" s="448">
        <f t="shared" si="1"/>
        <v>3.2725467346356125</v>
      </c>
      <c r="K26" s="766">
        <f t="shared" si="2"/>
        <v>21.625710454809735</v>
      </c>
      <c r="L26" s="396"/>
      <c r="M26" s="396">
        <f t="shared" si="3"/>
        <v>12</v>
      </c>
      <c r="N26" s="396">
        <v>16</v>
      </c>
      <c r="O26" s="396">
        <f t="shared" si="4"/>
        <v>5</v>
      </c>
      <c r="P26" s="568" t="str">
        <f t="shared" si="0"/>
        <v>Canarias</v>
      </c>
      <c r="Q26" s="762">
        <f t="shared" si="5"/>
        <v>18.458303278719807</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46</v>
      </c>
      <c r="C27" s="768">
        <v>324184</v>
      </c>
      <c r="D27" s="686">
        <v>0.6667750589550181</v>
      </c>
      <c r="E27" s="756"/>
      <c r="F27" s="769">
        <v>43810</v>
      </c>
      <c r="G27" s="775">
        <v>0.67152517146424218</v>
      </c>
      <c r="H27" s="756"/>
      <c r="I27" s="767">
        <v>9317</v>
      </c>
      <c r="J27" s="448">
        <f t="shared" si="1"/>
        <v>2.8739851442390743</v>
      </c>
      <c r="K27" s="775">
        <f t="shared" si="2"/>
        <v>21.266834056151563</v>
      </c>
      <c r="L27" s="396"/>
      <c r="M27" s="396">
        <f t="shared" si="3"/>
        <v>13</v>
      </c>
      <c r="N27" s="396">
        <v>17</v>
      </c>
      <c r="O27" s="396">
        <f t="shared" si="4"/>
        <v>18</v>
      </c>
      <c r="P27" s="568" t="str">
        <f t="shared" si="0"/>
        <v>Ceuta y Melilla</v>
      </c>
      <c r="Q27" s="762">
        <f t="shared" si="5"/>
        <v>17.709937917191802</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v>
      </c>
      <c r="C28" s="769">
        <v>169164</v>
      </c>
      <c r="D28" s="775">
        <v>0.34793307526918876</v>
      </c>
      <c r="E28" s="756"/>
      <c r="F28" s="769">
        <v>21423</v>
      </c>
      <c r="G28" s="775">
        <v>0.32837442931473315</v>
      </c>
      <c r="H28" s="756"/>
      <c r="I28" s="767">
        <v>3794</v>
      </c>
      <c r="J28" s="448">
        <f t="shared" si="1"/>
        <v>2.2427939750774395</v>
      </c>
      <c r="K28" s="775">
        <f t="shared" si="2"/>
        <v>17.709937917191802</v>
      </c>
      <c r="L28" s="396"/>
      <c r="M28" s="396">
        <f t="shared" si="3"/>
        <v>17</v>
      </c>
      <c r="N28" s="396">
        <v>18</v>
      </c>
      <c r="O28" s="396">
        <f t="shared" si="4"/>
        <v>6</v>
      </c>
      <c r="P28" s="568" t="str">
        <f t="shared" si="0"/>
        <v>Cantabria</v>
      </c>
      <c r="Q28" s="762">
        <f t="shared" si="5"/>
        <v>17.623086996462288</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
      <c r="A29" s="331"/>
      <c r="B29" s="743"/>
      <c r="C29" s="776"/>
      <c r="D29" s="777"/>
      <c r="E29" s="331"/>
      <c r="F29" s="776"/>
      <c r="G29" s="777"/>
      <c r="H29" s="331"/>
      <c r="I29" s="776"/>
      <c r="J29" s="778"/>
      <c r="K29" s="777"/>
      <c r="L29" s="396"/>
      <c r="M29" s="396"/>
      <c r="N29" s="396">
        <v>19</v>
      </c>
      <c r="O29" s="396">
        <f t="shared" si="4"/>
        <v>12</v>
      </c>
      <c r="P29" s="568" t="str">
        <f t="shared" si="0"/>
        <v>Galicia</v>
      </c>
      <c r="Q29" s="762">
        <f t="shared" si="5"/>
        <v>17.42311806114073</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
      <c r="A31" s="329"/>
      <c r="B31" s="1256" t="s">
        <v>0</v>
      </c>
      <c r="C31" s="1257">
        <f>SUM(C11:C28)</f>
        <v>48619695</v>
      </c>
      <c r="D31" s="1258">
        <f>SUM(D11:D28)</f>
        <v>99.999999999999986</v>
      </c>
      <c r="E31" s="320"/>
      <c r="F31" s="1257">
        <f>SUM(F11:F28)</f>
        <v>6523955</v>
      </c>
      <c r="G31" s="1258">
        <f>SUM(G11:G28)</f>
        <v>100</v>
      </c>
      <c r="H31" s="320"/>
      <c r="I31" s="1257">
        <f>SUM(I11:I30)</f>
        <v>1565838</v>
      </c>
      <c r="J31" s="1259">
        <f>I31*100/C31</f>
        <v>3.2205837572613323</v>
      </c>
      <c r="K31" s="1258">
        <f>I31*100/F31</f>
        <v>24.001361137530839</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25">
      <c r="A33" s="394"/>
      <c r="B33" s="1481" t="str">
        <f>'22solcasaadpot'!B32:M32</f>
        <v>(1) Cifras INE de población referidas al 01/01/2024. Real Decreto 1210/2024, de 28 de noviembre BOE 12.12.24.</v>
      </c>
      <c r="C33" s="1481"/>
      <c r="D33" s="1481"/>
      <c r="E33" s="1481"/>
      <c r="F33" s="1481"/>
      <c r="G33" s="1481"/>
      <c r="H33" s="1481"/>
      <c r="I33" s="1481"/>
      <c r="J33" s="1481"/>
      <c r="K33" s="1481"/>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
      <c r="B34" s="1482" t="str">
        <f>'22solcasaadpot'!B33:Q33</f>
        <v>(2) Cifras de Población Potencialmente Dependiente calculadas según lo explicado en la metodología</v>
      </c>
      <c r="C34" s="1482"/>
      <c r="D34" s="1482"/>
      <c r="E34" s="1482"/>
      <c r="F34" s="1482"/>
      <c r="G34" s="1482"/>
      <c r="H34" s="1482"/>
      <c r="I34" s="1482"/>
      <c r="J34" s="1482"/>
      <c r="K34" s="1482"/>
      <c r="L34" s="496"/>
      <c r="M34" s="496"/>
      <c r="N34" s="496"/>
      <c r="O34" s="496"/>
      <c r="P34" s="496"/>
    </row>
    <row r="35" spans="1:259" ht="15" customHeight="1" x14ac:dyDescent="0.25">
      <c r="B35" s="397" t="s">
        <v>47</v>
      </c>
      <c r="C35" s="397"/>
      <c r="D35" s="397"/>
      <c r="L35" s="447"/>
      <c r="M35" s="360"/>
      <c r="N35" s="360"/>
      <c r="O35" s="360"/>
      <c r="P35" s="361"/>
      <c r="Q35" s="786"/>
      <c r="R35" s="329"/>
    </row>
    <row r="36" spans="1:259" x14ac:dyDescent="0.25">
      <c r="L36" s="447"/>
      <c r="M36" s="360"/>
      <c r="N36" s="360"/>
      <c r="O36" s="360"/>
      <c r="P36" s="361"/>
      <c r="Q36" s="786"/>
      <c r="R36" s="329"/>
    </row>
    <row r="37" spans="1:259" x14ac:dyDescent="0.25">
      <c r="L37" s="447"/>
      <c r="M37" s="360"/>
      <c r="N37" s="360"/>
      <c r="O37" s="360"/>
      <c r="P37" s="361"/>
      <c r="Q37" s="787"/>
      <c r="R37" s="329"/>
    </row>
    <row r="38" spans="1:259" x14ac:dyDescent="0.25">
      <c r="L38" s="447"/>
      <c r="M38" s="360"/>
      <c r="N38" s="360"/>
      <c r="O38" s="360"/>
      <c r="P38" s="361"/>
      <c r="Q38" s="786"/>
      <c r="R38" s="329"/>
    </row>
    <row r="39" spans="1:259" x14ac:dyDescent="0.25">
      <c r="L39" s="447"/>
      <c r="M39" s="360"/>
      <c r="N39" s="360"/>
      <c r="O39" s="360"/>
      <c r="P39" s="361"/>
      <c r="Q39" s="786"/>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7"/>
      <c r="R44" s="329"/>
    </row>
    <row r="45" spans="1:259" x14ac:dyDescent="0.25">
      <c r="L45" s="447"/>
      <c r="M45" s="360"/>
      <c r="N45" s="360"/>
      <c r="O45" s="360"/>
      <c r="P45" s="361"/>
      <c r="Q45" s="786"/>
      <c r="R45" s="329"/>
    </row>
    <row r="46" spans="1:259" x14ac:dyDescent="0.25">
      <c r="L46" s="447"/>
      <c r="M46" s="360"/>
      <c r="N46" s="360"/>
      <c r="O46" s="360"/>
      <c r="P46" s="361"/>
      <c r="Q46" s="786"/>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7"/>
      <c r="R50" s="329"/>
    </row>
    <row r="51" spans="12:18" x14ac:dyDescent="0.25">
      <c r="L51" s="447"/>
      <c r="M51" s="360"/>
      <c r="N51" s="360"/>
      <c r="O51" s="360"/>
      <c r="P51" s="361"/>
      <c r="Q51" s="786"/>
      <c r="R51" s="329"/>
    </row>
    <row r="52" spans="12:18" x14ac:dyDescent="0.25">
      <c r="L52" s="447"/>
      <c r="M52" s="360"/>
      <c r="N52" s="360"/>
      <c r="O52" s="360"/>
      <c r="P52" s="361"/>
      <c r="Q52" s="786"/>
      <c r="R52" s="329"/>
    </row>
    <row r="53" spans="12:18" x14ac:dyDescent="0.2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424</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250</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251</v>
      </c>
      <c r="K8" s="1463"/>
      <c r="L8" s="1463"/>
      <c r="M8" s="1463"/>
      <c r="N8" s="1463"/>
      <c r="O8" s="1464"/>
      <c r="P8" s="317"/>
      <c r="Q8" s="1462" t="s">
        <v>252</v>
      </c>
      <c r="R8" s="1463"/>
      <c r="S8" s="1463"/>
      <c r="T8" s="1463"/>
      <c r="U8" s="1463"/>
      <c r="V8" s="1464"/>
      <c r="W8" s="317"/>
      <c r="X8" s="1462" t="s">
        <v>253</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222</v>
      </c>
      <c r="L9" s="1441" t="s">
        <v>24</v>
      </c>
      <c r="M9" s="1442"/>
      <c r="N9" s="1443" t="s">
        <v>23</v>
      </c>
      <c r="O9" s="1444"/>
      <c r="P9" s="317"/>
      <c r="Q9" s="1445" t="s">
        <v>9</v>
      </c>
      <c r="R9" s="1439" t="s">
        <v>222</v>
      </c>
      <c r="S9" s="1441" t="s">
        <v>24</v>
      </c>
      <c r="T9" s="1442"/>
      <c r="U9" s="1443" t="s">
        <v>23</v>
      </c>
      <c r="V9" s="1444"/>
      <c r="W9" s="317"/>
      <c r="X9" s="1445" t="s">
        <v>9</v>
      </c>
      <c r="Y9" s="1439" t="s">
        <v>222</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222</v>
      </c>
      <c r="G10" s="406" t="s">
        <v>9</v>
      </c>
      <c r="H10" s="886" t="s">
        <v>222</v>
      </c>
      <c r="I10" s="346"/>
      <c r="J10" s="1446"/>
      <c r="K10" s="1440"/>
      <c r="L10" s="404" t="s">
        <v>9</v>
      </c>
      <c r="M10" s="403" t="s">
        <v>222</v>
      </c>
      <c r="N10" s="407" t="s">
        <v>9</v>
      </c>
      <c r="O10" s="402" t="s">
        <v>222</v>
      </c>
      <c r="P10" s="347"/>
      <c r="Q10" s="1446"/>
      <c r="R10" s="1440"/>
      <c r="S10" s="404" t="s">
        <v>9</v>
      </c>
      <c r="T10" s="403" t="s">
        <v>222</v>
      </c>
      <c r="U10" s="407" t="s">
        <v>9</v>
      </c>
      <c r="V10" s="402" t="s">
        <v>222</v>
      </c>
      <c r="W10" s="347"/>
      <c r="X10" s="1446"/>
      <c r="Y10" s="1440"/>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302871</v>
      </c>
      <c r="E12" s="352">
        <f>L12+S12+Z12</f>
        <v>189388</v>
      </c>
      <c r="F12" s="353">
        <f>E12/$D12*100</f>
        <v>62.530912500701618</v>
      </c>
      <c r="G12" s="352">
        <f>N12+U12+AB12</f>
        <v>113483</v>
      </c>
      <c r="H12" s="354">
        <f>G12/$D12*100</f>
        <v>37.469087499298382</v>
      </c>
      <c r="I12" s="350"/>
      <c r="J12" s="355">
        <v>91228</v>
      </c>
      <c r="K12" s="356">
        <v>30.121074648942948</v>
      </c>
      <c r="L12" s="357">
        <v>36942</v>
      </c>
      <c r="M12" s="353">
        <v>40.494146533958876</v>
      </c>
      <c r="N12" s="357">
        <v>54286</v>
      </c>
      <c r="O12" s="358">
        <v>59.505853466041124</v>
      </c>
      <c r="P12" s="350"/>
      <c r="Q12" s="355">
        <v>63380</v>
      </c>
      <c r="R12" s="356">
        <v>20.926401009010437</v>
      </c>
      <c r="S12" s="357">
        <v>41451</v>
      </c>
      <c r="T12" s="353">
        <v>65.400757336699272</v>
      </c>
      <c r="U12" s="357">
        <v>21929</v>
      </c>
      <c r="V12" s="358">
        <v>34.599242663300728</v>
      </c>
      <c r="W12" s="350"/>
      <c r="X12" s="355">
        <v>148263</v>
      </c>
      <c r="Y12" s="356">
        <v>48.952524342046615</v>
      </c>
      <c r="Z12" s="357">
        <v>110995</v>
      </c>
      <c r="AA12" s="353">
        <v>74.863587004175017</v>
      </c>
      <c r="AB12" s="357">
        <v>37268</v>
      </c>
      <c r="AC12" s="358">
        <f t="shared" ref="AC12:AC29" si="0">AB12/$X12*100</f>
        <v>25.136412995824987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47035</v>
      </c>
      <c r="E13" s="365">
        <f t="shared" ref="E13:E29" si="2">L13+S13+Z13</f>
        <v>30313</v>
      </c>
      <c r="F13" s="366">
        <f t="shared" ref="F13:H29" si="3">E13/$D13*100</f>
        <v>64.447751674285101</v>
      </c>
      <c r="G13" s="365">
        <f t="shared" ref="G13:G29" si="4">N13+U13+AB13</f>
        <v>16722</v>
      </c>
      <c r="H13" s="367">
        <f t="shared" si="3"/>
        <v>35.552248325714892</v>
      </c>
      <c r="I13" s="350"/>
      <c r="J13" s="368">
        <v>9185</v>
      </c>
      <c r="K13" s="369">
        <v>19.528011055596899</v>
      </c>
      <c r="L13" s="370">
        <v>3849</v>
      </c>
      <c r="M13" s="371">
        <v>41.905280348394122</v>
      </c>
      <c r="N13" s="370">
        <v>5336</v>
      </c>
      <c r="O13" s="372">
        <v>58.094719651605878</v>
      </c>
      <c r="P13" s="350"/>
      <c r="Q13" s="368">
        <v>8709</v>
      </c>
      <c r="R13" s="369">
        <v>18.515998724354205</v>
      </c>
      <c r="S13" s="370">
        <v>5273</v>
      </c>
      <c r="T13" s="371">
        <v>60.546561028820754</v>
      </c>
      <c r="U13" s="370">
        <v>3436</v>
      </c>
      <c r="V13" s="372">
        <v>39.453438971179239</v>
      </c>
      <c r="W13" s="350"/>
      <c r="X13" s="368">
        <v>29141</v>
      </c>
      <c r="Y13" s="369">
        <v>61.955990220048896</v>
      </c>
      <c r="Z13" s="370">
        <v>21191</v>
      </c>
      <c r="AA13" s="371">
        <v>72.718849730620079</v>
      </c>
      <c r="AB13" s="370">
        <v>7950</v>
      </c>
      <c r="AC13" s="372">
        <f t="shared" si="0"/>
        <v>27.281150269379911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35107</v>
      </c>
      <c r="E14" s="365">
        <f t="shared" si="2"/>
        <v>22697</v>
      </c>
      <c r="F14" s="366">
        <f t="shared" si="3"/>
        <v>64.650924317087771</v>
      </c>
      <c r="G14" s="365">
        <f t="shared" si="4"/>
        <v>12410</v>
      </c>
      <c r="H14" s="367">
        <f t="shared" si="3"/>
        <v>35.349075682912243</v>
      </c>
      <c r="I14" s="350"/>
      <c r="J14" s="368">
        <v>8177</v>
      </c>
      <c r="K14" s="369">
        <v>23.291651237644913</v>
      </c>
      <c r="L14" s="370">
        <v>3369</v>
      </c>
      <c r="M14" s="371">
        <v>41.200929436223554</v>
      </c>
      <c r="N14" s="370">
        <v>4808</v>
      </c>
      <c r="O14" s="372">
        <v>58.799070563776446</v>
      </c>
      <c r="P14" s="350"/>
      <c r="Q14" s="368">
        <v>7393</v>
      </c>
      <c r="R14" s="369">
        <v>21.058478366137805</v>
      </c>
      <c r="S14" s="370">
        <v>4349</v>
      </c>
      <c r="T14" s="371">
        <v>58.825916407412414</v>
      </c>
      <c r="U14" s="370">
        <v>3044</v>
      </c>
      <c r="V14" s="372">
        <v>41.174083592587586</v>
      </c>
      <c r="W14" s="350"/>
      <c r="X14" s="368">
        <v>19537</v>
      </c>
      <c r="Y14" s="369">
        <v>55.649870396217281</v>
      </c>
      <c r="Z14" s="370">
        <v>14979</v>
      </c>
      <c r="AA14" s="371">
        <v>76.669908378973233</v>
      </c>
      <c r="AB14" s="370">
        <v>4558</v>
      </c>
      <c r="AC14" s="372">
        <f t="shared" si="0"/>
        <v>23.330091621026767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32958</v>
      </c>
      <c r="E15" s="365">
        <f t="shared" si="2"/>
        <v>20244</v>
      </c>
      <c r="F15" s="366">
        <f t="shared" si="3"/>
        <v>61.423630074640457</v>
      </c>
      <c r="G15" s="365">
        <f t="shared" si="4"/>
        <v>12714</v>
      </c>
      <c r="H15" s="367">
        <f t="shared" si="3"/>
        <v>38.57636992535955</v>
      </c>
      <c r="I15" s="350"/>
      <c r="J15" s="368">
        <v>9013</v>
      </c>
      <c r="K15" s="369">
        <v>27.346926391164512</v>
      </c>
      <c r="L15" s="370">
        <v>3752</v>
      </c>
      <c r="M15" s="371">
        <v>41.628758460002217</v>
      </c>
      <c r="N15" s="370">
        <v>5261</v>
      </c>
      <c r="O15" s="372">
        <v>58.371241539997776</v>
      </c>
      <c r="P15" s="350"/>
      <c r="Q15" s="368">
        <v>7129</v>
      </c>
      <c r="R15" s="369">
        <v>21.630560106802594</v>
      </c>
      <c r="S15" s="370">
        <v>4245</v>
      </c>
      <c r="T15" s="371">
        <v>59.545518305512687</v>
      </c>
      <c r="U15" s="370">
        <v>2884</v>
      </c>
      <c r="V15" s="372">
        <v>40.454481694487306</v>
      </c>
      <c r="W15" s="350"/>
      <c r="X15" s="368">
        <v>16816</v>
      </c>
      <c r="Y15" s="369">
        <v>51.022513502032893</v>
      </c>
      <c r="Z15" s="370">
        <v>12247</v>
      </c>
      <c r="AA15" s="371">
        <v>72.829448144624166</v>
      </c>
      <c r="AB15" s="370">
        <v>4569</v>
      </c>
      <c r="AC15" s="372">
        <f t="shared" si="0"/>
        <v>27.170551855375834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48365</v>
      </c>
      <c r="E16" s="365">
        <f t="shared" si="2"/>
        <v>28217</v>
      </c>
      <c r="F16" s="366">
        <f t="shared" si="3"/>
        <v>58.341776077742168</v>
      </c>
      <c r="G16" s="365">
        <f t="shared" si="4"/>
        <v>20148</v>
      </c>
      <c r="H16" s="367">
        <f t="shared" si="3"/>
        <v>41.658223922257832</v>
      </c>
      <c r="I16" s="350"/>
      <c r="J16" s="368">
        <v>19151</v>
      </c>
      <c r="K16" s="369">
        <v>39.596815879251523</v>
      </c>
      <c r="L16" s="370">
        <v>7760</v>
      </c>
      <c r="M16" s="371">
        <v>40.520077280559761</v>
      </c>
      <c r="N16" s="370">
        <v>11391</v>
      </c>
      <c r="O16" s="372">
        <v>59.479922719440239</v>
      </c>
      <c r="P16" s="350"/>
      <c r="Q16" s="368">
        <v>9771</v>
      </c>
      <c r="R16" s="369">
        <v>20.202625865812056</v>
      </c>
      <c r="S16" s="370">
        <v>5952</v>
      </c>
      <c r="T16" s="371">
        <v>60.914952410193436</v>
      </c>
      <c r="U16" s="370">
        <v>3819</v>
      </c>
      <c r="V16" s="372">
        <v>39.085047589806571</v>
      </c>
      <c r="W16" s="350"/>
      <c r="X16" s="368">
        <v>19443</v>
      </c>
      <c r="Y16" s="369">
        <v>40.200558254936418</v>
      </c>
      <c r="Z16" s="370">
        <v>14505</v>
      </c>
      <c r="AA16" s="371">
        <v>74.602684770868692</v>
      </c>
      <c r="AB16" s="370">
        <v>4938</v>
      </c>
      <c r="AC16" s="372">
        <f t="shared" si="0"/>
        <v>25.397315229131305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18033</v>
      </c>
      <c r="E17" s="375">
        <f t="shared" si="2"/>
        <v>11265</v>
      </c>
      <c r="F17" s="376">
        <f t="shared" si="3"/>
        <v>62.468807186824158</v>
      </c>
      <c r="G17" s="375">
        <f t="shared" si="4"/>
        <v>6768</v>
      </c>
      <c r="H17" s="367">
        <f t="shared" si="3"/>
        <v>37.531192813175842</v>
      </c>
      <c r="I17" s="350"/>
      <c r="J17" s="377">
        <v>4670</v>
      </c>
      <c r="K17" s="378">
        <v>25.896966672212056</v>
      </c>
      <c r="L17" s="375">
        <v>1928</v>
      </c>
      <c r="M17" s="376">
        <v>41.284796573875802</v>
      </c>
      <c r="N17" s="375">
        <v>2742</v>
      </c>
      <c r="O17" s="372">
        <v>58.715203426124198</v>
      </c>
      <c r="P17" s="350"/>
      <c r="Q17" s="377">
        <v>3838</v>
      </c>
      <c r="R17" s="378">
        <v>21.283203016691623</v>
      </c>
      <c r="S17" s="375">
        <v>2148</v>
      </c>
      <c r="T17" s="376">
        <v>55.966649296508599</v>
      </c>
      <c r="U17" s="375">
        <v>1690</v>
      </c>
      <c r="V17" s="372">
        <v>44.033350703491401</v>
      </c>
      <c r="W17" s="350"/>
      <c r="X17" s="377">
        <v>9525</v>
      </c>
      <c r="Y17" s="378">
        <v>52.819830311096325</v>
      </c>
      <c r="Z17" s="375">
        <v>7189</v>
      </c>
      <c r="AA17" s="376">
        <v>75.475065616797892</v>
      </c>
      <c r="AB17" s="375">
        <v>2336</v>
      </c>
      <c r="AC17" s="372">
        <f t="shared" si="0"/>
        <v>24.524934383202098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127036</v>
      </c>
      <c r="E18" s="365">
        <f t="shared" si="2"/>
        <v>80452</v>
      </c>
      <c r="F18" s="366">
        <f t="shared" si="3"/>
        <v>63.330079662457884</v>
      </c>
      <c r="G18" s="365">
        <f t="shared" si="4"/>
        <v>46584</v>
      </c>
      <c r="H18" s="367">
        <f t="shared" si="3"/>
        <v>36.669920337542116</v>
      </c>
      <c r="I18" s="350"/>
      <c r="J18" s="368">
        <v>26443</v>
      </c>
      <c r="K18" s="369">
        <v>20.815359425674611</v>
      </c>
      <c r="L18" s="370">
        <v>11028</v>
      </c>
      <c r="M18" s="371">
        <v>41.704799001626142</v>
      </c>
      <c r="N18" s="370">
        <v>15415</v>
      </c>
      <c r="O18" s="372">
        <v>58.295200998373865</v>
      </c>
      <c r="P18" s="350"/>
      <c r="Q18" s="368">
        <v>21862</v>
      </c>
      <c r="R18" s="369">
        <v>17.209295002991279</v>
      </c>
      <c r="S18" s="370">
        <v>12398</v>
      </c>
      <c r="T18" s="371">
        <v>56.710273533985912</v>
      </c>
      <c r="U18" s="370">
        <v>9464</v>
      </c>
      <c r="V18" s="372">
        <v>43.289726466014088</v>
      </c>
      <c r="W18" s="350"/>
      <c r="X18" s="368">
        <v>78731</v>
      </c>
      <c r="Y18" s="369">
        <v>61.975345571334103</v>
      </c>
      <c r="Z18" s="370">
        <v>57026</v>
      </c>
      <c r="AA18" s="371">
        <v>72.431443776911252</v>
      </c>
      <c r="AB18" s="370">
        <v>21705</v>
      </c>
      <c r="AC18" s="372">
        <f t="shared" si="0"/>
        <v>27.568556223088748</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78705</v>
      </c>
      <c r="E19" s="365">
        <f t="shared" si="2"/>
        <v>49806</v>
      </c>
      <c r="F19" s="366">
        <f t="shared" si="3"/>
        <v>63.281875357347047</v>
      </c>
      <c r="G19" s="365">
        <f t="shared" si="4"/>
        <v>28899</v>
      </c>
      <c r="H19" s="367">
        <f t="shared" si="3"/>
        <v>36.718124642652946</v>
      </c>
      <c r="I19" s="350"/>
      <c r="J19" s="368">
        <v>17920</v>
      </c>
      <c r="K19" s="369">
        <v>22.768566164792581</v>
      </c>
      <c r="L19" s="370">
        <v>7248</v>
      </c>
      <c r="M19" s="371">
        <v>40.446428571428569</v>
      </c>
      <c r="N19" s="370">
        <v>10672</v>
      </c>
      <c r="O19" s="372">
        <v>59.553571428571431</v>
      </c>
      <c r="P19" s="350"/>
      <c r="Q19" s="368">
        <v>14132</v>
      </c>
      <c r="R19" s="369">
        <v>17.95565720094022</v>
      </c>
      <c r="S19" s="370">
        <v>8680</v>
      </c>
      <c r="T19" s="371">
        <v>61.420888763090851</v>
      </c>
      <c r="U19" s="370">
        <v>5452</v>
      </c>
      <c r="V19" s="372">
        <v>38.579111236909142</v>
      </c>
      <c r="W19" s="350"/>
      <c r="X19" s="368">
        <v>46653</v>
      </c>
      <c r="Y19" s="369">
        <v>59.275776634267196</v>
      </c>
      <c r="Z19" s="370">
        <v>33878</v>
      </c>
      <c r="AA19" s="371">
        <v>72.616980687201249</v>
      </c>
      <c r="AB19" s="370">
        <v>12775</v>
      </c>
      <c r="AC19" s="372">
        <f t="shared" si="0"/>
        <v>27.383019312798751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238250</v>
      </c>
      <c r="E20" s="365">
        <f t="shared" si="2"/>
        <v>150443</v>
      </c>
      <c r="F20" s="366">
        <f t="shared" si="3"/>
        <v>63.14501573976915</v>
      </c>
      <c r="G20" s="365">
        <f t="shared" si="4"/>
        <v>87807</v>
      </c>
      <c r="H20" s="367">
        <f t="shared" si="3"/>
        <v>36.85498426023085</v>
      </c>
      <c r="I20" s="350"/>
      <c r="J20" s="368">
        <v>62200</v>
      </c>
      <c r="K20" s="369">
        <v>26.107030430220355</v>
      </c>
      <c r="L20" s="370">
        <v>26250</v>
      </c>
      <c r="M20" s="371">
        <v>42.20257234726688</v>
      </c>
      <c r="N20" s="370">
        <v>35950</v>
      </c>
      <c r="O20" s="372">
        <v>57.797427652733127</v>
      </c>
      <c r="P20" s="350"/>
      <c r="Q20" s="368">
        <v>47538</v>
      </c>
      <c r="R20" s="369">
        <v>19.952990556138513</v>
      </c>
      <c r="S20" s="370">
        <v>29059</v>
      </c>
      <c r="T20" s="371">
        <v>61.127939753460389</v>
      </c>
      <c r="U20" s="370">
        <v>18479</v>
      </c>
      <c r="V20" s="372">
        <v>38.872060246539611</v>
      </c>
      <c r="W20" s="350"/>
      <c r="X20" s="368">
        <v>128512</v>
      </c>
      <c r="Y20" s="369">
        <v>53.939979013641135</v>
      </c>
      <c r="Z20" s="370">
        <v>95134</v>
      </c>
      <c r="AA20" s="371">
        <v>74.027328187251001</v>
      </c>
      <c r="AB20" s="370">
        <v>33378</v>
      </c>
      <c r="AC20" s="372">
        <f t="shared" si="0"/>
        <v>25.972671812749006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167654</v>
      </c>
      <c r="E21" s="365">
        <f t="shared" si="2"/>
        <v>104662</v>
      </c>
      <c r="F21" s="366">
        <f t="shared" si="3"/>
        <v>62.427380199696991</v>
      </c>
      <c r="G21" s="365">
        <f t="shared" si="4"/>
        <v>62992</v>
      </c>
      <c r="H21" s="367">
        <f t="shared" si="3"/>
        <v>37.572619800303002</v>
      </c>
      <c r="I21" s="350"/>
      <c r="J21" s="368">
        <v>44211</v>
      </c>
      <c r="K21" s="369">
        <v>26.370381857873955</v>
      </c>
      <c r="L21" s="370">
        <v>17760</v>
      </c>
      <c r="M21" s="371">
        <v>40.170998167876768</v>
      </c>
      <c r="N21" s="370">
        <v>26451</v>
      </c>
      <c r="O21" s="372">
        <v>59.829001832123232</v>
      </c>
      <c r="P21" s="350"/>
      <c r="Q21" s="368">
        <v>33945</v>
      </c>
      <c r="R21" s="369">
        <v>20.247056437663282</v>
      </c>
      <c r="S21" s="370">
        <v>20674</v>
      </c>
      <c r="T21" s="371">
        <v>60.904404183237595</v>
      </c>
      <c r="U21" s="370">
        <v>13271</v>
      </c>
      <c r="V21" s="372">
        <v>39.095595816762405</v>
      </c>
      <c r="W21" s="350"/>
      <c r="X21" s="368">
        <v>89498</v>
      </c>
      <c r="Y21" s="369">
        <v>53.382561704462759</v>
      </c>
      <c r="Z21" s="370">
        <v>66228</v>
      </c>
      <c r="AA21" s="371">
        <v>73.999418981429756</v>
      </c>
      <c r="AB21" s="370">
        <v>23270</v>
      </c>
      <c r="AC21" s="372">
        <f t="shared" si="0"/>
        <v>26.000581018570244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36975</v>
      </c>
      <c r="E22" s="365">
        <f t="shared" si="2"/>
        <v>23712</v>
      </c>
      <c r="F22" s="366">
        <f t="shared" si="3"/>
        <v>64.129817444219057</v>
      </c>
      <c r="G22" s="365">
        <f t="shared" si="4"/>
        <v>13263</v>
      </c>
      <c r="H22" s="367">
        <f t="shared" si="3"/>
        <v>35.870182555780936</v>
      </c>
      <c r="I22" s="350"/>
      <c r="J22" s="368">
        <v>9209</v>
      </c>
      <c r="K22" s="369">
        <v>24.906017579445571</v>
      </c>
      <c r="L22" s="370">
        <v>3872</v>
      </c>
      <c r="M22" s="371">
        <v>42.045824736670653</v>
      </c>
      <c r="N22" s="370">
        <v>5337</v>
      </c>
      <c r="O22" s="372">
        <v>57.954175263329354</v>
      </c>
      <c r="P22" s="350"/>
      <c r="Q22" s="368">
        <v>6742</v>
      </c>
      <c r="R22" s="369">
        <v>18.23394185260311</v>
      </c>
      <c r="S22" s="370">
        <v>4140</v>
      </c>
      <c r="T22" s="371">
        <v>61.406110946306733</v>
      </c>
      <c r="U22" s="370">
        <v>2602</v>
      </c>
      <c r="V22" s="372">
        <v>38.593889053693267</v>
      </c>
      <c r="W22" s="350"/>
      <c r="X22" s="368">
        <v>21024</v>
      </c>
      <c r="Y22" s="369">
        <v>56.860040567951323</v>
      </c>
      <c r="Z22" s="370">
        <v>15700</v>
      </c>
      <c r="AA22" s="371">
        <v>74.676560121765604</v>
      </c>
      <c r="AB22" s="370">
        <v>5324</v>
      </c>
      <c r="AC22" s="372">
        <f t="shared" si="0"/>
        <v>25.323439878234399</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84054</v>
      </c>
      <c r="E23" s="365">
        <f t="shared" si="2"/>
        <v>52175</v>
      </c>
      <c r="F23" s="366">
        <f t="shared" si="3"/>
        <v>62.073191043852759</v>
      </c>
      <c r="G23" s="365">
        <f t="shared" si="4"/>
        <v>31879</v>
      </c>
      <c r="H23" s="367">
        <f t="shared" si="3"/>
        <v>37.926808956147241</v>
      </c>
      <c r="I23" s="350"/>
      <c r="J23" s="368">
        <v>23158</v>
      </c>
      <c r="K23" s="369">
        <v>27.551336045875267</v>
      </c>
      <c r="L23" s="370">
        <v>8929</v>
      </c>
      <c r="M23" s="371">
        <v>38.556870196044564</v>
      </c>
      <c r="N23" s="370">
        <v>14229</v>
      </c>
      <c r="O23" s="372">
        <v>61.443129803955429</v>
      </c>
      <c r="P23" s="350"/>
      <c r="Q23" s="368">
        <v>14664</v>
      </c>
      <c r="R23" s="369">
        <v>17.445927617959882</v>
      </c>
      <c r="S23" s="370">
        <v>8498</v>
      </c>
      <c r="T23" s="371">
        <v>57.951445717403161</v>
      </c>
      <c r="U23" s="370">
        <v>6166</v>
      </c>
      <c r="V23" s="372">
        <v>42.048554282596832</v>
      </c>
      <c r="W23" s="350"/>
      <c r="X23" s="368">
        <v>46232</v>
      </c>
      <c r="Y23" s="369">
        <v>55.002736336164851</v>
      </c>
      <c r="Z23" s="370">
        <v>34748</v>
      </c>
      <c r="AA23" s="371">
        <v>75.160062294514617</v>
      </c>
      <c r="AB23" s="370">
        <v>11484</v>
      </c>
      <c r="AC23" s="372">
        <f t="shared" si="0"/>
        <v>24.839937705485379</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198437</v>
      </c>
      <c r="E24" s="365">
        <f t="shared" si="2"/>
        <v>129137</v>
      </c>
      <c r="F24" s="366">
        <f t="shared" si="3"/>
        <v>65.07707735956501</v>
      </c>
      <c r="G24" s="365">
        <f t="shared" si="4"/>
        <v>69300</v>
      </c>
      <c r="H24" s="367">
        <f t="shared" si="3"/>
        <v>34.922922640434997</v>
      </c>
      <c r="I24" s="350"/>
      <c r="J24" s="368">
        <v>52024</v>
      </c>
      <c r="K24" s="369">
        <v>26.216884955930595</v>
      </c>
      <c r="L24" s="370">
        <v>23787</v>
      </c>
      <c r="M24" s="371">
        <v>45.723127787175152</v>
      </c>
      <c r="N24" s="370">
        <v>28237</v>
      </c>
      <c r="O24" s="372">
        <v>54.276872212824841</v>
      </c>
      <c r="P24" s="350"/>
      <c r="Q24" s="368">
        <v>35246</v>
      </c>
      <c r="R24" s="369">
        <v>17.761808533690793</v>
      </c>
      <c r="S24" s="370">
        <v>22193</v>
      </c>
      <c r="T24" s="371">
        <v>62.966010327413038</v>
      </c>
      <c r="U24" s="370">
        <v>13053</v>
      </c>
      <c r="V24" s="372">
        <v>37.033989672586962</v>
      </c>
      <c r="W24" s="350"/>
      <c r="X24" s="368">
        <v>111167</v>
      </c>
      <c r="Y24" s="369">
        <v>56.021306510378608</v>
      </c>
      <c r="Z24" s="370">
        <v>83157</v>
      </c>
      <c r="AA24" s="371">
        <v>74.803673752102696</v>
      </c>
      <c r="AB24" s="370">
        <v>28010</v>
      </c>
      <c r="AC24" s="372">
        <f t="shared" si="0"/>
        <v>25.196326247897304</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47031</v>
      </c>
      <c r="E25" s="365">
        <f t="shared" si="2"/>
        <v>27145</v>
      </c>
      <c r="F25" s="366">
        <f t="shared" si="3"/>
        <v>57.717250324254209</v>
      </c>
      <c r="G25" s="365">
        <f t="shared" si="4"/>
        <v>19886</v>
      </c>
      <c r="H25" s="367">
        <f t="shared" si="3"/>
        <v>42.282749675745784</v>
      </c>
      <c r="I25" s="350"/>
      <c r="J25" s="368">
        <v>16955</v>
      </c>
      <c r="K25" s="369">
        <v>36.050689970445028</v>
      </c>
      <c r="L25" s="370">
        <v>6266</v>
      </c>
      <c r="M25" s="371">
        <v>36.956649955765258</v>
      </c>
      <c r="N25" s="370">
        <v>10689</v>
      </c>
      <c r="O25" s="372">
        <v>63.043350044234735</v>
      </c>
      <c r="P25" s="350"/>
      <c r="Q25" s="368">
        <v>9241</v>
      </c>
      <c r="R25" s="369">
        <v>19.648742318896048</v>
      </c>
      <c r="S25" s="370">
        <v>5644</v>
      </c>
      <c r="T25" s="371">
        <v>61.075641164376151</v>
      </c>
      <c r="U25" s="370">
        <v>3597</v>
      </c>
      <c r="V25" s="372">
        <v>38.924358835623849</v>
      </c>
      <c r="W25" s="350"/>
      <c r="X25" s="368">
        <v>20835</v>
      </c>
      <c r="Y25" s="369">
        <v>44.300567710658925</v>
      </c>
      <c r="Z25" s="370">
        <v>15235</v>
      </c>
      <c r="AA25" s="371">
        <v>73.122150227981763</v>
      </c>
      <c r="AB25" s="370">
        <v>5600</v>
      </c>
      <c r="AC25" s="372">
        <f t="shared" si="0"/>
        <v>26.877849772018237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17314</v>
      </c>
      <c r="E26" s="380">
        <f t="shared" si="2"/>
        <v>10949</v>
      </c>
      <c r="F26" s="381">
        <f t="shared" si="3"/>
        <v>63.237842208617302</v>
      </c>
      <c r="G26" s="380">
        <f t="shared" si="4"/>
        <v>6365</v>
      </c>
      <c r="H26" s="367">
        <f t="shared" si="3"/>
        <v>36.762157791382691</v>
      </c>
      <c r="I26" s="350"/>
      <c r="J26" s="377">
        <v>3553</v>
      </c>
      <c r="K26" s="378">
        <v>20.520965692503175</v>
      </c>
      <c r="L26" s="375">
        <v>1467</v>
      </c>
      <c r="M26" s="376">
        <v>41.28905150576977</v>
      </c>
      <c r="N26" s="375">
        <v>2086</v>
      </c>
      <c r="O26" s="372">
        <v>58.71094849423023</v>
      </c>
      <c r="P26" s="350"/>
      <c r="Q26" s="377">
        <v>2911</v>
      </c>
      <c r="R26" s="378">
        <v>16.81298371260252</v>
      </c>
      <c r="S26" s="375">
        <v>1623</v>
      </c>
      <c r="T26" s="376">
        <v>55.754036413603572</v>
      </c>
      <c r="U26" s="375">
        <v>1288</v>
      </c>
      <c r="V26" s="372">
        <v>44.245963586396428</v>
      </c>
      <c r="W26" s="350"/>
      <c r="X26" s="377">
        <v>10850</v>
      </c>
      <c r="Y26" s="378">
        <v>62.666050594894308</v>
      </c>
      <c r="Z26" s="375">
        <v>7859</v>
      </c>
      <c r="AA26" s="376">
        <v>72.433179723502306</v>
      </c>
      <c r="AB26" s="375">
        <v>2991</v>
      </c>
      <c r="AC26" s="372">
        <f t="shared" si="0"/>
        <v>27.566820276497694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72902</v>
      </c>
      <c r="E27" s="380">
        <f t="shared" si="2"/>
        <v>44934</v>
      </c>
      <c r="F27" s="381">
        <f t="shared" si="3"/>
        <v>61.636169103728292</v>
      </c>
      <c r="G27" s="380">
        <f t="shared" si="4"/>
        <v>27968</v>
      </c>
      <c r="H27" s="367">
        <f t="shared" si="3"/>
        <v>38.363830896271708</v>
      </c>
      <c r="I27" s="350"/>
      <c r="J27" s="377">
        <v>18073</v>
      </c>
      <c r="K27" s="378">
        <v>24.790815066802008</v>
      </c>
      <c r="L27" s="375">
        <v>7086</v>
      </c>
      <c r="M27" s="376">
        <v>39.207657832125271</v>
      </c>
      <c r="N27" s="375">
        <v>10987</v>
      </c>
      <c r="O27" s="372">
        <v>60.792342167874736</v>
      </c>
      <c r="P27" s="350"/>
      <c r="Q27" s="377">
        <v>13383</v>
      </c>
      <c r="R27" s="378">
        <v>18.357521055663767</v>
      </c>
      <c r="S27" s="375">
        <v>7453</v>
      </c>
      <c r="T27" s="376">
        <v>55.690054546813116</v>
      </c>
      <c r="U27" s="375">
        <v>5930</v>
      </c>
      <c r="V27" s="372">
        <v>44.309945453186877</v>
      </c>
      <c r="W27" s="350"/>
      <c r="X27" s="377">
        <v>41446</v>
      </c>
      <c r="Y27" s="378">
        <v>56.851663877534222</v>
      </c>
      <c r="Z27" s="375">
        <v>30395</v>
      </c>
      <c r="AA27" s="376">
        <v>73.336389518892048</v>
      </c>
      <c r="AB27" s="375">
        <v>11051</v>
      </c>
      <c r="AC27" s="372">
        <f t="shared" si="0"/>
        <v>26.663610481107945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9317</v>
      </c>
      <c r="E28" s="380">
        <f t="shared" si="2"/>
        <v>6094</v>
      </c>
      <c r="F28" s="381">
        <f t="shared" si="3"/>
        <v>65.4073199527745</v>
      </c>
      <c r="G28" s="380">
        <f t="shared" si="4"/>
        <v>3223</v>
      </c>
      <c r="H28" s="382">
        <f t="shared" si="3"/>
        <v>34.5926800472255</v>
      </c>
      <c r="I28" s="350"/>
      <c r="J28" s="377">
        <v>1565</v>
      </c>
      <c r="K28" s="378">
        <v>16.797252334442415</v>
      </c>
      <c r="L28" s="375">
        <v>655</v>
      </c>
      <c r="M28" s="376">
        <v>41.853035143769965</v>
      </c>
      <c r="N28" s="375">
        <v>910</v>
      </c>
      <c r="O28" s="383">
        <v>58.146964856230035</v>
      </c>
      <c r="P28" s="350"/>
      <c r="Q28" s="377">
        <v>1667</v>
      </c>
      <c r="R28" s="378">
        <v>17.892025330041857</v>
      </c>
      <c r="S28" s="375">
        <v>972</v>
      </c>
      <c r="T28" s="376">
        <v>58.308338332333534</v>
      </c>
      <c r="U28" s="375">
        <v>695</v>
      </c>
      <c r="V28" s="383">
        <v>41.691661667666466</v>
      </c>
      <c r="W28" s="350"/>
      <c r="X28" s="377">
        <v>6085</v>
      </c>
      <c r="Y28" s="378">
        <v>65.31072233551572</v>
      </c>
      <c r="Z28" s="375">
        <v>4467</v>
      </c>
      <c r="AA28" s="376">
        <v>73.410024650780599</v>
      </c>
      <c r="AB28" s="375">
        <v>1618</v>
      </c>
      <c r="AC28" s="383">
        <f t="shared" si="0"/>
        <v>26.58997534921939</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3794</v>
      </c>
      <c r="E29" s="386">
        <f t="shared" si="2"/>
        <v>2031</v>
      </c>
      <c r="F29" s="387">
        <f t="shared" si="3"/>
        <v>53.531892461781759</v>
      </c>
      <c r="G29" s="386">
        <f t="shared" si="4"/>
        <v>1763</v>
      </c>
      <c r="H29" s="388">
        <f t="shared" si="3"/>
        <v>46.468107538218241</v>
      </c>
      <c r="I29" s="350"/>
      <c r="J29" s="389">
        <v>2124</v>
      </c>
      <c r="K29" s="390">
        <v>55.983131259884026</v>
      </c>
      <c r="L29" s="391">
        <v>776</v>
      </c>
      <c r="M29" s="392">
        <v>36.534839924670429</v>
      </c>
      <c r="N29" s="391">
        <v>1348</v>
      </c>
      <c r="O29" s="393">
        <v>63.465160075329564</v>
      </c>
      <c r="P29" s="350"/>
      <c r="Q29" s="389">
        <v>586</v>
      </c>
      <c r="R29" s="390">
        <v>15.445440168687401</v>
      </c>
      <c r="S29" s="391">
        <v>408</v>
      </c>
      <c r="T29" s="392">
        <v>69.6245733788396</v>
      </c>
      <c r="U29" s="391">
        <v>178</v>
      </c>
      <c r="V29" s="393">
        <v>30.375426621160411</v>
      </c>
      <c r="W29" s="350"/>
      <c r="X29" s="389">
        <v>1084</v>
      </c>
      <c r="Y29" s="390">
        <v>28.571428571428569</v>
      </c>
      <c r="Z29" s="391">
        <v>847</v>
      </c>
      <c r="AA29" s="392">
        <v>78.136531365313658</v>
      </c>
      <c r="AB29" s="391">
        <v>237</v>
      </c>
      <c r="AC29" s="393">
        <f t="shared" si="0"/>
        <v>21.863468634686349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25">
      <c r="B31" s="1228" t="s">
        <v>0</v>
      </c>
      <c r="D31" s="1229">
        <f>J31+Q31+X31</f>
        <v>1565838</v>
      </c>
      <c r="E31" s="1230">
        <f>L31+S31+Z31</f>
        <v>983664</v>
      </c>
      <c r="F31" s="1231">
        <f>E31/$D31*100</f>
        <v>62.820291754319413</v>
      </c>
      <c r="G31" s="1230">
        <f>N31+U31+AB31</f>
        <v>582174</v>
      </c>
      <c r="H31" s="1232">
        <f>G31/$D31*100</f>
        <v>37.179708245680587</v>
      </c>
      <c r="J31" s="1233">
        <f>SUM(J12:J29)</f>
        <v>418859</v>
      </c>
      <c r="K31" s="1234">
        <f>J31/$D31*100</f>
        <v>26.74982980359399</v>
      </c>
      <c r="L31" s="1230">
        <f>SUM(L12:L29)</f>
        <v>172724</v>
      </c>
      <c r="M31" s="1231">
        <f>L31/$J31*100</f>
        <v>41.236788513557066</v>
      </c>
      <c r="N31" s="1230">
        <f>SUM(N12:N29)</f>
        <v>246135</v>
      </c>
      <c r="O31" s="1235">
        <f>N31/$J31*100</f>
        <v>58.763211486442934</v>
      </c>
      <c r="Q31" s="1233">
        <f>SUM(Q12:Q29)</f>
        <v>302137</v>
      </c>
      <c r="R31" s="1234">
        <f>Q31/$D31*100</f>
        <v>19.295546538019899</v>
      </c>
      <c r="S31" s="1230">
        <f>SUM(S12:S29)</f>
        <v>185160</v>
      </c>
      <c r="T31" s="1231">
        <f>S31/$Q31*100</f>
        <v>61.283457504377147</v>
      </c>
      <c r="U31" s="1230">
        <f>SUM(U12:U29)</f>
        <v>116977</v>
      </c>
      <c r="V31" s="1235">
        <f>U31/$Q31*100</f>
        <v>38.716542495622846</v>
      </c>
      <c r="X31" s="1233">
        <f>SUM(X12:X29)</f>
        <v>844842</v>
      </c>
      <c r="Y31" s="1234">
        <f>X31/$D31*100</f>
        <v>53.954623658386112</v>
      </c>
      <c r="Z31" s="1230">
        <f>SUM(Z12:Z29)</f>
        <v>625780</v>
      </c>
      <c r="AA31" s="1231">
        <f>Z31/$X31*100</f>
        <v>74.070654631280163</v>
      </c>
      <c r="AB31" s="1230">
        <f>SUM(AB12:AB29)</f>
        <v>219062</v>
      </c>
      <c r="AC31" s="1235">
        <f>AB31/$X31*100</f>
        <v>25.929345368719829</v>
      </c>
      <c r="AD31" s="1272"/>
      <c r="AE31" s="1264"/>
      <c r="AF31" s="1264"/>
      <c r="AI31" s="591"/>
      <c r="AK31" s="1264"/>
      <c r="AL31" s="1264"/>
      <c r="AO31" s="591"/>
      <c r="AQ31" s="1264"/>
      <c r="AR31" s="1264"/>
      <c r="AU31" s="591"/>
      <c r="AW31" s="1264"/>
      <c r="AX31" s="1264"/>
      <c r="BA31" s="591"/>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423</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254</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255</v>
      </c>
      <c r="K8" s="1463"/>
      <c r="L8" s="1463"/>
      <c r="M8" s="1463"/>
      <c r="N8" s="1463"/>
      <c r="O8" s="1464"/>
      <c r="P8" s="317"/>
      <c r="Q8" s="1462" t="s">
        <v>256</v>
      </c>
      <c r="R8" s="1463"/>
      <c r="S8" s="1463"/>
      <c r="T8" s="1463"/>
      <c r="U8" s="1463"/>
      <c r="V8" s="1464"/>
      <c r="W8" s="317"/>
      <c r="X8" s="1462" t="s">
        <v>257</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266</v>
      </c>
      <c r="L9" s="1441" t="s">
        <v>24</v>
      </c>
      <c r="M9" s="1442"/>
      <c r="N9" s="1443" t="s">
        <v>23</v>
      </c>
      <c r="O9" s="1444"/>
      <c r="P9" s="317"/>
      <c r="Q9" s="1445" t="s">
        <v>9</v>
      </c>
      <c r="R9" s="1439" t="s">
        <v>266</v>
      </c>
      <c r="S9" s="1441" t="s">
        <v>24</v>
      </c>
      <c r="T9" s="1442"/>
      <c r="U9" s="1443" t="s">
        <v>23</v>
      </c>
      <c r="V9" s="1444"/>
      <c r="W9" s="317"/>
      <c r="X9" s="1445" t="s">
        <v>9</v>
      </c>
      <c r="Y9" s="1439" t="s">
        <v>266</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266</v>
      </c>
      <c r="G10" s="406" t="s">
        <v>9</v>
      </c>
      <c r="H10" s="886" t="s">
        <v>266</v>
      </c>
      <c r="I10" s="346"/>
      <c r="J10" s="1446"/>
      <c r="K10" s="1440"/>
      <c r="L10" s="404" t="s">
        <v>9</v>
      </c>
      <c r="M10" s="403" t="s">
        <v>266</v>
      </c>
      <c r="N10" s="407" t="s">
        <v>9</v>
      </c>
      <c r="O10" s="402" t="s">
        <v>266</v>
      </c>
      <c r="P10" s="347"/>
      <c r="Q10" s="1446"/>
      <c r="R10" s="1440"/>
      <c r="S10" s="404" t="s">
        <v>9</v>
      </c>
      <c r="T10" s="403" t="s">
        <v>266</v>
      </c>
      <c r="U10" s="407" t="s">
        <v>9</v>
      </c>
      <c r="V10" s="402" t="s">
        <v>266</v>
      </c>
      <c r="W10" s="347"/>
      <c r="X10" s="1446"/>
      <c r="Y10" s="144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72642</v>
      </c>
      <c r="E12" s="352">
        <f>L12+S12+Z12</f>
        <v>42083</v>
      </c>
      <c r="F12" s="353">
        <f>E12/$D12*100</f>
        <v>57.932050329010764</v>
      </c>
      <c r="G12" s="352">
        <f>N12+U12+AB12</f>
        <v>30559</v>
      </c>
      <c r="H12" s="354">
        <f>G12/$D12*100</f>
        <v>42.067949670989236</v>
      </c>
      <c r="I12" s="350"/>
      <c r="J12" s="355">
        <f>L12+N12</f>
        <v>28484</v>
      </c>
      <c r="K12" s="356">
        <f>J12/$D12*100</f>
        <v>39.211475454970952</v>
      </c>
      <c r="L12" s="357">
        <v>11031</v>
      </c>
      <c r="M12" s="353">
        <v>38.727004634180595</v>
      </c>
      <c r="N12" s="357">
        <v>17453</v>
      </c>
      <c r="O12" s="358">
        <v>61.272995365819405</v>
      </c>
      <c r="P12" s="350"/>
      <c r="Q12" s="355">
        <v>12581</v>
      </c>
      <c r="R12" s="356">
        <v>17.319181740590842</v>
      </c>
      <c r="S12" s="357">
        <v>7135</v>
      </c>
      <c r="T12" s="353">
        <v>56.712502980685166</v>
      </c>
      <c r="U12" s="357">
        <v>5446</v>
      </c>
      <c r="V12" s="358">
        <v>43.287497019314841</v>
      </c>
      <c r="W12" s="350"/>
      <c r="X12" s="355">
        <v>31577</v>
      </c>
      <c r="Y12" s="356">
        <v>43.469342804438206</v>
      </c>
      <c r="Z12" s="357">
        <v>23917</v>
      </c>
      <c r="AA12" s="353">
        <v>75.741837413307152</v>
      </c>
      <c r="AB12" s="357">
        <v>7660</v>
      </c>
      <c r="AC12" s="358">
        <f t="shared" ref="AC12:AC29" si="0">AB12/$X12*100</f>
        <v>24.258162586692848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13771</v>
      </c>
      <c r="E13" s="365">
        <f t="shared" ref="E13:E29" si="2">L13+S13+Z13</f>
        <v>9161</v>
      </c>
      <c r="F13" s="366">
        <f t="shared" ref="F13:H29" si="3">E13/$D13*100</f>
        <v>66.523854476799073</v>
      </c>
      <c r="G13" s="365">
        <f t="shared" ref="G13:G29" si="4">N13+U13+AB13</f>
        <v>4610</v>
      </c>
      <c r="H13" s="367">
        <f t="shared" si="3"/>
        <v>33.476145523200927</v>
      </c>
      <c r="I13" s="350"/>
      <c r="J13" s="368">
        <f t="shared" ref="J13:J29" si="5">L13+N13</f>
        <v>2494</v>
      </c>
      <c r="K13" s="369">
        <f t="shared" ref="K13:K29" si="6">J13/$D13*100</f>
        <v>18.110522111683974</v>
      </c>
      <c r="L13" s="370">
        <v>1007</v>
      </c>
      <c r="M13" s="371">
        <v>40.376904570970332</v>
      </c>
      <c r="N13" s="370">
        <v>1487</v>
      </c>
      <c r="O13" s="372">
        <v>59.623095429029668</v>
      </c>
      <c r="P13" s="350"/>
      <c r="Q13" s="368">
        <v>2058</v>
      </c>
      <c r="R13" s="369">
        <v>14.944448478687097</v>
      </c>
      <c r="S13" s="370">
        <v>1196</v>
      </c>
      <c r="T13" s="371">
        <v>58.114674441205047</v>
      </c>
      <c r="U13" s="370">
        <v>862</v>
      </c>
      <c r="V13" s="372">
        <v>41.885325558794946</v>
      </c>
      <c r="W13" s="350"/>
      <c r="X13" s="368">
        <v>9219</v>
      </c>
      <c r="Y13" s="369">
        <v>66.94502940962893</v>
      </c>
      <c r="Z13" s="370">
        <v>6958</v>
      </c>
      <c r="AA13" s="371">
        <v>75.474563401670451</v>
      </c>
      <c r="AB13" s="370">
        <v>2261</v>
      </c>
      <c r="AC13" s="372">
        <f t="shared" si="0"/>
        <v>24.525436598329538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8242</v>
      </c>
      <c r="E14" s="365">
        <f t="shared" si="2"/>
        <v>5476</v>
      </c>
      <c r="F14" s="366">
        <f t="shared" si="3"/>
        <v>66.440184421256973</v>
      </c>
      <c r="G14" s="365">
        <f t="shared" si="4"/>
        <v>2766</v>
      </c>
      <c r="H14" s="367">
        <f t="shared" si="3"/>
        <v>33.559815578743027</v>
      </c>
      <c r="I14" s="350"/>
      <c r="J14" s="368">
        <f t="shared" si="5"/>
        <v>1832</v>
      </c>
      <c r="K14" s="369">
        <f t="shared" si="6"/>
        <v>22.227614656636739</v>
      </c>
      <c r="L14" s="370">
        <v>751</v>
      </c>
      <c r="M14" s="371">
        <v>40.993449781659393</v>
      </c>
      <c r="N14" s="370">
        <v>1081</v>
      </c>
      <c r="O14" s="372">
        <v>59.006550218340614</v>
      </c>
      <c r="P14" s="350"/>
      <c r="Q14" s="368">
        <v>1539</v>
      </c>
      <c r="R14" s="369">
        <v>18.672652268866781</v>
      </c>
      <c r="S14" s="370">
        <v>884</v>
      </c>
      <c r="T14" s="371">
        <v>57.43989603638726</v>
      </c>
      <c r="U14" s="370">
        <v>655</v>
      </c>
      <c r="V14" s="372">
        <v>42.560103963612733</v>
      </c>
      <c r="W14" s="350"/>
      <c r="X14" s="368">
        <v>4871</v>
      </c>
      <c r="Y14" s="369">
        <v>59.099733074496484</v>
      </c>
      <c r="Z14" s="370">
        <v>3841</v>
      </c>
      <c r="AA14" s="371">
        <v>78.854444672551836</v>
      </c>
      <c r="AB14" s="370">
        <v>1030</v>
      </c>
      <c r="AC14" s="372">
        <f t="shared" si="0"/>
        <v>21.145555327448161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8065</v>
      </c>
      <c r="E15" s="365">
        <f t="shared" si="2"/>
        <v>5115</v>
      </c>
      <c r="F15" s="366">
        <f t="shared" si="3"/>
        <v>63.422194668319896</v>
      </c>
      <c r="G15" s="365">
        <f t="shared" si="4"/>
        <v>2950</v>
      </c>
      <c r="H15" s="367">
        <f t="shared" si="3"/>
        <v>36.577805331680096</v>
      </c>
      <c r="I15" s="350"/>
      <c r="J15" s="368">
        <f t="shared" si="5"/>
        <v>1890</v>
      </c>
      <c r="K15" s="369">
        <f t="shared" si="6"/>
        <v>23.434593924364538</v>
      </c>
      <c r="L15" s="370">
        <v>725</v>
      </c>
      <c r="M15" s="371">
        <v>38.359788359788361</v>
      </c>
      <c r="N15" s="370">
        <v>1165</v>
      </c>
      <c r="O15" s="372">
        <v>61.640211640211639</v>
      </c>
      <c r="P15" s="350"/>
      <c r="Q15" s="368">
        <v>1417</v>
      </c>
      <c r="R15" s="369">
        <v>17.569745815251085</v>
      </c>
      <c r="S15" s="370">
        <v>810</v>
      </c>
      <c r="T15" s="371">
        <v>57.16302046577276</v>
      </c>
      <c r="U15" s="370">
        <v>607</v>
      </c>
      <c r="V15" s="372">
        <v>42.83697953422724</v>
      </c>
      <c r="W15" s="350"/>
      <c r="X15" s="368">
        <v>4758</v>
      </c>
      <c r="Y15" s="369">
        <v>58.995660260384376</v>
      </c>
      <c r="Z15" s="370">
        <v>3580</v>
      </c>
      <c r="AA15" s="371">
        <v>75.241698192517873</v>
      </c>
      <c r="AB15" s="370">
        <v>1178</v>
      </c>
      <c r="AC15" s="372">
        <f t="shared" si="0"/>
        <v>24.758301807482137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17147</v>
      </c>
      <c r="E16" s="365">
        <f t="shared" si="2"/>
        <v>10433</v>
      </c>
      <c r="F16" s="366">
        <f t="shared" si="3"/>
        <v>60.844462588207847</v>
      </c>
      <c r="G16" s="365">
        <f t="shared" si="4"/>
        <v>6714</v>
      </c>
      <c r="H16" s="367">
        <f t="shared" si="3"/>
        <v>39.155537411792153</v>
      </c>
      <c r="I16" s="350"/>
      <c r="J16" s="368">
        <f t="shared" si="5"/>
        <v>5817</v>
      </c>
      <c r="K16" s="369">
        <f t="shared" si="6"/>
        <v>33.924301627106786</v>
      </c>
      <c r="L16" s="370">
        <v>2348</v>
      </c>
      <c r="M16" s="371">
        <v>40.364449028708954</v>
      </c>
      <c r="N16" s="370">
        <v>3469</v>
      </c>
      <c r="O16" s="372">
        <v>59.635550971291039</v>
      </c>
      <c r="P16" s="350"/>
      <c r="Q16" s="368">
        <v>3064</v>
      </c>
      <c r="R16" s="369">
        <v>17.869014988044558</v>
      </c>
      <c r="S16" s="370">
        <v>1794</v>
      </c>
      <c r="T16" s="371">
        <v>58.550913838120103</v>
      </c>
      <c r="U16" s="370">
        <v>1270</v>
      </c>
      <c r="V16" s="372">
        <v>41.449086161879897</v>
      </c>
      <c r="W16" s="350"/>
      <c r="X16" s="368">
        <v>8266</v>
      </c>
      <c r="Y16" s="369">
        <v>48.206683384848667</v>
      </c>
      <c r="Z16" s="370">
        <v>6291</v>
      </c>
      <c r="AA16" s="371">
        <v>76.106944108395837</v>
      </c>
      <c r="AB16" s="370">
        <v>1975</v>
      </c>
      <c r="AC16" s="372">
        <f t="shared" si="0"/>
        <v>23.893055891604163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5158</v>
      </c>
      <c r="E17" s="375">
        <f t="shared" si="2"/>
        <v>3305</v>
      </c>
      <c r="F17" s="376">
        <f t="shared" si="3"/>
        <v>64.075222954633588</v>
      </c>
      <c r="G17" s="375">
        <f t="shared" si="4"/>
        <v>1853</v>
      </c>
      <c r="H17" s="367">
        <f t="shared" si="3"/>
        <v>35.924777045366419</v>
      </c>
      <c r="I17" s="350"/>
      <c r="J17" s="377">
        <f t="shared" si="5"/>
        <v>1315</v>
      </c>
      <c r="K17" s="378">
        <f t="shared" si="6"/>
        <v>25.494377665761924</v>
      </c>
      <c r="L17" s="375">
        <v>530</v>
      </c>
      <c r="M17" s="376">
        <v>40.304182509505701</v>
      </c>
      <c r="N17" s="375">
        <v>785</v>
      </c>
      <c r="O17" s="372">
        <v>59.695817490494299</v>
      </c>
      <c r="P17" s="350"/>
      <c r="Q17" s="377">
        <v>953</v>
      </c>
      <c r="R17" s="378">
        <v>18.476153547886778</v>
      </c>
      <c r="S17" s="375">
        <v>527</v>
      </c>
      <c r="T17" s="376">
        <v>55.299055613851003</v>
      </c>
      <c r="U17" s="375">
        <v>426</v>
      </c>
      <c r="V17" s="372">
        <v>44.700944386149004</v>
      </c>
      <c r="W17" s="350"/>
      <c r="X17" s="377">
        <v>2890</v>
      </c>
      <c r="Y17" s="378">
        <v>56.029468786351302</v>
      </c>
      <c r="Z17" s="375">
        <v>2248</v>
      </c>
      <c r="AA17" s="376">
        <v>77.78546712802769</v>
      </c>
      <c r="AB17" s="375">
        <v>642</v>
      </c>
      <c r="AC17" s="372">
        <f t="shared" si="0"/>
        <v>22.214532871972317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35054</v>
      </c>
      <c r="E18" s="365">
        <f t="shared" si="2"/>
        <v>22916</v>
      </c>
      <c r="F18" s="366">
        <f t="shared" si="3"/>
        <v>65.37342386032978</v>
      </c>
      <c r="G18" s="365">
        <f t="shared" si="4"/>
        <v>12138</v>
      </c>
      <c r="H18" s="367">
        <f t="shared" si="3"/>
        <v>34.62657613967022</v>
      </c>
      <c r="I18" s="350"/>
      <c r="J18" s="368">
        <f t="shared" si="5"/>
        <v>6761</v>
      </c>
      <c r="K18" s="369">
        <f t="shared" si="6"/>
        <v>19.287385177155247</v>
      </c>
      <c r="L18" s="370">
        <v>2769</v>
      </c>
      <c r="M18" s="371">
        <v>40.955479958586011</v>
      </c>
      <c r="N18" s="370">
        <v>3992</v>
      </c>
      <c r="O18" s="372">
        <v>59.044520041413996</v>
      </c>
      <c r="P18" s="350"/>
      <c r="Q18" s="368">
        <v>5130</v>
      </c>
      <c r="R18" s="369">
        <v>14.634563815827009</v>
      </c>
      <c r="S18" s="370">
        <v>2844</v>
      </c>
      <c r="T18" s="371">
        <v>55.438596491228068</v>
      </c>
      <c r="U18" s="370">
        <v>2286</v>
      </c>
      <c r="V18" s="372">
        <v>44.561403508771932</v>
      </c>
      <c r="W18" s="350"/>
      <c r="X18" s="368">
        <v>23163</v>
      </c>
      <c r="Y18" s="369">
        <v>66.078051007017748</v>
      </c>
      <c r="Z18" s="370">
        <v>17303</v>
      </c>
      <c r="AA18" s="371">
        <v>74.70103181798558</v>
      </c>
      <c r="AB18" s="370">
        <v>5860</v>
      </c>
      <c r="AC18" s="372">
        <f t="shared" si="0"/>
        <v>25.29896818201442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23692</v>
      </c>
      <c r="E19" s="365">
        <f t="shared" si="2"/>
        <v>15140</v>
      </c>
      <c r="F19" s="366">
        <f t="shared" si="3"/>
        <v>63.903427317237885</v>
      </c>
      <c r="G19" s="365">
        <f t="shared" si="4"/>
        <v>8552</v>
      </c>
      <c r="H19" s="367">
        <f t="shared" si="3"/>
        <v>36.096572682762115</v>
      </c>
      <c r="I19" s="350"/>
      <c r="J19" s="368">
        <f t="shared" si="5"/>
        <v>5406</v>
      </c>
      <c r="K19" s="369">
        <f t="shared" si="6"/>
        <v>22.817828802971469</v>
      </c>
      <c r="L19" s="370">
        <v>2085</v>
      </c>
      <c r="M19" s="371">
        <v>38.568257491675915</v>
      </c>
      <c r="N19" s="370">
        <v>3321</v>
      </c>
      <c r="O19" s="372">
        <v>61.431742508324085</v>
      </c>
      <c r="P19" s="350"/>
      <c r="Q19" s="368">
        <v>3395</v>
      </c>
      <c r="R19" s="369">
        <v>14.329731554955258</v>
      </c>
      <c r="S19" s="370">
        <v>1967</v>
      </c>
      <c r="T19" s="371">
        <v>57.938144329896915</v>
      </c>
      <c r="U19" s="370">
        <v>1428</v>
      </c>
      <c r="V19" s="372">
        <v>42.061855670103093</v>
      </c>
      <c r="W19" s="350"/>
      <c r="X19" s="368">
        <v>14891</v>
      </c>
      <c r="Y19" s="369">
        <v>62.852439642073278</v>
      </c>
      <c r="Z19" s="370">
        <v>11088</v>
      </c>
      <c r="AA19" s="371">
        <v>74.461083876166811</v>
      </c>
      <c r="AB19" s="370">
        <v>3803</v>
      </c>
      <c r="AC19" s="372">
        <f t="shared" si="0"/>
        <v>25.538916123833189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46231</v>
      </c>
      <c r="E20" s="365">
        <f t="shared" si="2"/>
        <v>29079</v>
      </c>
      <c r="F20" s="366">
        <f t="shared" si="3"/>
        <v>62.89935324782072</v>
      </c>
      <c r="G20" s="365">
        <f t="shared" si="4"/>
        <v>17152</v>
      </c>
      <c r="H20" s="367">
        <f t="shared" si="3"/>
        <v>37.100646752179273</v>
      </c>
      <c r="I20" s="350"/>
      <c r="J20" s="368">
        <f t="shared" si="5"/>
        <v>13123</v>
      </c>
      <c r="K20" s="369">
        <f t="shared" si="6"/>
        <v>28.385715212736041</v>
      </c>
      <c r="L20" s="370">
        <v>5345</v>
      </c>
      <c r="M20" s="371">
        <v>40.730016002438468</v>
      </c>
      <c r="N20" s="370">
        <v>7778</v>
      </c>
      <c r="O20" s="372">
        <v>59.269983997561539</v>
      </c>
      <c r="P20" s="350"/>
      <c r="Q20" s="368">
        <v>7390</v>
      </c>
      <c r="R20" s="369">
        <v>15.984945166663062</v>
      </c>
      <c r="S20" s="370">
        <v>4223</v>
      </c>
      <c r="T20" s="371">
        <v>57.144790257104191</v>
      </c>
      <c r="U20" s="370">
        <v>3167</v>
      </c>
      <c r="V20" s="372">
        <v>42.855209742895809</v>
      </c>
      <c r="W20" s="350"/>
      <c r="X20" s="368">
        <v>25718</v>
      </c>
      <c r="Y20" s="369">
        <v>55.629339620600895</v>
      </c>
      <c r="Z20" s="370">
        <v>19511</v>
      </c>
      <c r="AA20" s="371">
        <v>75.8651528112606</v>
      </c>
      <c r="AB20" s="370">
        <v>6207</v>
      </c>
      <c r="AC20" s="372">
        <f t="shared" si="0"/>
        <v>24.134847188739407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45061</v>
      </c>
      <c r="E21" s="365">
        <f t="shared" si="2"/>
        <v>29247</v>
      </c>
      <c r="F21" s="366">
        <f t="shared" si="3"/>
        <v>64.905350524844096</v>
      </c>
      <c r="G21" s="365">
        <f t="shared" si="4"/>
        <v>15814</v>
      </c>
      <c r="H21" s="367">
        <f t="shared" si="3"/>
        <v>35.094649475155897</v>
      </c>
      <c r="I21" s="350"/>
      <c r="J21" s="368">
        <f t="shared" si="5"/>
        <v>9934</v>
      </c>
      <c r="K21" s="369">
        <f t="shared" si="6"/>
        <v>22.045671423181908</v>
      </c>
      <c r="L21" s="370">
        <v>4042</v>
      </c>
      <c r="M21" s="371">
        <v>40.688544392993755</v>
      </c>
      <c r="N21" s="370">
        <v>5892</v>
      </c>
      <c r="O21" s="372">
        <v>59.311455607006238</v>
      </c>
      <c r="P21" s="350"/>
      <c r="Q21" s="368">
        <v>7860</v>
      </c>
      <c r="R21" s="369">
        <v>17.443021681720335</v>
      </c>
      <c r="S21" s="370">
        <v>4510</v>
      </c>
      <c r="T21" s="371">
        <v>57.379134860050897</v>
      </c>
      <c r="U21" s="370">
        <v>3350</v>
      </c>
      <c r="V21" s="372">
        <v>42.62086513994911</v>
      </c>
      <c r="W21" s="350"/>
      <c r="X21" s="368">
        <v>27267</v>
      </c>
      <c r="Y21" s="369">
        <v>60.511306895097761</v>
      </c>
      <c r="Z21" s="370">
        <v>20695</v>
      </c>
      <c r="AA21" s="371">
        <v>75.897605163751052</v>
      </c>
      <c r="AB21" s="370">
        <v>6572</v>
      </c>
      <c r="AC21" s="372">
        <f t="shared" si="0"/>
        <v>24.102394836248944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12267</v>
      </c>
      <c r="E22" s="365">
        <f t="shared" si="2"/>
        <v>8041</v>
      </c>
      <c r="F22" s="366">
        <f t="shared" si="3"/>
        <v>65.549849188880742</v>
      </c>
      <c r="G22" s="365">
        <f t="shared" si="4"/>
        <v>4226</v>
      </c>
      <c r="H22" s="367">
        <f t="shared" si="3"/>
        <v>34.450150811119265</v>
      </c>
      <c r="I22" s="350"/>
      <c r="J22" s="368">
        <f t="shared" si="5"/>
        <v>2667</v>
      </c>
      <c r="K22" s="369">
        <f t="shared" si="6"/>
        <v>21.741257031058939</v>
      </c>
      <c r="L22" s="370">
        <v>1081</v>
      </c>
      <c r="M22" s="371">
        <v>40.532433445819272</v>
      </c>
      <c r="N22" s="370">
        <v>1586</v>
      </c>
      <c r="O22" s="372">
        <v>59.467566554180728</v>
      </c>
      <c r="P22" s="350"/>
      <c r="Q22" s="368">
        <v>1870</v>
      </c>
      <c r="R22" s="369">
        <v>15.244150974158311</v>
      </c>
      <c r="S22" s="370">
        <v>1058</v>
      </c>
      <c r="T22" s="371">
        <v>56.577540106951872</v>
      </c>
      <c r="U22" s="370">
        <v>812</v>
      </c>
      <c r="V22" s="372">
        <v>43.422459893048128</v>
      </c>
      <c r="W22" s="350"/>
      <c r="X22" s="368">
        <v>7730</v>
      </c>
      <c r="Y22" s="369">
        <v>63.014591994782755</v>
      </c>
      <c r="Z22" s="370">
        <v>5902</v>
      </c>
      <c r="AA22" s="371">
        <v>76.351875808538168</v>
      </c>
      <c r="AB22" s="370">
        <v>1828</v>
      </c>
      <c r="AC22" s="372">
        <f t="shared" si="0"/>
        <v>23.648124191461836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27071</v>
      </c>
      <c r="E23" s="365">
        <f t="shared" si="2"/>
        <v>18162</v>
      </c>
      <c r="F23" s="366">
        <f t="shared" si="3"/>
        <v>67.090244172730962</v>
      </c>
      <c r="G23" s="365">
        <f t="shared" si="4"/>
        <v>8909</v>
      </c>
      <c r="H23" s="367">
        <f t="shared" si="3"/>
        <v>32.909755827269031</v>
      </c>
      <c r="I23" s="350"/>
      <c r="J23" s="368">
        <f t="shared" si="5"/>
        <v>5255</v>
      </c>
      <c r="K23" s="369">
        <f t="shared" si="6"/>
        <v>19.411916811347936</v>
      </c>
      <c r="L23" s="370">
        <v>2250</v>
      </c>
      <c r="M23" s="371">
        <v>42.816365366317797</v>
      </c>
      <c r="N23" s="370">
        <v>3005</v>
      </c>
      <c r="O23" s="372">
        <v>57.18363463368221</v>
      </c>
      <c r="P23" s="350"/>
      <c r="Q23" s="368">
        <v>4251</v>
      </c>
      <c r="R23" s="369">
        <v>15.703150973366334</v>
      </c>
      <c r="S23" s="370">
        <v>2391</v>
      </c>
      <c r="T23" s="371">
        <v>56.245589273112209</v>
      </c>
      <c r="U23" s="370">
        <v>1860</v>
      </c>
      <c r="V23" s="372">
        <v>43.754410726887791</v>
      </c>
      <c r="W23" s="350"/>
      <c r="X23" s="368">
        <v>17565</v>
      </c>
      <c r="Y23" s="369">
        <v>64.88493221528573</v>
      </c>
      <c r="Z23" s="370">
        <v>13521</v>
      </c>
      <c r="AA23" s="371">
        <v>76.976942783945347</v>
      </c>
      <c r="AB23" s="370">
        <v>4044</v>
      </c>
      <c r="AC23" s="372">
        <f t="shared" si="0"/>
        <v>23.023057216054653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64953</v>
      </c>
      <c r="E24" s="365">
        <f t="shared" si="2"/>
        <v>43050</v>
      </c>
      <c r="F24" s="366">
        <f t="shared" si="3"/>
        <v>66.278693824765597</v>
      </c>
      <c r="G24" s="365">
        <f t="shared" si="4"/>
        <v>21903</v>
      </c>
      <c r="H24" s="367">
        <f t="shared" si="3"/>
        <v>33.721306175234403</v>
      </c>
      <c r="I24" s="350"/>
      <c r="J24" s="368">
        <f t="shared" si="5"/>
        <v>16032</v>
      </c>
      <c r="K24" s="369">
        <f t="shared" si="6"/>
        <v>24.68246270380121</v>
      </c>
      <c r="L24" s="370">
        <v>7666</v>
      </c>
      <c r="M24" s="371">
        <v>47.816866267465066</v>
      </c>
      <c r="N24" s="370">
        <v>8366</v>
      </c>
      <c r="O24" s="372">
        <v>52.183133732534927</v>
      </c>
      <c r="P24" s="350"/>
      <c r="Q24" s="368">
        <v>9701</v>
      </c>
      <c r="R24" s="369">
        <v>14.935414838421629</v>
      </c>
      <c r="S24" s="370">
        <v>5682</v>
      </c>
      <c r="T24" s="371">
        <v>58.571281311205027</v>
      </c>
      <c r="U24" s="370">
        <v>4019</v>
      </c>
      <c r="V24" s="372">
        <v>41.428718688794966</v>
      </c>
      <c r="W24" s="350"/>
      <c r="X24" s="368">
        <v>39220</v>
      </c>
      <c r="Y24" s="369">
        <v>60.382122457777164</v>
      </c>
      <c r="Z24" s="370">
        <v>29702</v>
      </c>
      <c r="AA24" s="371">
        <v>75.731769505354407</v>
      </c>
      <c r="AB24" s="370">
        <v>9518</v>
      </c>
      <c r="AC24" s="372">
        <f t="shared" si="0"/>
        <v>24.268230494645589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14017</v>
      </c>
      <c r="E25" s="365">
        <f t="shared" si="2"/>
        <v>7875</v>
      </c>
      <c r="F25" s="366">
        <f t="shared" si="3"/>
        <v>56.181779268031676</v>
      </c>
      <c r="G25" s="365">
        <f t="shared" si="4"/>
        <v>6142</v>
      </c>
      <c r="H25" s="367">
        <f t="shared" si="3"/>
        <v>43.818220731968324</v>
      </c>
      <c r="I25" s="350"/>
      <c r="J25" s="368">
        <f t="shared" si="5"/>
        <v>5353</v>
      </c>
      <c r="K25" s="369">
        <f t="shared" si="6"/>
        <v>38.189341513876009</v>
      </c>
      <c r="L25" s="370">
        <v>1897</v>
      </c>
      <c r="M25" s="371">
        <v>35.438072109097703</v>
      </c>
      <c r="N25" s="370">
        <v>3456</v>
      </c>
      <c r="O25" s="372">
        <v>64.561927890902297</v>
      </c>
      <c r="P25" s="350"/>
      <c r="Q25" s="368">
        <v>2078</v>
      </c>
      <c r="R25" s="369">
        <v>14.824855532567597</v>
      </c>
      <c r="S25" s="370">
        <v>1109</v>
      </c>
      <c r="T25" s="371">
        <v>53.368623676612124</v>
      </c>
      <c r="U25" s="370">
        <v>969</v>
      </c>
      <c r="V25" s="372">
        <v>46.631376323387876</v>
      </c>
      <c r="W25" s="350"/>
      <c r="X25" s="368">
        <v>6586</v>
      </c>
      <c r="Y25" s="369">
        <v>46.985802953556394</v>
      </c>
      <c r="Z25" s="370">
        <v>4869</v>
      </c>
      <c r="AA25" s="371">
        <v>73.929547525053138</v>
      </c>
      <c r="AB25" s="370">
        <v>1717</v>
      </c>
      <c r="AC25" s="372">
        <f t="shared" si="0"/>
        <v>26.070452474946858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3304</v>
      </c>
      <c r="E26" s="380">
        <f t="shared" si="2"/>
        <v>2233</v>
      </c>
      <c r="F26" s="381">
        <f t="shared" si="3"/>
        <v>67.584745762711862</v>
      </c>
      <c r="G26" s="380">
        <f t="shared" si="4"/>
        <v>1071</v>
      </c>
      <c r="H26" s="367">
        <f t="shared" si="3"/>
        <v>32.415254237288138</v>
      </c>
      <c r="I26" s="350"/>
      <c r="J26" s="377">
        <f t="shared" si="5"/>
        <v>650</v>
      </c>
      <c r="K26" s="378">
        <f t="shared" si="6"/>
        <v>19.673123486682808</v>
      </c>
      <c r="L26" s="375">
        <v>310</v>
      </c>
      <c r="M26" s="376">
        <v>47.692307692307693</v>
      </c>
      <c r="N26" s="375">
        <v>340</v>
      </c>
      <c r="O26" s="372">
        <v>52.307692307692314</v>
      </c>
      <c r="P26" s="350"/>
      <c r="Q26" s="377">
        <v>499</v>
      </c>
      <c r="R26" s="378">
        <v>15.102905569007262</v>
      </c>
      <c r="S26" s="375">
        <v>279</v>
      </c>
      <c r="T26" s="376">
        <v>55.91182364729459</v>
      </c>
      <c r="U26" s="375">
        <v>220</v>
      </c>
      <c r="V26" s="372">
        <v>44.08817635270541</v>
      </c>
      <c r="W26" s="350"/>
      <c r="X26" s="377">
        <v>2155</v>
      </c>
      <c r="Y26" s="378">
        <v>65.223970944309926</v>
      </c>
      <c r="Z26" s="375">
        <v>1644</v>
      </c>
      <c r="AA26" s="376">
        <v>76.287703016241309</v>
      </c>
      <c r="AB26" s="375">
        <v>511</v>
      </c>
      <c r="AC26" s="372">
        <f t="shared" si="0"/>
        <v>23.712296983758701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17275</v>
      </c>
      <c r="E27" s="380">
        <f t="shared" si="2"/>
        <v>11498</v>
      </c>
      <c r="F27" s="381">
        <f t="shared" si="3"/>
        <v>66.558610709117218</v>
      </c>
      <c r="G27" s="380">
        <f t="shared" si="4"/>
        <v>5777</v>
      </c>
      <c r="H27" s="367">
        <f t="shared" si="3"/>
        <v>33.441389290882775</v>
      </c>
      <c r="I27" s="350"/>
      <c r="J27" s="377">
        <f t="shared" si="5"/>
        <v>3354</v>
      </c>
      <c r="K27" s="378">
        <f t="shared" si="6"/>
        <v>19.415340086830678</v>
      </c>
      <c r="L27" s="375">
        <v>1369</v>
      </c>
      <c r="M27" s="376">
        <v>40.816935002981516</v>
      </c>
      <c r="N27" s="375">
        <v>1985</v>
      </c>
      <c r="O27" s="372">
        <v>59.183064997018484</v>
      </c>
      <c r="P27" s="350"/>
      <c r="Q27" s="377">
        <v>2586</v>
      </c>
      <c r="R27" s="378">
        <v>14.969609261939217</v>
      </c>
      <c r="S27" s="375">
        <v>1454</v>
      </c>
      <c r="T27" s="376">
        <v>56.225831399845319</v>
      </c>
      <c r="U27" s="375">
        <v>1132</v>
      </c>
      <c r="V27" s="372">
        <v>43.774168600154681</v>
      </c>
      <c r="W27" s="350"/>
      <c r="X27" s="377">
        <v>11335</v>
      </c>
      <c r="Y27" s="378">
        <v>65.615050651230106</v>
      </c>
      <c r="Z27" s="375">
        <v>8675</v>
      </c>
      <c r="AA27" s="376">
        <v>76.532862814292017</v>
      </c>
      <c r="AB27" s="375">
        <v>2660</v>
      </c>
      <c r="AC27" s="372">
        <f t="shared" si="0"/>
        <v>23.467137185707983</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2233</v>
      </c>
      <c r="E28" s="380">
        <f t="shared" si="2"/>
        <v>1438</v>
      </c>
      <c r="F28" s="381">
        <f t="shared" si="3"/>
        <v>64.397671294223017</v>
      </c>
      <c r="G28" s="380">
        <f t="shared" si="4"/>
        <v>795</v>
      </c>
      <c r="H28" s="382">
        <f t="shared" si="3"/>
        <v>35.602328705776983</v>
      </c>
      <c r="I28" s="350"/>
      <c r="J28" s="377">
        <f t="shared" si="5"/>
        <v>501</v>
      </c>
      <c r="K28" s="378">
        <f t="shared" si="6"/>
        <v>22.436184505150024</v>
      </c>
      <c r="L28" s="375">
        <v>217</v>
      </c>
      <c r="M28" s="376">
        <v>43.313373253493012</v>
      </c>
      <c r="N28" s="375">
        <v>284</v>
      </c>
      <c r="O28" s="383">
        <v>56.686626746506988</v>
      </c>
      <c r="P28" s="350"/>
      <c r="Q28" s="377">
        <v>335</v>
      </c>
      <c r="R28" s="378">
        <v>15.002239140170175</v>
      </c>
      <c r="S28" s="375">
        <v>188</v>
      </c>
      <c r="T28" s="376">
        <v>56.119402985074629</v>
      </c>
      <c r="U28" s="375">
        <v>147</v>
      </c>
      <c r="V28" s="383">
        <v>43.880597014925371</v>
      </c>
      <c r="W28" s="350"/>
      <c r="X28" s="377">
        <v>1397</v>
      </c>
      <c r="Y28" s="378">
        <v>62.561576354679801</v>
      </c>
      <c r="Z28" s="375">
        <v>1033</v>
      </c>
      <c r="AA28" s="376">
        <v>73.944166070150317</v>
      </c>
      <c r="AB28" s="375">
        <v>364</v>
      </c>
      <c r="AC28" s="383">
        <f t="shared" si="0"/>
        <v>26.055833929849676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1181</v>
      </c>
      <c r="E29" s="386">
        <f t="shared" si="2"/>
        <v>631</v>
      </c>
      <c r="F29" s="387">
        <f t="shared" si="3"/>
        <v>53.429297205757834</v>
      </c>
      <c r="G29" s="386">
        <f t="shared" si="4"/>
        <v>550</v>
      </c>
      <c r="H29" s="388">
        <f t="shared" si="3"/>
        <v>46.570702794242166</v>
      </c>
      <c r="I29" s="350"/>
      <c r="J29" s="389">
        <f t="shared" si="5"/>
        <v>641</v>
      </c>
      <c r="K29" s="390">
        <f t="shared" si="6"/>
        <v>54.27603725656224</v>
      </c>
      <c r="L29" s="391">
        <v>246</v>
      </c>
      <c r="M29" s="392">
        <v>38.377535101404057</v>
      </c>
      <c r="N29" s="391">
        <v>395</v>
      </c>
      <c r="O29" s="393">
        <v>61.622464898595943</v>
      </c>
      <c r="P29" s="350"/>
      <c r="Q29" s="389">
        <v>170</v>
      </c>
      <c r="R29" s="390">
        <v>14.394580863674852</v>
      </c>
      <c r="S29" s="391">
        <v>105</v>
      </c>
      <c r="T29" s="392">
        <v>61.764705882352942</v>
      </c>
      <c r="U29" s="391">
        <v>65</v>
      </c>
      <c r="V29" s="393">
        <v>38.235294117647058</v>
      </c>
      <c r="W29" s="350"/>
      <c r="X29" s="389">
        <v>370</v>
      </c>
      <c r="Y29" s="390">
        <v>31.329381879762913</v>
      </c>
      <c r="Z29" s="391">
        <v>280</v>
      </c>
      <c r="AA29" s="392">
        <v>75.675675675675677</v>
      </c>
      <c r="AB29" s="391">
        <v>90</v>
      </c>
      <c r="AC29" s="393">
        <f t="shared" si="0"/>
        <v>24.324324324324326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417364</v>
      </c>
      <c r="E31" s="1230">
        <f>L31+S31+Z31</f>
        <v>264883</v>
      </c>
      <c r="F31" s="1231">
        <f>E31/$D31*100</f>
        <v>63.465703798123464</v>
      </c>
      <c r="G31" s="1230">
        <f>N31+U31+AB31</f>
        <v>152481</v>
      </c>
      <c r="H31" s="1232">
        <f>G31/$D31*100</f>
        <v>36.534296201876536</v>
      </c>
      <c r="I31" s="320"/>
      <c r="J31" s="1233">
        <f>SUM(J12:J29)</f>
        <v>111509</v>
      </c>
      <c r="K31" s="1234">
        <f>J31/$D31*100</f>
        <v>26.71744568290509</v>
      </c>
      <c r="L31" s="1230">
        <f>SUM(L12:L29)</f>
        <v>45669</v>
      </c>
      <c r="M31" s="1231">
        <f>L31/$J31*100</f>
        <v>40.955438574464843</v>
      </c>
      <c r="N31" s="1230">
        <f>SUM(N12:N29)</f>
        <v>65840</v>
      </c>
      <c r="O31" s="1235">
        <f>N31/$J31*100</f>
        <v>59.044561425535157</v>
      </c>
      <c r="P31" s="320"/>
      <c r="Q31" s="1233">
        <f>SUM(Q12:Q29)</f>
        <v>66877</v>
      </c>
      <c r="R31" s="1234">
        <f>Q31/$D31*100</f>
        <v>16.023662797941366</v>
      </c>
      <c r="S31" s="1230">
        <f>SUM(S12:S29)</f>
        <v>38156</v>
      </c>
      <c r="T31" s="1231">
        <f>S31/$Q31*100</f>
        <v>57.053994646889059</v>
      </c>
      <c r="U31" s="1230">
        <f>SUM(U12:U29)</f>
        <v>28721</v>
      </c>
      <c r="V31" s="1235">
        <f>U31/$Q31*100</f>
        <v>42.946005353110934</v>
      </c>
      <c r="W31" s="320"/>
      <c r="X31" s="1233">
        <f>SUM(X12:X29)</f>
        <v>238978</v>
      </c>
      <c r="Y31" s="1234">
        <f>X31/$D31*100</f>
        <v>57.258891519153543</v>
      </c>
      <c r="Z31" s="1230">
        <f>SUM(Z12:Z29)</f>
        <v>181058</v>
      </c>
      <c r="AA31" s="1231">
        <f>Z31/$X31*100</f>
        <v>75.763459397936217</v>
      </c>
      <c r="AB31" s="1230">
        <f>SUM(AB12:AB29)</f>
        <v>57920</v>
      </c>
      <c r="AC31" s="1235">
        <f>AB31/$X31*100</f>
        <v>24.236540602063787</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422</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258</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259</v>
      </c>
      <c r="K8" s="1463"/>
      <c r="L8" s="1463"/>
      <c r="M8" s="1463"/>
      <c r="N8" s="1463"/>
      <c r="O8" s="1464"/>
      <c r="P8" s="317"/>
      <c r="Q8" s="1462" t="s">
        <v>260</v>
      </c>
      <c r="R8" s="1463"/>
      <c r="S8" s="1463"/>
      <c r="T8" s="1463"/>
      <c r="U8" s="1463"/>
      <c r="V8" s="1464"/>
      <c r="W8" s="317"/>
      <c r="X8" s="1462" t="s">
        <v>261</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266</v>
      </c>
      <c r="L9" s="1441" t="s">
        <v>24</v>
      </c>
      <c r="M9" s="1442"/>
      <c r="N9" s="1443" t="s">
        <v>23</v>
      </c>
      <c r="O9" s="1444"/>
      <c r="P9" s="317"/>
      <c r="Q9" s="1445" t="s">
        <v>9</v>
      </c>
      <c r="R9" s="1439" t="s">
        <v>266</v>
      </c>
      <c r="S9" s="1441" t="s">
        <v>24</v>
      </c>
      <c r="T9" s="1442"/>
      <c r="U9" s="1443" t="s">
        <v>23</v>
      </c>
      <c r="V9" s="1444"/>
      <c r="W9" s="317"/>
      <c r="X9" s="1445" t="s">
        <v>9</v>
      </c>
      <c r="Y9" s="1439" t="s">
        <v>266</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266</v>
      </c>
      <c r="G10" s="406" t="s">
        <v>9</v>
      </c>
      <c r="H10" s="886" t="s">
        <v>266</v>
      </c>
      <c r="I10" s="346"/>
      <c r="J10" s="1446"/>
      <c r="K10" s="1440"/>
      <c r="L10" s="404" t="s">
        <v>9</v>
      </c>
      <c r="M10" s="403" t="s">
        <v>266</v>
      </c>
      <c r="N10" s="407" t="s">
        <v>9</v>
      </c>
      <c r="O10" s="402" t="s">
        <v>266</v>
      </c>
      <c r="P10" s="347"/>
      <c r="Q10" s="1446"/>
      <c r="R10" s="1440"/>
      <c r="S10" s="404" t="s">
        <v>9</v>
      </c>
      <c r="T10" s="403" t="s">
        <v>266</v>
      </c>
      <c r="U10" s="407" t="s">
        <v>9</v>
      </c>
      <c r="V10" s="402" t="s">
        <v>266</v>
      </c>
      <c r="W10" s="347"/>
      <c r="X10" s="1446"/>
      <c r="Y10" s="144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132908</v>
      </c>
      <c r="E12" s="352">
        <f>L12+S12+Z12</f>
        <v>83215</v>
      </c>
      <c r="F12" s="353">
        <f>E12/$D12*100</f>
        <v>62.610979023083637</v>
      </c>
      <c r="G12" s="352">
        <f>N12+U12+AB12</f>
        <v>49693</v>
      </c>
      <c r="H12" s="354">
        <f>G12/$D12*100</f>
        <v>37.389020976916363</v>
      </c>
      <c r="I12" s="350"/>
      <c r="J12" s="355">
        <f>L12+N12</f>
        <v>41051</v>
      </c>
      <c r="K12" s="356">
        <f>J12/$D12*100</f>
        <v>30.886778824449994</v>
      </c>
      <c r="L12" s="357">
        <v>16476</v>
      </c>
      <c r="M12" s="353">
        <v>40.135441280358577</v>
      </c>
      <c r="N12" s="357">
        <v>24575</v>
      </c>
      <c r="O12" s="358">
        <v>59.864558719641423</v>
      </c>
      <c r="P12" s="350"/>
      <c r="Q12" s="355">
        <v>26515</v>
      </c>
      <c r="R12" s="356">
        <v>19.949890149577151</v>
      </c>
      <c r="S12" s="357">
        <v>16727</v>
      </c>
      <c r="T12" s="353">
        <v>63.085046200264003</v>
      </c>
      <c r="U12" s="357">
        <v>9788</v>
      </c>
      <c r="V12" s="358">
        <v>36.914953799735997</v>
      </c>
      <c r="W12" s="350"/>
      <c r="X12" s="355">
        <v>65342</v>
      </c>
      <c r="Y12" s="356">
        <v>49.163331025972852</v>
      </c>
      <c r="Z12" s="357">
        <v>50012</v>
      </c>
      <c r="AA12" s="353">
        <v>76.538826482201344</v>
      </c>
      <c r="AB12" s="357">
        <v>15330</v>
      </c>
      <c r="AC12" s="358">
        <f t="shared" ref="AC12:AC29" si="0">AB12/$X12*100</f>
        <v>23.46117351779866</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16821</v>
      </c>
      <c r="E13" s="365">
        <f t="shared" ref="E13:E29" si="2">L13+S13+Z13</f>
        <v>10622</v>
      </c>
      <c r="F13" s="366">
        <f t="shared" ref="F13:H29" si="3">E13/$D13*100</f>
        <v>63.147256405683372</v>
      </c>
      <c r="G13" s="365">
        <f t="shared" ref="G13:G29" si="4">N13+U13+AB13</f>
        <v>6199</v>
      </c>
      <c r="H13" s="367">
        <f t="shared" si="3"/>
        <v>36.852743594316628</v>
      </c>
      <c r="I13" s="350"/>
      <c r="J13" s="368">
        <f t="shared" ref="J13:J29" si="5">L13+N13</f>
        <v>3570</v>
      </c>
      <c r="K13" s="369">
        <f t="shared" ref="K13:K29" si="6">J13/$D13*100</f>
        <v>21.223470661672909</v>
      </c>
      <c r="L13" s="370">
        <v>1458</v>
      </c>
      <c r="M13" s="371">
        <v>40.840336134453779</v>
      </c>
      <c r="N13" s="370">
        <v>2112</v>
      </c>
      <c r="O13" s="372">
        <v>59.159663865546221</v>
      </c>
      <c r="P13" s="350"/>
      <c r="Q13" s="368">
        <v>2979</v>
      </c>
      <c r="R13" s="369">
        <v>17.710005350454789</v>
      </c>
      <c r="S13" s="370">
        <v>1747</v>
      </c>
      <c r="T13" s="371">
        <v>58.643840214837198</v>
      </c>
      <c r="U13" s="370">
        <v>1232</v>
      </c>
      <c r="V13" s="372">
        <v>41.356159785162802</v>
      </c>
      <c r="W13" s="350"/>
      <c r="X13" s="368">
        <v>10272</v>
      </c>
      <c r="Y13" s="369">
        <v>61.066523987872301</v>
      </c>
      <c r="Z13" s="370">
        <v>7417</v>
      </c>
      <c r="AA13" s="371">
        <v>72.2059968847352</v>
      </c>
      <c r="AB13" s="370">
        <v>2855</v>
      </c>
      <c r="AC13" s="372">
        <f t="shared" si="0"/>
        <v>27.794003115264797</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11528</v>
      </c>
      <c r="E14" s="365">
        <f t="shared" si="2"/>
        <v>7405</v>
      </c>
      <c r="F14" s="366">
        <f t="shared" si="3"/>
        <v>64.234906315058979</v>
      </c>
      <c r="G14" s="365">
        <f t="shared" si="4"/>
        <v>4123</v>
      </c>
      <c r="H14" s="367">
        <f t="shared" si="3"/>
        <v>35.765093684941014</v>
      </c>
      <c r="I14" s="350"/>
      <c r="J14" s="368">
        <f t="shared" si="5"/>
        <v>2804</v>
      </c>
      <c r="K14" s="369">
        <f t="shared" si="6"/>
        <v>24.323386537126996</v>
      </c>
      <c r="L14" s="370">
        <v>1092</v>
      </c>
      <c r="M14" s="371">
        <v>38.944365192582026</v>
      </c>
      <c r="N14" s="370">
        <v>1712</v>
      </c>
      <c r="O14" s="372">
        <v>61.055634807417967</v>
      </c>
      <c r="P14" s="350"/>
      <c r="Q14" s="368">
        <v>2354</v>
      </c>
      <c r="R14" s="369">
        <v>20.419847328244277</v>
      </c>
      <c r="S14" s="370">
        <v>1394</v>
      </c>
      <c r="T14" s="371">
        <v>59.218351741716226</v>
      </c>
      <c r="U14" s="370">
        <v>960</v>
      </c>
      <c r="V14" s="372">
        <v>40.781648258283774</v>
      </c>
      <c r="W14" s="350"/>
      <c r="X14" s="368">
        <v>6370</v>
      </c>
      <c r="Y14" s="369">
        <v>55.256766134628734</v>
      </c>
      <c r="Z14" s="370">
        <v>4919</v>
      </c>
      <c r="AA14" s="371">
        <v>77.221350078492932</v>
      </c>
      <c r="AB14" s="370">
        <v>1451</v>
      </c>
      <c r="AC14" s="372">
        <f t="shared" si="0"/>
        <v>22.778649921507064</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10788</v>
      </c>
      <c r="E15" s="365">
        <f t="shared" si="2"/>
        <v>6367</v>
      </c>
      <c r="F15" s="366">
        <f t="shared" si="3"/>
        <v>59.019280682239526</v>
      </c>
      <c r="G15" s="365">
        <f t="shared" si="4"/>
        <v>4421</v>
      </c>
      <c r="H15" s="367">
        <f t="shared" si="3"/>
        <v>40.980719317760474</v>
      </c>
      <c r="I15" s="350"/>
      <c r="J15" s="368">
        <f t="shared" si="5"/>
        <v>3259</v>
      </c>
      <c r="K15" s="369">
        <f t="shared" si="6"/>
        <v>30.209492028179458</v>
      </c>
      <c r="L15" s="370">
        <v>1259</v>
      </c>
      <c r="M15" s="371">
        <v>38.631482049708495</v>
      </c>
      <c r="N15" s="370">
        <v>2000</v>
      </c>
      <c r="O15" s="372">
        <v>61.368517950291505</v>
      </c>
      <c r="P15" s="350"/>
      <c r="Q15" s="368">
        <v>2200</v>
      </c>
      <c r="R15" s="369">
        <v>20.393029291805711</v>
      </c>
      <c r="S15" s="370">
        <v>1220</v>
      </c>
      <c r="T15" s="371">
        <v>55.454545454545453</v>
      </c>
      <c r="U15" s="370">
        <v>980</v>
      </c>
      <c r="V15" s="372">
        <v>44.545454545454547</v>
      </c>
      <c r="W15" s="350"/>
      <c r="X15" s="368">
        <v>5329</v>
      </c>
      <c r="Y15" s="369">
        <v>49.397478680014835</v>
      </c>
      <c r="Z15" s="370">
        <v>3888</v>
      </c>
      <c r="AA15" s="371">
        <v>72.959279414524303</v>
      </c>
      <c r="AB15" s="370">
        <v>1441</v>
      </c>
      <c r="AC15" s="372">
        <f t="shared" si="0"/>
        <v>27.040720585475697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17228</v>
      </c>
      <c r="E16" s="365">
        <f t="shared" si="2"/>
        <v>9774</v>
      </c>
      <c r="F16" s="366">
        <f t="shared" si="3"/>
        <v>56.733224982586485</v>
      </c>
      <c r="G16" s="365">
        <f t="shared" si="4"/>
        <v>7454</v>
      </c>
      <c r="H16" s="367">
        <f t="shared" si="3"/>
        <v>43.266775017413508</v>
      </c>
      <c r="I16" s="350"/>
      <c r="J16" s="368">
        <f t="shared" si="5"/>
        <v>7253</v>
      </c>
      <c r="K16" s="369">
        <f t="shared" si="6"/>
        <v>42.100069654051545</v>
      </c>
      <c r="L16" s="370">
        <v>2889</v>
      </c>
      <c r="M16" s="371">
        <v>39.831793740521164</v>
      </c>
      <c r="N16" s="370">
        <v>4364</v>
      </c>
      <c r="O16" s="372">
        <v>60.168206259478843</v>
      </c>
      <c r="P16" s="350"/>
      <c r="Q16" s="368">
        <v>3477</v>
      </c>
      <c r="R16" s="369">
        <v>20.18226143487346</v>
      </c>
      <c r="S16" s="370">
        <v>2079</v>
      </c>
      <c r="T16" s="371">
        <v>59.792924935289037</v>
      </c>
      <c r="U16" s="370">
        <v>1398</v>
      </c>
      <c r="V16" s="372">
        <v>40.207075064710956</v>
      </c>
      <c r="W16" s="350"/>
      <c r="X16" s="368">
        <v>6498</v>
      </c>
      <c r="Y16" s="369">
        <v>37.717668911074995</v>
      </c>
      <c r="Z16" s="370">
        <v>4806</v>
      </c>
      <c r="AA16" s="371">
        <v>73.961218836565095</v>
      </c>
      <c r="AB16" s="370">
        <v>1692</v>
      </c>
      <c r="AC16" s="372">
        <f t="shared" si="0"/>
        <v>26.038781163434905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7813</v>
      </c>
      <c r="E17" s="375">
        <f t="shared" si="2"/>
        <v>4928</v>
      </c>
      <c r="F17" s="376">
        <f t="shared" si="3"/>
        <v>63.074363240752596</v>
      </c>
      <c r="G17" s="375">
        <f t="shared" si="4"/>
        <v>2885</v>
      </c>
      <c r="H17" s="367">
        <f t="shared" si="3"/>
        <v>36.925636759247411</v>
      </c>
      <c r="I17" s="350"/>
      <c r="J17" s="377">
        <f t="shared" si="5"/>
        <v>1891</v>
      </c>
      <c r="K17" s="378">
        <f t="shared" si="6"/>
        <v>24.203250991936518</v>
      </c>
      <c r="L17" s="375">
        <v>755</v>
      </c>
      <c r="M17" s="376">
        <v>39.925965097831835</v>
      </c>
      <c r="N17" s="375">
        <v>1136</v>
      </c>
      <c r="O17" s="372">
        <v>60.074034902168158</v>
      </c>
      <c r="P17" s="350"/>
      <c r="Q17" s="377">
        <v>1629</v>
      </c>
      <c r="R17" s="378">
        <v>20.84986560860105</v>
      </c>
      <c r="S17" s="375">
        <v>906</v>
      </c>
      <c r="T17" s="376">
        <v>55.616942909760589</v>
      </c>
      <c r="U17" s="375">
        <v>723</v>
      </c>
      <c r="V17" s="372">
        <v>44.383057090239411</v>
      </c>
      <c r="W17" s="350"/>
      <c r="X17" s="377">
        <v>4293</v>
      </c>
      <c r="Y17" s="378">
        <v>54.946883399462429</v>
      </c>
      <c r="Z17" s="375">
        <v>3267</v>
      </c>
      <c r="AA17" s="376">
        <v>76.100628930817621</v>
      </c>
      <c r="AB17" s="375">
        <v>1026</v>
      </c>
      <c r="AC17" s="372">
        <f t="shared" si="0"/>
        <v>23.89937106918239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41826</v>
      </c>
      <c r="E18" s="365">
        <f t="shared" si="2"/>
        <v>26315</v>
      </c>
      <c r="F18" s="366">
        <f t="shared" si="3"/>
        <v>62.915411466551909</v>
      </c>
      <c r="G18" s="365">
        <f t="shared" si="4"/>
        <v>15511</v>
      </c>
      <c r="H18" s="367">
        <f t="shared" si="3"/>
        <v>37.084588533448091</v>
      </c>
      <c r="I18" s="350"/>
      <c r="J18" s="368">
        <f t="shared" si="5"/>
        <v>9743</v>
      </c>
      <c r="K18" s="369">
        <f t="shared" si="6"/>
        <v>23.294123272605557</v>
      </c>
      <c r="L18" s="370">
        <v>4033</v>
      </c>
      <c r="M18" s="371">
        <v>41.393821204967665</v>
      </c>
      <c r="N18" s="370">
        <v>5710</v>
      </c>
      <c r="O18" s="372">
        <v>58.606178795032328</v>
      </c>
      <c r="P18" s="350"/>
      <c r="Q18" s="368">
        <v>7020</v>
      </c>
      <c r="R18" s="369">
        <v>16.783818677377706</v>
      </c>
      <c r="S18" s="370">
        <v>3937</v>
      </c>
      <c r="T18" s="371">
        <v>56.082621082621088</v>
      </c>
      <c r="U18" s="370">
        <v>3083</v>
      </c>
      <c r="V18" s="372">
        <v>43.917378917378919</v>
      </c>
      <c r="W18" s="350"/>
      <c r="X18" s="368">
        <v>25063</v>
      </c>
      <c r="Y18" s="369">
        <v>59.922058050016737</v>
      </c>
      <c r="Z18" s="370">
        <v>18345</v>
      </c>
      <c r="AA18" s="371">
        <v>73.195547221003082</v>
      </c>
      <c r="AB18" s="370">
        <v>6718</v>
      </c>
      <c r="AC18" s="372">
        <f t="shared" si="0"/>
        <v>26.804452778996929</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25836</v>
      </c>
      <c r="E19" s="365">
        <f t="shared" si="2"/>
        <v>15767</v>
      </c>
      <c r="F19" s="366">
        <f t="shared" si="3"/>
        <v>61.027248800123857</v>
      </c>
      <c r="G19" s="365">
        <f t="shared" si="4"/>
        <v>10069</v>
      </c>
      <c r="H19" s="367">
        <f t="shared" si="3"/>
        <v>38.972751199876143</v>
      </c>
      <c r="I19" s="350"/>
      <c r="J19" s="368">
        <f t="shared" si="5"/>
        <v>6681</v>
      </c>
      <c r="K19" s="369">
        <f t="shared" si="6"/>
        <v>25.859266140269394</v>
      </c>
      <c r="L19" s="370">
        <v>2673</v>
      </c>
      <c r="M19" s="371">
        <v>40.008980691513244</v>
      </c>
      <c r="N19" s="370">
        <v>4008</v>
      </c>
      <c r="O19" s="372">
        <v>59.991019308486749</v>
      </c>
      <c r="P19" s="350"/>
      <c r="Q19" s="368">
        <v>4609</v>
      </c>
      <c r="R19" s="369">
        <v>17.839448831088404</v>
      </c>
      <c r="S19" s="370">
        <v>2669</v>
      </c>
      <c r="T19" s="371">
        <v>57.908440008678674</v>
      </c>
      <c r="U19" s="370">
        <v>1940</v>
      </c>
      <c r="V19" s="372">
        <v>42.091559991321326</v>
      </c>
      <c r="W19" s="350"/>
      <c r="X19" s="368">
        <v>14546</v>
      </c>
      <c r="Y19" s="369">
        <v>56.301285028642198</v>
      </c>
      <c r="Z19" s="370">
        <v>10425</v>
      </c>
      <c r="AA19" s="371">
        <v>71.669187405472286</v>
      </c>
      <c r="AB19" s="370">
        <v>4121</v>
      </c>
      <c r="AC19" s="372">
        <f t="shared" si="0"/>
        <v>28.330812594527703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93492</v>
      </c>
      <c r="E20" s="365">
        <f t="shared" si="2"/>
        <v>59469</v>
      </c>
      <c r="F20" s="366">
        <f t="shared" si="3"/>
        <v>63.608651007572838</v>
      </c>
      <c r="G20" s="365">
        <f t="shared" si="4"/>
        <v>34023</v>
      </c>
      <c r="H20" s="367">
        <f t="shared" si="3"/>
        <v>36.391348992427162</v>
      </c>
      <c r="I20" s="350"/>
      <c r="J20" s="368">
        <f t="shared" si="5"/>
        <v>21347</v>
      </c>
      <c r="K20" s="369">
        <f t="shared" si="6"/>
        <v>22.832969665853764</v>
      </c>
      <c r="L20" s="370">
        <v>8567</v>
      </c>
      <c r="M20" s="371">
        <v>40.13210287159788</v>
      </c>
      <c r="N20" s="370">
        <v>12780</v>
      </c>
      <c r="O20" s="372">
        <v>59.867897128402113</v>
      </c>
      <c r="P20" s="350"/>
      <c r="Q20" s="368">
        <v>17445</v>
      </c>
      <c r="R20" s="369">
        <v>18.659350532665897</v>
      </c>
      <c r="S20" s="370">
        <v>10090</v>
      </c>
      <c r="T20" s="371">
        <v>57.838922327314414</v>
      </c>
      <c r="U20" s="370">
        <v>7355</v>
      </c>
      <c r="V20" s="372">
        <v>42.161077672685579</v>
      </c>
      <c r="W20" s="350"/>
      <c r="X20" s="368">
        <v>54700</v>
      </c>
      <c r="Y20" s="369">
        <v>58.507679801480336</v>
      </c>
      <c r="Z20" s="370">
        <v>40812</v>
      </c>
      <c r="AA20" s="371">
        <v>74.610603290676409</v>
      </c>
      <c r="AB20" s="370">
        <v>13888</v>
      </c>
      <c r="AC20" s="372">
        <f t="shared" si="0"/>
        <v>25.389396709323581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62959</v>
      </c>
      <c r="E21" s="365">
        <f t="shared" si="2"/>
        <v>39177</v>
      </c>
      <c r="F21" s="366">
        <f t="shared" si="3"/>
        <v>62.226210708556366</v>
      </c>
      <c r="G21" s="365">
        <f t="shared" si="4"/>
        <v>23782</v>
      </c>
      <c r="H21" s="367">
        <f t="shared" si="3"/>
        <v>37.773789291443634</v>
      </c>
      <c r="I21" s="350"/>
      <c r="J21" s="368">
        <f t="shared" si="5"/>
        <v>16173</v>
      </c>
      <c r="K21" s="369">
        <f t="shared" si="6"/>
        <v>25.688146253911277</v>
      </c>
      <c r="L21" s="370">
        <v>6624</v>
      </c>
      <c r="M21" s="371">
        <v>40.957150806900387</v>
      </c>
      <c r="N21" s="370">
        <v>9549</v>
      </c>
      <c r="O21" s="372">
        <v>59.042849193099613</v>
      </c>
      <c r="P21" s="350"/>
      <c r="Q21" s="368">
        <v>12752</v>
      </c>
      <c r="R21" s="369">
        <v>20.254451309582429</v>
      </c>
      <c r="S21" s="370">
        <v>7472</v>
      </c>
      <c r="T21" s="371">
        <v>58.594730238393979</v>
      </c>
      <c r="U21" s="370">
        <v>5280</v>
      </c>
      <c r="V21" s="372">
        <v>41.405269761606021</v>
      </c>
      <c r="W21" s="350"/>
      <c r="X21" s="368">
        <v>34034</v>
      </c>
      <c r="Y21" s="369">
        <v>54.057402436506294</v>
      </c>
      <c r="Z21" s="370">
        <v>25081</v>
      </c>
      <c r="AA21" s="371">
        <v>73.69395310571781</v>
      </c>
      <c r="AB21" s="370">
        <v>8953</v>
      </c>
      <c r="AC21" s="372">
        <f t="shared" si="0"/>
        <v>26.306046894282186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12497</v>
      </c>
      <c r="E22" s="365">
        <f t="shared" si="2"/>
        <v>7895</v>
      </c>
      <c r="F22" s="366">
        <f t="shared" si="3"/>
        <v>63.175162038889333</v>
      </c>
      <c r="G22" s="365">
        <f t="shared" si="4"/>
        <v>4602</v>
      </c>
      <c r="H22" s="367">
        <f t="shared" si="3"/>
        <v>36.824837961110667</v>
      </c>
      <c r="I22" s="350"/>
      <c r="J22" s="368">
        <f t="shared" si="5"/>
        <v>3300</v>
      </c>
      <c r="K22" s="369">
        <f t="shared" si="6"/>
        <v>26.406337521005042</v>
      </c>
      <c r="L22" s="370">
        <v>1379</v>
      </c>
      <c r="M22" s="371">
        <v>41.787878787878789</v>
      </c>
      <c r="N22" s="370">
        <v>1921</v>
      </c>
      <c r="O22" s="372">
        <v>58.212121212121218</v>
      </c>
      <c r="P22" s="350"/>
      <c r="Q22" s="368">
        <v>2270</v>
      </c>
      <c r="R22" s="369">
        <v>18.164359446267103</v>
      </c>
      <c r="S22" s="370">
        <v>1348</v>
      </c>
      <c r="T22" s="371">
        <v>59.383259911894271</v>
      </c>
      <c r="U22" s="370">
        <v>922</v>
      </c>
      <c r="V22" s="372">
        <v>40.616740088105729</v>
      </c>
      <c r="W22" s="350"/>
      <c r="X22" s="368">
        <v>6927</v>
      </c>
      <c r="Y22" s="369">
        <v>55.429303032727852</v>
      </c>
      <c r="Z22" s="370">
        <v>5168</v>
      </c>
      <c r="AA22" s="371">
        <v>74.60661180886386</v>
      </c>
      <c r="AB22" s="370">
        <v>1759</v>
      </c>
      <c r="AC22" s="372">
        <f t="shared" si="0"/>
        <v>25.393388191136136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28782</v>
      </c>
      <c r="E23" s="365">
        <f t="shared" si="2"/>
        <v>17769</v>
      </c>
      <c r="F23" s="366">
        <f t="shared" si="3"/>
        <v>61.736501980404427</v>
      </c>
      <c r="G23" s="365">
        <f t="shared" si="4"/>
        <v>11013</v>
      </c>
      <c r="H23" s="367">
        <f t="shared" si="3"/>
        <v>38.263498019595581</v>
      </c>
      <c r="I23" s="350"/>
      <c r="J23" s="368">
        <f t="shared" si="5"/>
        <v>8139</v>
      </c>
      <c r="K23" s="369">
        <f t="shared" si="6"/>
        <v>28.278090473212426</v>
      </c>
      <c r="L23" s="370">
        <v>3130</v>
      </c>
      <c r="M23" s="371">
        <v>38.456812876274725</v>
      </c>
      <c r="N23" s="370">
        <v>5009</v>
      </c>
      <c r="O23" s="372">
        <v>61.543187123725275</v>
      </c>
      <c r="P23" s="350"/>
      <c r="Q23" s="368">
        <v>5188</v>
      </c>
      <c r="R23" s="369">
        <v>18.025154610520463</v>
      </c>
      <c r="S23" s="370">
        <v>3032</v>
      </c>
      <c r="T23" s="371">
        <v>58.44255975327679</v>
      </c>
      <c r="U23" s="370">
        <v>2156</v>
      </c>
      <c r="V23" s="372">
        <v>41.55744024672321</v>
      </c>
      <c r="W23" s="350"/>
      <c r="X23" s="368">
        <v>15455</v>
      </c>
      <c r="Y23" s="369">
        <v>53.696754916267111</v>
      </c>
      <c r="Z23" s="370">
        <v>11607</v>
      </c>
      <c r="AA23" s="371">
        <v>75.10190876738919</v>
      </c>
      <c r="AB23" s="370">
        <v>3848</v>
      </c>
      <c r="AC23" s="372">
        <f t="shared" si="0"/>
        <v>24.898091232610806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74984</v>
      </c>
      <c r="E24" s="365">
        <f t="shared" si="2"/>
        <v>47707</v>
      </c>
      <c r="F24" s="366">
        <f t="shared" si="3"/>
        <v>63.622906219993602</v>
      </c>
      <c r="G24" s="365">
        <f t="shared" si="4"/>
        <v>27277</v>
      </c>
      <c r="H24" s="367">
        <f t="shared" si="3"/>
        <v>36.377093780006405</v>
      </c>
      <c r="I24" s="350"/>
      <c r="J24" s="368">
        <f t="shared" si="5"/>
        <v>21557</v>
      </c>
      <c r="K24" s="369">
        <f t="shared" si="6"/>
        <v>28.748799743945376</v>
      </c>
      <c r="L24" s="370">
        <v>9519</v>
      </c>
      <c r="M24" s="371">
        <v>44.157350280651301</v>
      </c>
      <c r="N24" s="370">
        <v>12038</v>
      </c>
      <c r="O24" s="372">
        <v>55.842649719348699</v>
      </c>
      <c r="P24" s="350"/>
      <c r="Q24" s="368">
        <v>13108</v>
      </c>
      <c r="R24" s="369">
        <v>17.481062626693696</v>
      </c>
      <c r="S24" s="370">
        <v>7978</v>
      </c>
      <c r="T24" s="371">
        <v>60.863594751296922</v>
      </c>
      <c r="U24" s="370">
        <v>5130</v>
      </c>
      <c r="V24" s="372">
        <v>39.136405248703085</v>
      </c>
      <c r="W24" s="350"/>
      <c r="X24" s="368">
        <v>40319</v>
      </c>
      <c r="Y24" s="369">
        <v>53.770137629360924</v>
      </c>
      <c r="Z24" s="370">
        <v>30210</v>
      </c>
      <c r="AA24" s="371">
        <v>74.92745355787595</v>
      </c>
      <c r="AB24" s="370">
        <v>10109</v>
      </c>
      <c r="AC24" s="372">
        <f t="shared" si="0"/>
        <v>25.072546442124061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17824</v>
      </c>
      <c r="E25" s="365">
        <f t="shared" si="2"/>
        <v>9693</v>
      </c>
      <c r="F25" s="366">
        <f t="shared" si="3"/>
        <v>54.38173249551167</v>
      </c>
      <c r="G25" s="365">
        <f t="shared" si="4"/>
        <v>8131</v>
      </c>
      <c r="H25" s="367">
        <f t="shared" si="3"/>
        <v>45.61826750448833</v>
      </c>
      <c r="I25" s="350"/>
      <c r="J25" s="368">
        <f t="shared" si="5"/>
        <v>7494</v>
      </c>
      <c r="K25" s="369">
        <f t="shared" si="6"/>
        <v>42.04443447037702</v>
      </c>
      <c r="L25" s="370">
        <v>2735</v>
      </c>
      <c r="M25" s="371">
        <v>36.495863357352547</v>
      </c>
      <c r="N25" s="370">
        <v>4759</v>
      </c>
      <c r="O25" s="372">
        <v>63.504136642647445</v>
      </c>
      <c r="P25" s="350"/>
      <c r="Q25" s="368">
        <v>3267</v>
      </c>
      <c r="R25" s="369">
        <v>18.329219030520647</v>
      </c>
      <c r="S25" s="370">
        <v>1789</v>
      </c>
      <c r="T25" s="371">
        <v>54.759718396082036</v>
      </c>
      <c r="U25" s="370">
        <v>1478</v>
      </c>
      <c r="V25" s="372">
        <v>45.240281603917971</v>
      </c>
      <c r="W25" s="350"/>
      <c r="X25" s="368">
        <v>7063</v>
      </c>
      <c r="Y25" s="369">
        <v>39.626346499102333</v>
      </c>
      <c r="Z25" s="370">
        <v>5169</v>
      </c>
      <c r="AA25" s="371">
        <v>73.184199348718664</v>
      </c>
      <c r="AB25" s="370">
        <v>1894</v>
      </c>
      <c r="AC25" s="372">
        <f t="shared" si="0"/>
        <v>26.815800651281325</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6609</v>
      </c>
      <c r="E26" s="380">
        <f t="shared" si="2"/>
        <v>4181</v>
      </c>
      <c r="F26" s="381">
        <f t="shared" si="3"/>
        <v>63.262218187320315</v>
      </c>
      <c r="G26" s="380">
        <f t="shared" si="4"/>
        <v>2428</v>
      </c>
      <c r="H26" s="367">
        <f t="shared" si="3"/>
        <v>36.737781812679685</v>
      </c>
      <c r="I26" s="350"/>
      <c r="J26" s="377">
        <f t="shared" si="5"/>
        <v>1195</v>
      </c>
      <c r="K26" s="378">
        <f t="shared" si="6"/>
        <v>18.081404145861704</v>
      </c>
      <c r="L26" s="375">
        <v>453</v>
      </c>
      <c r="M26" s="376">
        <v>37.90794979079498</v>
      </c>
      <c r="N26" s="375">
        <v>742</v>
      </c>
      <c r="O26" s="372">
        <v>62.09205020920502</v>
      </c>
      <c r="P26" s="350"/>
      <c r="Q26" s="377">
        <v>934</v>
      </c>
      <c r="R26" s="378">
        <v>14.132243909819941</v>
      </c>
      <c r="S26" s="375">
        <v>494</v>
      </c>
      <c r="T26" s="376">
        <v>52.890792291220556</v>
      </c>
      <c r="U26" s="375">
        <v>440</v>
      </c>
      <c r="V26" s="372">
        <v>47.109207708779444</v>
      </c>
      <c r="W26" s="350"/>
      <c r="X26" s="377">
        <v>4480</v>
      </c>
      <c r="Y26" s="378">
        <v>67.786351944318355</v>
      </c>
      <c r="Z26" s="375">
        <v>3234</v>
      </c>
      <c r="AA26" s="376">
        <v>72.1875</v>
      </c>
      <c r="AB26" s="375">
        <v>1246</v>
      </c>
      <c r="AC26" s="372">
        <f t="shared" si="0"/>
        <v>27.8125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24129</v>
      </c>
      <c r="E27" s="380">
        <f t="shared" si="2"/>
        <v>14720</v>
      </c>
      <c r="F27" s="381">
        <f t="shared" si="3"/>
        <v>61.005429151643256</v>
      </c>
      <c r="G27" s="380">
        <f t="shared" si="4"/>
        <v>9409</v>
      </c>
      <c r="H27" s="367">
        <f t="shared" si="3"/>
        <v>38.994570848356744</v>
      </c>
      <c r="I27" s="350"/>
      <c r="J27" s="377">
        <f t="shared" si="5"/>
        <v>5954</v>
      </c>
      <c r="K27" s="378">
        <f t="shared" si="6"/>
        <v>24.675701438103527</v>
      </c>
      <c r="L27" s="375">
        <v>2284</v>
      </c>
      <c r="M27" s="376">
        <v>38.360765871682901</v>
      </c>
      <c r="N27" s="375">
        <v>3670</v>
      </c>
      <c r="O27" s="372">
        <v>61.639234128317099</v>
      </c>
      <c r="P27" s="350"/>
      <c r="Q27" s="377">
        <v>4349</v>
      </c>
      <c r="R27" s="378">
        <v>18.02395457747938</v>
      </c>
      <c r="S27" s="375">
        <v>2340</v>
      </c>
      <c r="T27" s="376">
        <v>53.805472522418953</v>
      </c>
      <c r="U27" s="375">
        <v>2009</v>
      </c>
      <c r="V27" s="372">
        <v>46.194527477581055</v>
      </c>
      <c r="W27" s="350"/>
      <c r="X27" s="377">
        <v>13826</v>
      </c>
      <c r="Y27" s="378">
        <v>57.30034398441709</v>
      </c>
      <c r="Z27" s="375">
        <v>10096</v>
      </c>
      <c r="AA27" s="376">
        <v>73.021842904672354</v>
      </c>
      <c r="AB27" s="375">
        <v>3730</v>
      </c>
      <c r="AC27" s="372">
        <f t="shared" si="0"/>
        <v>26.978157095327642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4130</v>
      </c>
      <c r="E28" s="380">
        <f t="shared" si="2"/>
        <v>2662</v>
      </c>
      <c r="F28" s="381">
        <f t="shared" si="3"/>
        <v>64.455205811138015</v>
      </c>
      <c r="G28" s="380">
        <f t="shared" si="4"/>
        <v>1468</v>
      </c>
      <c r="H28" s="382">
        <f t="shared" si="3"/>
        <v>35.544794188861985</v>
      </c>
      <c r="I28" s="350"/>
      <c r="J28" s="377">
        <f t="shared" si="5"/>
        <v>695</v>
      </c>
      <c r="K28" s="378">
        <f t="shared" si="6"/>
        <v>16.828087167070219</v>
      </c>
      <c r="L28" s="375">
        <v>275</v>
      </c>
      <c r="M28" s="376">
        <v>39.568345323741006</v>
      </c>
      <c r="N28" s="375">
        <v>420</v>
      </c>
      <c r="O28" s="383">
        <v>60.431654676258994</v>
      </c>
      <c r="P28" s="350"/>
      <c r="Q28" s="377">
        <v>701</v>
      </c>
      <c r="R28" s="378">
        <v>16.973365617433416</v>
      </c>
      <c r="S28" s="375">
        <v>382</v>
      </c>
      <c r="T28" s="376">
        <v>54.493580599144074</v>
      </c>
      <c r="U28" s="375">
        <v>319</v>
      </c>
      <c r="V28" s="383">
        <v>45.506419400855918</v>
      </c>
      <c r="W28" s="350"/>
      <c r="X28" s="377">
        <v>2734</v>
      </c>
      <c r="Y28" s="378">
        <v>66.198547215496376</v>
      </c>
      <c r="Z28" s="375">
        <v>2005</v>
      </c>
      <c r="AA28" s="376">
        <v>73.335771762984635</v>
      </c>
      <c r="AB28" s="375">
        <v>729</v>
      </c>
      <c r="AC28" s="383">
        <f t="shared" si="0"/>
        <v>26.664228237015365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1426</v>
      </c>
      <c r="E29" s="386">
        <f t="shared" si="2"/>
        <v>750</v>
      </c>
      <c r="F29" s="387">
        <f t="shared" si="3"/>
        <v>52.594670406732114</v>
      </c>
      <c r="G29" s="386">
        <f t="shared" si="4"/>
        <v>676</v>
      </c>
      <c r="H29" s="388">
        <f t="shared" si="3"/>
        <v>47.405329593267879</v>
      </c>
      <c r="I29" s="350"/>
      <c r="J29" s="389">
        <f t="shared" si="5"/>
        <v>827</v>
      </c>
      <c r="K29" s="390">
        <f t="shared" si="6"/>
        <v>57.994389901823283</v>
      </c>
      <c r="L29" s="391">
        <v>294</v>
      </c>
      <c r="M29" s="392">
        <v>35.550181378476417</v>
      </c>
      <c r="N29" s="391">
        <v>533</v>
      </c>
      <c r="O29" s="393">
        <v>64.449818621523576</v>
      </c>
      <c r="P29" s="350"/>
      <c r="Q29" s="389">
        <v>200</v>
      </c>
      <c r="R29" s="390">
        <v>14.025245441795231</v>
      </c>
      <c r="S29" s="391">
        <v>144</v>
      </c>
      <c r="T29" s="392">
        <v>72</v>
      </c>
      <c r="U29" s="391">
        <v>56</v>
      </c>
      <c r="V29" s="393">
        <v>28.000000000000004</v>
      </c>
      <c r="W29" s="350"/>
      <c r="X29" s="389">
        <v>399</v>
      </c>
      <c r="Y29" s="390">
        <v>27.980364656381486</v>
      </c>
      <c r="Z29" s="391">
        <v>312</v>
      </c>
      <c r="AA29" s="392">
        <v>78.195488721804509</v>
      </c>
      <c r="AB29" s="391">
        <v>87</v>
      </c>
      <c r="AC29" s="393">
        <f t="shared" si="0"/>
        <v>21.804511278195488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591580</v>
      </c>
      <c r="E31" s="1230">
        <f>L31+S31+Z31</f>
        <v>368416</v>
      </c>
      <c r="F31" s="1231">
        <f>E31/$D31*100</f>
        <v>62.276615166165186</v>
      </c>
      <c r="G31" s="1230">
        <f>N31+U31+AB31</f>
        <v>223164</v>
      </c>
      <c r="H31" s="1232">
        <f>G31/$D31*100</f>
        <v>37.723384833834814</v>
      </c>
      <c r="I31" s="320"/>
      <c r="J31" s="1233">
        <f>SUM(J12:J29)</f>
        <v>162933</v>
      </c>
      <c r="K31" s="1234">
        <f>J31/$D31*100</f>
        <v>27.542006153013965</v>
      </c>
      <c r="L31" s="1230">
        <f>SUM(L12:L29)</f>
        <v>65895</v>
      </c>
      <c r="M31" s="1231">
        <f>L31/$J31*100</f>
        <v>40.443004179632119</v>
      </c>
      <c r="N31" s="1230">
        <f>SUM(N12:N29)</f>
        <v>97038</v>
      </c>
      <c r="O31" s="1235">
        <f>N31/$J31*100</f>
        <v>59.556995820367888</v>
      </c>
      <c r="P31" s="320"/>
      <c r="Q31" s="1233">
        <f>SUM(Q12:Q29)</f>
        <v>110997</v>
      </c>
      <c r="R31" s="1234">
        <f>Q31/$D31*100</f>
        <v>18.76280469251834</v>
      </c>
      <c r="S31" s="1230">
        <f>SUM(S12:S29)</f>
        <v>65748</v>
      </c>
      <c r="T31" s="1231">
        <f>S31/$Q31*100</f>
        <v>59.234033352252766</v>
      </c>
      <c r="U31" s="1230">
        <f>SUM(U12:U29)</f>
        <v>45249</v>
      </c>
      <c r="V31" s="1235">
        <f>U31/$Q31*100</f>
        <v>40.765966647747234</v>
      </c>
      <c r="W31" s="320"/>
      <c r="X31" s="1233">
        <f>SUM(X12:X29)</f>
        <v>317650</v>
      </c>
      <c r="Y31" s="1234">
        <f>X31/$D31*100</f>
        <v>53.695189154467691</v>
      </c>
      <c r="Z31" s="1230">
        <f>SUM(Z12:Z29)</f>
        <v>236773</v>
      </c>
      <c r="AA31" s="1231">
        <f>Z31/$X31*100</f>
        <v>74.538957972611371</v>
      </c>
      <c r="AB31" s="1230">
        <f>SUM(AB12:AB29)</f>
        <v>80877</v>
      </c>
      <c r="AC31" s="1235">
        <f>AB31/$X31*100</f>
        <v>25.461042027388636</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5" width="11.42578125" style="333" bestFit="1" customWidth="1"/>
    <col min="6" max="6" width="7" style="333" customWidth="1"/>
    <col min="7" max="7" width="11.42578125" style="333" bestFit="1" customWidth="1"/>
    <col min="8" max="8" width="7" style="333" customWidth="1"/>
    <col min="9" max="9" width="0.42578125" style="333" customWidth="1"/>
    <col min="10" max="10" width="11.42578125" style="333" bestFit="1" customWidth="1"/>
    <col min="11" max="11" width="6.7109375" style="333" customWidth="1"/>
    <col min="12" max="12" width="11.42578125" style="333" bestFit="1" customWidth="1"/>
    <col min="13" max="13" width="6.85546875" style="333" customWidth="1"/>
    <col min="14" max="14" width="11.42578125" style="333" bestFit="1" customWidth="1"/>
    <col min="15" max="15" width="6.85546875" style="333" customWidth="1"/>
    <col min="16" max="16" width="0.42578125" style="333" customWidth="1"/>
    <col min="17" max="17" width="10.28515625" style="333" bestFit="1" customWidth="1"/>
    <col min="18" max="18" width="6.85546875" style="333" customWidth="1"/>
    <col min="19" max="19" width="10.28515625" style="333" bestFit="1" customWidth="1"/>
    <col min="20" max="20" width="6.85546875" style="333" bestFit="1" customWidth="1"/>
    <col min="21" max="21" width="10.28515625" style="333" bestFit="1" customWidth="1"/>
    <col min="22" max="22" width="6.85546875" style="333" bestFit="1" customWidth="1"/>
    <col min="23" max="23" width="0.42578125" style="333" customWidth="1"/>
    <col min="24" max="24" width="10.28515625" style="333" bestFit="1" customWidth="1"/>
    <col min="25" max="25" width="7" style="333" customWidth="1"/>
    <col min="26" max="26" width="10.28515625" style="333" bestFit="1" customWidth="1"/>
    <col min="27" max="27" width="6.85546875" style="333" bestFit="1" customWidth="1"/>
    <col min="28" max="28" width="10.28515625" style="333" bestFit="1" customWidth="1"/>
    <col min="29" max="29" width="6.85546875" style="333" bestFit="1" customWidth="1"/>
    <col min="30" max="30" width="11.5703125" style="333" bestFit="1" customWidth="1"/>
    <col min="31" max="31" width="6.28515625" style="333" bestFit="1" customWidth="1"/>
    <col min="32" max="32" width="5" style="333" bestFit="1" customWidth="1"/>
    <col min="33" max="33" width="7.42578125" style="333" bestFit="1" customWidth="1"/>
    <col min="34" max="34" width="13.140625" style="333" bestFit="1" customWidth="1"/>
    <col min="35" max="35" width="6.28515625" style="333" bestFit="1" customWidth="1"/>
    <col min="36" max="36" width="3.85546875" style="333" customWidth="1"/>
    <col min="37" max="39" width="2.42578125" style="333" bestFit="1" customWidth="1"/>
    <col min="40" max="40" width="8.42578125" style="333" bestFit="1" customWidth="1"/>
    <col min="41" max="41" width="3.42578125" style="333" bestFit="1" customWidth="1"/>
    <col min="42" max="42" width="3.5703125" style="333" customWidth="1"/>
    <col min="43" max="45" width="2.42578125" style="333" bestFit="1" customWidth="1"/>
    <col min="46" max="46" width="8.42578125" style="333" bestFit="1" customWidth="1"/>
    <col min="47" max="47" width="4.140625" style="333" bestFit="1" customWidth="1"/>
    <col min="48" max="48" width="3.28515625" style="333" customWidth="1"/>
    <col min="49" max="49" width="4.28515625" style="333" bestFit="1" customWidth="1"/>
    <col min="50" max="50" width="2.42578125" style="333" bestFit="1" customWidth="1"/>
    <col min="51" max="51" width="4.28515625" style="333" bestFit="1" customWidth="1"/>
    <col min="52" max="52" width="8.42578125" style="333" bestFit="1" customWidth="1"/>
    <col min="53" max="53" width="4.28515625" style="333" bestFit="1" customWidth="1"/>
    <col min="54" max="16384" width="11.42578125" style="333"/>
  </cols>
  <sheetData>
    <row r="1" spans="1:53" s="340" customFormat="1" ht="15" customHeight="1" x14ac:dyDescent="0.2">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25">
      <c r="B2" s="1449"/>
      <c r="C2" s="1449"/>
    </row>
    <row r="3" spans="1:53" s="345" customFormat="1" ht="4.5" customHeight="1" x14ac:dyDescent="0.2">
      <c r="B3" s="1450"/>
      <c r="C3" s="1450"/>
    </row>
    <row r="4" spans="1:53" s="345" customFormat="1" ht="17.25" customHeight="1" x14ac:dyDescent="0.2">
      <c r="A4" s="1451" t="s">
        <v>421</v>
      </c>
      <c r="B4" s="1451"/>
      <c r="C4" s="1451"/>
      <c r="D4" s="1451"/>
      <c r="E4" s="1451"/>
      <c r="F4" s="1451"/>
      <c r="G4" s="1451"/>
      <c r="H4" s="1451"/>
      <c r="I4" s="1451"/>
      <c r="J4" s="1451"/>
      <c r="K4" s="1451"/>
      <c r="L4" s="1451"/>
      <c r="M4" s="1451"/>
      <c r="N4" s="1451"/>
      <c r="O4" s="1451"/>
      <c r="P4" s="1451"/>
      <c r="Q4" s="1451"/>
      <c r="R4" s="1451"/>
      <c r="S4" s="1451"/>
      <c r="T4" s="1451"/>
      <c r="U4" s="1451"/>
      <c r="V4" s="1451"/>
      <c r="W4" s="1451"/>
      <c r="X4" s="1451"/>
      <c r="Y4" s="1451"/>
      <c r="Z4" s="1451"/>
      <c r="AA4" s="1451"/>
      <c r="AB4" s="1451"/>
      <c r="AC4" s="1451"/>
    </row>
    <row r="5" spans="1:53" s="345" customFormat="1" ht="17.25" customHeight="1" x14ac:dyDescent="0.2">
      <c r="B5" s="1452" t="str">
        <f>porsaad!$B$6</f>
        <v>Situación a 30 de junio de 2025</v>
      </c>
      <c r="C5" s="1452"/>
      <c r="D5" s="1452"/>
      <c r="E5" s="1452"/>
      <c r="F5" s="1452"/>
      <c r="G5" s="1452"/>
      <c r="H5" s="1452"/>
      <c r="I5" s="1452"/>
      <c r="J5" s="1452"/>
      <c r="K5" s="1452"/>
      <c r="L5" s="1452"/>
      <c r="M5" s="1452"/>
      <c r="N5" s="1452"/>
      <c r="O5" s="1452"/>
      <c r="P5" s="1452"/>
      <c r="Q5" s="1452"/>
      <c r="R5" s="1452"/>
      <c r="S5" s="1452"/>
      <c r="T5" s="1452"/>
      <c r="U5" s="1452"/>
      <c r="V5" s="1452"/>
      <c r="W5" s="1452"/>
      <c r="X5" s="1452"/>
      <c r="Y5" s="1452"/>
      <c r="Z5" s="1452"/>
      <c r="AA5" s="1452"/>
      <c r="AB5" s="1452"/>
      <c r="AC5" s="1452"/>
    </row>
    <row r="6" spans="1:53" s="345" customFormat="1" ht="6" customHeight="1" x14ac:dyDescent="0.2"/>
    <row r="7" spans="1:53" s="322" customFormat="1" ht="12.75" customHeight="1" x14ac:dyDescent="0.2">
      <c r="A7" s="316"/>
      <c r="B7" s="1453" t="s">
        <v>12</v>
      </c>
      <c r="C7" s="317"/>
      <c r="D7" s="1456" t="s">
        <v>262</v>
      </c>
      <c r="E7" s="1457"/>
      <c r="F7" s="1457"/>
      <c r="G7" s="1457"/>
      <c r="H7" s="1457"/>
      <c r="I7" s="318"/>
      <c r="J7" s="1460"/>
      <c r="K7" s="1460"/>
      <c r="L7" s="1460"/>
      <c r="M7" s="1460"/>
      <c r="N7" s="1460"/>
      <c r="O7" s="1460"/>
      <c r="P7" s="318"/>
      <c r="Q7" s="1460"/>
      <c r="R7" s="1460"/>
      <c r="S7" s="1460"/>
      <c r="T7" s="1460"/>
      <c r="U7" s="1460"/>
      <c r="V7" s="1460"/>
      <c r="W7" s="318"/>
      <c r="X7" s="1460"/>
      <c r="Y7" s="1460"/>
      <c r="Z7" s="1460"/>
      <c r="AA7" s="1460"/>
      <c r="AB7" s="1460"/>
      <c r="AC7" s="1461"/>
      <c r="AD7" s="319"/>
      <c r="AE7" s="319"/>
      <c r="AF7" s="320"/>
      <c r="AG7" s="320"/>
      <c r="AH7" s="320"/>
      <c r="AI7" s="320"/>
      <c r="AJ7" s="320"/>
      <c r="AK7" s="320"/>
      <c r="AL7" s="321"/>
    </row>
    <row r="8" spans="1:53" s="322" customFormat="1" ht="33.75" customHeight="1" x14ac:dyDescent="0.2">
      <c r="A8" s="316"/>
      <c r="B8" s="1454"/>
      <c r="C8" s="317"/>
      <c r="D8" s="1458"/>
      <c r="E8" s="1459"/>
      <c r="F8" s="1459"/>
      <c r="G8" s="1459"/>
      <c r="H8" s="1459"/>
      <c r="I8" s="323"/>
      <c r="J8" s="1462" t="s">
        <v>263</v>
      </c>
      <c r="K8" s="1463"/>
      <c r="L8" s="1463"/>
      <c r="M8" s="1463"/>
      <c r="N8" s="1463"/>
      <c r="O8" s="1464"/>
      <c r="P8" s="317"/>
      <c r="Q8" s="1462" t="s">
        <v>264</v>
      </c>
      <c r="R8" s="1463"/>
      <c r="S8" s="1463"/>
      <c r="T8" s="1463"/>
      <c r="U8" s="1463"/>
      <c r="V8" s="1464"/>
      <c r="W8" s="317"/>
      <c r="X8" s="1462" t="s">
        <v>265</v>
      </c>
      <c r="Y8" s="1463"/>
      <c r="Z8" s="1463"/>
      <c r="AA8" s="1463"/>
      <c r="AB8" s="1463"/>
      <c r="AC8" s="1464"/>
      <c r="AD8" s="319"/>
      <c r="AE8" s="319"/>
      <c r="AF8" s="320"/>
      <c r="AG8" s="320"/>
      <c r="AH8" s="320"/>
      <c r="AI8" s="320"/>
      <c r="AJ8" s="320"/>
      <c r="AK8" s="320"/>
      <c r="AL8" s="321"/>
    </row>
    <row r="9" spans="1:53" s="322" customFormat="1" ht="21.75" customHeight="1" x14ac:dyDescent="0.2">
      <c r="A9" s="316"/>
      <c r="B9" s="1454"/>
      <c r="C9" s="317"/>
      <c r="D9" s="1465" t="s">
        <v>9</v>
      </c>
      <c r="E9" s="1466" t="s">
        <v>24</v>
      </c>
      <c r="F9" s="1467"/>
      <c r="G9" s="1466" t="s">
        <v>23</v>
      </c>
      <c r="H9" s="1468"/>
      <c r="I9" s="323"/>
      <c r="J9" s="1445" t="s">
        <v>9</v>
      </c>
      <c r="K9" s="1439" t="s">
        <v>266</v>
      </c>
      <c r="L9" s="1441" t="s">
        <v>24</v>
      </c>
      <c r="M9" s="1442"/>
      <c r="N9" s="1443" t="s">
        <v>23</v>
      </c>
      <c r="O9" s="1444"/>
      <c r="P9" s="317"/>
      <c r="Q9" s="1445" t="s">
        <v>9</v>
      </c>
      <c r="R9" s="1439" t="s">
        <v>266</v>
      </c>
      <c r="S9" s="1441" t="s">
        <v>24</v>
      </c>
      <c r="T9" s="1442"/>
      <c r="U9" s="1443" t="s">
        <v>23</v>
      </c>
      <c r="V9" s="1444"/>
      <c r="W9" s="317"/>
      <c r="X9" s="1445" t="s">
        <v>9</v>
      </c>
      <c r="Y9" s="1439" t="s">
        <v>266</v>
      </c>
      <c r="Z9" s="1441" t="s">
        <v>24</v>
      </c>
      <c r="AA9" s="1442"/>
      <c r="AB9" s="1443" t="s">
        <v>23</v>
      </c>
      <c r="AC9" s="1444"/>
      <c r="AD9" s="319"/>
      <c r="AE9" s="319"/>
      <c r="AF9" s="320"/>
      <c r="AG9" s="320"/>
      <c r="AH9" s="320"/>
      <c r="AI9" s="320"/>
      <c r="AJ9" s="320"/>
      <c r="AK9" s="320"/>
      <c r="AL9" s="321"/>
    </row>
    <row r="10" spans="1:53" s="322" customFormat="1" ht="36.75" customHeight="1" x14ac:dyDescent="0.2">
      <c r="A10" s="316"/>
      <c r="B10" s="1455"/>
      <c r="C10" s="317"/>
      <c r="D10" s="1446"/>
      <c r="E10" s="407" t="s">
        <v>9</v>
      </c>
      <c r="F10" s="403" t="s">
        <v>266</v>
      </c>
      <c r="G10" s="406" t="s">
        <v>9</v>
      </c>
      <c r="H10" s="886" t="s">
        <v>266</v>
      </c>
      <c r="I10" s="346"/>
      <c r="J10" s="1446"/>
      <c r="K10" s="1440"/>
      <c r="L10" s="404" t="s">
        <v>9</v>
      </c>
      <c r="M10" s="403" t="s">
        <v>266</v>
      </c>
      <c r="N10" s="407" t="s">
        <v>9</v>
      </c>
      <c r="O10" s="402" t="s">
        <v>266</v>
      </c>
      <c r="P10" s="347"/>
      <c r="Q10" s="1446"/>
      <c r="R10" s="1440"/>
      <c r="S10" s="404" t="s">
        <v>9</v>
      </c>
      <c r="T10" s="403" t="s">
        <v>266</v>
      </c>
      <c r="U10" s="407" t="s">
        <v>9</v>
      </c>
      <c r="V10" s="402" t="s">
        <v>266</v>
      </c>
      <c r="W10" s="347"/>
      <c r="X10" s="1446"/>
      <c r="Y10" s="1440"/>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25">
      <c r="A12" s="330"/>
      <c r="B12" s="349" t="s">
        <v>8</v>
      </c>
      <c r="C12" s="350"/>
      <c r="D12" s="351">
        <f>J12+Q12+X12</f>
        <v>97321</v>
      </c>
      <c r="E12" s="352">
        <f>L12+S12+Z12</f>
        <v>64090</v>
      </c>
      <c r="F12" s="353">
        <f>E12/$D12*100</f>
        <v>65.85423495442916</v>
      </c>
      <c r="G12" s="352">
        <f>N12+U12+AB12</f>
        <v>33231</v>
      </c>
      <c r="H12" s="354">
        <f>G12/$D12*100</f>
        <v>34.14576504557084</v>
      </c>
      <c r="I12" s="350"/>
      <c r="J12" s="355">
        <f>L12+N12</f>
        <v>21693</v>
      </c>
      <c r="K12" s="356">
        <f>J12/$D12*100</f>
        <v>22.290153204344389</v>
      </c>
      <c r="L12" s="357">
        <v>9435</v>
      </c>
      <c r="M12" s="353">
        <v>43.493292767252107</v>
      </c>
      <c r="N12" s="357">
        <v>12258</v>
      </c>
      <c r="O12" s="358">
        <v>56.506707232747885</v>
      </c>
      <c r="P12" s="350"/>
      <c r="Q12" s="355">
        <v>24284</v>
      </c>
      <c r="R12" s="356">
        <v>24.952476854943946</v>
      </c>
      <c r="S12" s="357">
        <v>17589</v>
      </c>
      <c r="T12" s="353">
        <v>72.430406852248396</v>
      </c>
      <c r="U12" s="357">
        <v>6695</v>
      </c>
      <c r="V12" s="358">
        <v>27.569593147751608</v>
      </c>
      <c r="W12" s="350"/>
      <c r="X12" s="355">
        <v>51344</v>
      </c>
      <c r="Y12" s="356">
        <v>52.757369940711662</v>
      </c>
      <c r="Z12" s="357">
        <v>37066</v>
      </c>
      <c r="AA12" s="353">
        <v>72.191492676846366</v>
      </c>
      <c r="AB12" s="357">
        <v>14278</v>
      </c>
      <c r="AC12" s="358">
        <f t="shared" ref="AC12:AC29" si="0">AB12/$X12*100</f>
        <v>27.808507323153631</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25">
      <c r="A13" s="330"/>
      <c r="B13" s="363" t="s">
        <v>7</v>
      </c>
      <c r="C13" s="350"/>
      <c r="D13" s="364">
        <f t="shared" ref="D13:D29" si="1">J13+Q13+X13</f>
        <v>16443</v>
      </c>
      <c r="E13" s="365">
        <f t="shared" ref="E13:E29" si="2">L13+S13+Z13</f>
        <v>10530</v>
      </c>
      <c r="F13" s="366">
        <f t="shared" ref="F13:H29" si="3">E13/$D13*100</f>
        <v>64.039408866995075</v>
      </c>
      <c r="G13" s="365">
        <f t="shared" ref="G13:G29" si="4">N13+U13+AB13</f>
        <v>5913</v>
      </c>
      <c r="H13" s="367">
        <f t="shared" si="3"/>
        <v>35.960591133004925</v>
      </c>
      <c r="I13" s="350"/>
      <c r="J13" s="368">
        <f t="shared" ref="J13:J29" si="5">L13+N13</f>
        <v>3121</v>
      </c>
      <c r="K13" s="369">
        <f t="shared" ref="K13:K29" si="6">J13/$D13*100</f>
        <v>18.980721279571856</v>
      </c>
      <c r="L13" s="370">
        <v>1384</v>
      </c>
      <c r="M13" s="371">
        <v>44.344761294456902</v>
      </c>
      <c r="N13" s="370">
        <v>1737</v>
      </c>
      <c r="O13" s="372">
        <v>55.655238705543098</v>
      </c>
      <c r="P13" s="350"/>
      <c r="Q13" s="368">
        <v>3672</v>
      </c>
      <c r="R13" s="369">
        <v>22.33169129720854</v>
      </c>
      <c r="S13" s="370">
        <v>2330</v>
      </c>
      <c r="T13" s="371">
        <v>63.453159041394336</v>
      </c>
      <c r="U13" s="370">
        <v>1342</v>
      </c>
      <c r="V13" s="372">
        <v>36.546840958605664</v>
      </c>
      <c r="W13" s="350"/>
      <c r="X13" s="368">
        <v>9650</v>
      </c>
      <c r="Y13" s="369">
        <v>58.687587423219611</v>
      </c>
      <c r="Z13" s="370">
        <v>6816</v>
      </c>
      <c r="AA13" s="371">
        <v>70.632124352331601</v>
      </c>
      <c r="AB13" s="370">
        <v>2834</v>
      </c>
      <c r="AC13" s="372">
        <f t="shared" si="0"/>
        <v>29.367875647668395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25">
      <c r="A14" s="330"/>
      <c r="B14" s="363" t="s">
        <v>37</v>
      </c>
      <c r="C14" s="350"/>
      <c r="D14" s="364">
        <f t="shared" si="1"/>
        <v>15337</v>
      </c>
      <c r="E14" s="365">
        <f t="shared" si="2"/>
        <v>9816</v>
      </c>
      <c r="F14" s="366">
        <f t="shared" si="3"/>
        <v>64.00208645758623</v>
      </c>
      <c r="G14" s="365">
        <f t="shared" si="4"/>
        <v>5521</v>
      </c>
      <c r="H14" s="367">
        <f t="shared" si="3"/>
        <v>35.99791354241377</v>
      </c>
      <c r="I14" s="350"/>
      <c r="J14" s="368">
        <f t="shared" si="5"/>
        <v>3541</v>
      </c>
      <c r="K14" s="369">
        <f t="shared" si="6"/>
        <v>23.087957227619484</v>
      </c>
      <c r="L14" s="370">
        <v>1526</v>
      </c>
      <c r="M14" s="371">
        <v>43.095170855690483</v>
      </c>
      <c r="N14" s="370">
        <v>2015</v>
      </c>
      <c r="O14" s="372">
        <v>56.904829144309524</v>
      </c>
      <c r="P14" s="350"/>
      <c r="Q14" s="368">
        <v>3500</v>
      </c>
      <c r="R14" s="369">
        <v>22.820629849383842</v>
      </c>
      <c r="S14" s="370">
        <v>2071</v>
      </c>
      <c r="T14" s="371">
        <v>59.171428571428578</v>
      </c>
      <c r="U14" s="370">
        <v>1429</v>
      </c>
      <c r="V14" s="372">
        <v>40.828571428571429</v>
      </c>
      <c r="W14" s="350"/>
      <c r="X14" s="368">
        <v>8296</v>
      </c>
      <c r="Y14" s="369">
        <v>54.091412922996675</v>
      </c>
      <c r="Z14" s="370">
        <v>6219</v>
      </c>
      <c r="AA14" s="371">
        <v>74.963837994214074</v>
      </c>
      <c r="AB14" s="370">
        <v>2077</v>
      </c>
      <c r="AC14" s="372">
        <f t="shared" si="0"/>
        <v>25.036162005785922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25">
      <c r="A15" s="330"/>
      <c r="B15" s="363" t="s">
        <v>38</v>
      </c>
      <c r="C15" s="350"/>
      <c r="D15" s="364">
        <f t="shared" si="1"/>
        <v>14105</v>
      </c>
      <c r="E15" s="365">
        <f t="shared" si="2"/>
        <v>8762</v>
      </c>
      <c r="F15" s="366">
        <f t="shared" si="3"/>
        <v>62.119815668202762</v>
      </c>
      <c r="G15" s="365">
        <f t="shared" si="4"/>
        <v>5343</v>
      </c>
      <c r="H15" s="367">
        <f t="shared" si="3"/>
        <v>37.880184331797231</v>
      </c>
      <c r="I15" s="350"/>
      <c r="J15" s="368">
        <f t="shared" si="5"/>
        <v>3864</v>
      </c>
      <c r="K15" s="369">
        <f t="shared" si="6"/>
        <v>27.394540942928042</v>
      </c>
      <c r="L15" s="370">
        <v>1768</v>
      </c>
      <c r="M15" s="371">
        <v>45.755693581780541</v>
      </c>
      <c r="N15" s="370">
        <v>2096</v>
      </c>
      <c r="O15" s="372">
        <v>54.244306418219459</v>
      </c>
      <c r="P15" s="350"/>
      <c r="Q15" s="368">
        <v>3512</v>
      </c>
      <c r="R15" s="369">
        <v>24.898971995746187</v>
      </c>
      <c r="S15" s="370">
        <v>2215</v>
      </c>
      <c r="T15" s="371">
        <v>63.069476082004563</v>
      </c>
      <c r="U15" s="370">
        <v>1297</v>
      </c>
      <c r="V15" s="372">
        <v>36.930523917995444</v>
      </c>
      <c r="W15" s="350"/>
      <c r="X15" s="368">
        <v>6729</v>
      </c>
      <c r="Y15" s="369">
        <v>47.706487061325767</v>
      </c>
      <c r="Z15" s="370">
        <v>4779</v>
      </c>
      <c r="AA15" s="371">
        <v>71.020954079358006</v>
      </c>
      <c r="AB15" s="370">
        <v>1950</v>
      </c>
      <c r="AC15" s="372">
        <f t="shared" si="0"/>
        <v>28.979045920642001</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25">
      <c r="A16" s="330"/>
      <c r="B16" s="363" t="s">
        <v>6</v>
      </c>
      <c r="C16" s="350"/>
      <c r="D16" s="364">
        <f t="shared" si="1"/>
        <v>13990</v>
      </c>
      <c r="E16" s="365">
        <f t="shared" si="2"/>
        <v>8010</v>
      </c>
      <c r="F16" s="366">
        <f t="shared" si="3"/>
        <v>57.255182273052185</v>
      </c>
      <c r="G16" s="365">
        <f t="shared" si="4"/>
        <v>5980</v>
      </c>
      <c r="H16" s="367">
        <f t="shared" si="3"/>
        <v>42.744817726947822</v>
      </c>
      <c r="I16" s="350"/>
      <c r="J16" s="368">
        <f t="shared" si="5"/>
        <v>6081</v>
      </c>
      <c r="K16" s="369">
        <f t="shared" si="6"/>
        <v>43.466761972837745</v>
      </c>
      <c r="L16" s="370">
        <v>2523</v>
      </c>
      <c r="M16" s="371">
        <v>41.489886531820424</v>
      </c>
      <c r="N16" s="370">
        <v>3558</v>
      </c>
      <c r="O16" s="372">
        <v>58.510113468179583</v>
      </c>
      <c r="P16" s="350"/>
      <c r="Q16" s="368">
        <v>3230</v>
      </c>
      <c r="R16" s="369">
        <v>23.087919942816299</v>
      </c>
      <c r="S16" s="370">
        <v>2079</v>
      </c>
      <c r="T16" s="371">
        <v>64.365325077399376</v>
      </c>
      <c r="U16" s="370">
        <v>1151</v>
      </c>
      <c r="V16" s="372">
        <v>35.634674922600617</v>
      </c>
      <c r="W16" s="350"/>
      <c r="X16" s="368">
        <v>4679</v>
      </c>
      <c r="Y16" s="369">
        <v>33.445318084345956</v>
      </c>
      <c r="Z16" s="370">
        <v>3408</v>
      </c>
      <c r="AA16" s="371">
        <v>72.836076084633476</v>
      </c>
      <c r="AB16" s="370">
        <v>1271</v>
      </c>
      <c r="AC16" s="372">
        <f t="shared" si="0"/>
        <v>27.163923915366535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25">
      <c r="A17" s="330"/>
      <c r="B17" s="363" t="s">
        <v>5</v>
      </c>
      <c r="C17" s="350"/>
      <c r="D17" s="374">
        <f t="shared" si="1"/>
        <v>5062</v>
      </c>
      <c r="E17" s="375">
        <f t="shared" si="2"/>
        <v>3032</v>
      </c>
      <c r="F17" s="376">
        <f t="shared" si="3"/>
        <v>59.89727380482023</v>
      </c>
      <c r="G17" s="375">
        <f t="shared" si="4"/>
        <v>2030</v>
      </c>
      <c r="H17" s="367">
        <f t="shared" si="3"/>
        <v>40.10272619517977</v>
      </c>
      <c r="I17" s="350"/>
      <c r="J17" s="377">
        <f t="shared" si="5"/>
        <v>1464</v>
      </c>
      <c r="K17" s="378">
        <f t="shared" si="6"/>
        <v>28.921374950612407</v>
      </c>
      <c r="L17" s="375">
        <v>643</v>
      </c>
      <c r="M17" s="376">
        <v>43.920765027322403</v>
      </c>
      <c r="N17" s="375">
        <v>821</v>
      </c>
      <c r="O17" s="372">
        <v>56.079234972677597</v>
      </c>
      <c r="P17" s="350"/>
      <c r="Q17" s="377">
        <v>1256</v>
      </c>
      <c r="R17" s="378">
        <v>24.812327143421573</v>
      </c>
      <c r="S17" s="375">
        <v>715</v>
      </c>
      <c r="T17" s="376">
        <v>56.92675159235668</v>
      </c>
      <c r="U17" s="375">
        <v>541</v>
      </c>
      <c r="V17" s="372">
        <v>43.073248407643312</v>
      </c>
      <c r="W17" s="350"/>
      <c r="X17" s="377">
        <v>2342</v>
      </c>
      <c r="Y17" s="378">
        <v>46.26629790596602</v>
      </c>
      <c r="Z17" s="375">
        <v>1674</v>
      </c>
      <c r="AA17" s="376">
        <v>71.477369769427838</v>
      </c>
      <c r="AB17" s="375">
        <v>668</v>
      </c>
      <c r="AC17" s="372">
        <f t="shared" si="0"/>
        <v>28.522630230572162</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25">
      <c r="A18" s="330"/>
      <c r="B18" s="363" t="s">
        <v>4</v>
      </c>
      <c r="C18" s="350"/>
      <c r="D18" s="364">
        <f t="shared" si="1"/>
        <v>50156</v>
      </c>
      <c r="E18" s="365">
        <f t="shared" si="2"/>
        <v>31221</v>
      </c>
      <c r="F18" s="366">
        <f t="shared" si="3"/>
        <v>62.247786904856852</v>
      </c>
      <c r="G18" s="365">
        <f t="shared" si="4"/>
        <v>18935</v>
      </c>
      <c r="H18" s="367">
        <f t="shared" si="3"/>
        <v>37.752213095143155</v>
      </c>
      <c r="I18" s="350"/>
      <c r="J18" s="368">
        <f t="shared" si="5"/>
        <v>9939</v>
      </c>
      <c r="K18" s="369">
        <f t="shared" si="6"/>
        <v>19.816173538559696</v>
      </c>
      <c r="L18" s="370">
        <v>4226</v>
      </c>
      <c r="M18" s="371">
        <v>42.519368145688702</v>
      </c>
      <c r="N18" s="370">
        <v>5713</v>
      </c>
      <c r="O18" s="372">
        <v>57.480631854311305</v>
      </c>
      <c r="P18" s="350"/>
      <c r="Q18" s="368">
        <v>9712</v>
      </c>
      <c r="R18" s="369">
        <v>19.363585612887789</v>
      </c>
      <c r="S18" s="370">
        <v>5617</v>
      </c>
      <c r="T18" s="371">
        <v>57.835667215815491</v>
      </c>
      <c r="U18" s="370">
        <v>4095</v>
      </c>
      <c r="V18" s="372">
        <v>42.164332784184516</v>
      </c>
      <c r="W18" s="350"/>
      <c r="X18" s="368">
        <v>30505</v>
      </c>
      <c r="Y18" s="369">
        <v>60.820240848552523</v>
      </c>
      <c r="Z18" s="370">
        <v>21378</v>
      </c>
      <c r="AA18" s="371">
        <v>70.080314702507778</v>
      </c>
      <c r="AB18" s="370">
        <v>9127</v>
      </c>
      <c r="AC18" s="372">
        <f t="shared" si="0"/>
        <v>29.919685297492215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25">
      <c r="A19" s="330"/>
      <c r="B19" s="363" t="s">
        <v>40</v>
      </c>
      <c r="C19" s="350"/>
      <c r="D19" s="364">
        <f t="shared" si="1"/>
        <v>29177</v>
      </c>
      <c r="E19" s="365">
        <f t="shared" si="2"/>
        <v>18899</v>
      </c>
      <c r="F19" s="366">
        <f t="shared" si="3"/>
        <v>64.773623059258995</v>
      </c>
      <c r="G19" s="365">
        <f t="shared" si="4"/>
        <v>10278</v>
      </c>
      <c r="H19" s="367">
        <f t="shared" si="3"/>
        <v>35.226376940740991</v>
      </c>
      <c r="I19" s="350"/>
      <c r="J19" s="368">
        <f t="shared" si="5"/>
        <v>5833</v>
      </c>
      <c r="K19" s="369">
        <f t="shared" si="6"/>
        <v>19.991774342804263</v>
      </c>
      <c r="L19" s="370">
        <v>2490</v>
      </c>
      <c r="M19" s="371">
        <v>42.688153608777647</v>
      </c>
      <c r="N19" s="370">
        <v>3343</v>
      </c>
      <c r="O19" s="372">
        <v>57.311846391222353</v>
      </c>
      <c r="P19" s="350"/>
      <c r="Q19" s="368">
        <v>6128</v>
      </c>
      <c r="R19" s="369">
        <v>21.002844706446858</v>
      </c>
      <c r="S19" s="370">
        <v>4044</v>
      </c>
      <c r="T19" s="371">
        <v>65.992167101827675</v>
      </c>
      <c r="U19" s="370">
        <v>2084</v>
      </c>
      <c r="V19" s="372">
        <v>34.007832898172325</v>
      </c>
      <c r="W19" s="350"/>
      <c r="X19" s="368">
        <v>17216</v>
      </c>
      <c r="Y19" s="369">
        <v>59.005380950748872</v>
      </c>
      <c r="Z19" s="370">
        <v>12365</v>
      </c>
      <c r="AA19" s="371">
        <v>71.822723048327148</v>
      </c>
      <c r="AB19" s="370">
        <v>4851</v>
      </c>
      <c r="AC19" s="372">
        <f t="shared" si="0"/>
        <v>28.177276951672862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25">
      <c r="A20" s="330"/>
      <c r="B20" s="363" t="s">
        <v>41</v>
      </c>
      <c r="C20" s="350"/>
      <c r="D20" s="364">
        <f t="shared" si="1"/>
        <v>98527</v>
      </c>
      <c r="E20" s="365">
        <f t="shared" si="2"/>
        <v>61895</v>
      </c>
      <c r="F20" s="366">
        <f t="shared" si="3"/>
        <v>62.820343662143372</v>
      </c>
      <c r="G20" s="365">
        <f t="shared" si="4"/>
        <v>36632</v>
      </c>
      <c r="H20" s="367">
        <f t="shared" si="3"/>
        <v>37.179656337856628</v>
      </c>
      <c r="I20" s="350"/>
      <c r="J20" s="368">
        <f t="shared" si="5"/>
        <v>27730</v>
      </c>
      <c r="K20" s="369">
        <f t="shared" si="6"/>
        <v>28.14456950886559</v>
      </c>
      <c r="L20" s="370">
        <v>12338</v>
      </c>
      <c r="M20" s="371">
        <v>44.493328525063106</v>
      </c>
      <c r="N20" s="370">
        <v>15392</v>
      </c>
      <c r="O20" s="372">
        <v>55.506671474936887</v>
      </c>
      <c r="P20" s="350"/>
      <c r="Q20" s="368">
        <v>22703</v>
      </c>
      <c r="R20" s="369">
        <v>23.042414769555553</v>
      </c>
      <c r="S20" s="370">
        <v>14746</v>
      </c>
      <c r="T20" s="371">
        <v>64.951768488745969</v>
      </c>
      <c r="U20" s="370">
        <v>7957</v>
      </c>
      <c r="V20" s="372">
        <v>35.048231511254016</v>
      </c>
      <c r="W20" s="350"/>
      <c r="X20" s="368">
        <v>48094</v>
      </c>
      <c r="Y20" s="369">
        <v>48.813015721578857</v>
      </c>
      <c r="Z20" s="370">
        <v>34811</v>
      </c>
      <c r="AA20" s="371">
        <v>72.381170208341999</v>
      </c>
      <c r="AB20" s="370">
        <v>13283</v>
      </c>
      <c r="AC20" s="372">
        <f t="shared" si="0"/>
        <v>27.618829791658001</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25">
      <c r="A21" s="330"/>
      <c r="B21" s="363" t="s">
        <v>3</v>
      </c>
      <c r="C21" s="350"/>
      <c r="D21" s="364">
        <f t="shared" si="1"/>
        <v>59634</v>
      </c>
      <c r="E21" s="365">
        <f t="shared" si="2"/>
        <v>36238</v>
      </c>
      <c r="F21" s="366">
        <f t="shared" si="3"/>
        <v>60.7673474863333</v>
      </c>
      <c r="G21" s="365">
        <f t="shared" si="4"/>
        <v>23396</v>
      </c>
      <c r="H21" s="367">
        <f t="shared" si="3"/>
        <v>39.2326525136667</v>
      </c>
      <c r="I21" s="350"/>
      <c r="J21" s="368">
        <f t="shared" si="5"/>
        <v>18104</v>
      </c>
      <c r="K21" s="369">
        <f t="shared" si="6"/>
        <v>30.3585203072073</v>
      </c>
      <c r="L21" s="370">
        <v>7094</v>
      </c>
      <c r="M21" s="371">
        <v>39.184710561201946</v>
      </c>
      <c r="N21" s="370">
        <v>11010</v>
      </c>
      <c r="O21" s="372">
        <v>60.815289438798061</v>
      </c>
      <c r="P21" s="350"/>
      <c r="Q21" s="368">
        <v>13333</v>
      </c>
      <c r="R21" s="369">
        <v>22.358050776402724</v>
      </c>
      <c r="S21" s="370">
        <v>8692</v>
      </c>
      <c r="T21" s="371">
        <v>65.19162979074477</v>
      </c>
      <c r="U21" s="370">
        <v>4641</v>
      </c>
      <c r="V21" s="372">
        <v>34.80837020925523</v>
      </c>
      <c r="W21" s="350"/>
      <c r="X21" s="368">
        <v>28197</v>
      </c>
      <c r="Y21" s="369">
        <v>47.28342891638998</v>
      </c>
      <c r="Z21" s="370">
        <v>20452</v>
      </c>
      <c r="AA21" s="371">
        <v>72.532538922580414</v>
      </c>
      <c r="AB21" s="370">
        <v>7745</v>
      </c>
      <c r="AC21" s="372">
        <f t="shared" si="0"/>
        <v>27.467461077419586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25">
      <c r="A22" s="330"/>
      <c r="B22" s="363" t="s">
        <v>2</v>
      </c>
      <c r="C22" s="350"/>
      <c r="D22" s="364">
        <f t="shared" si="1"/>
        <v>12211</v>
      </c>
      <c r="E22" s="365">
        <f t="shared" si="2"/>
        <v>7776</v>
      </c>
      <c r="F22" s="366">
        <f t="shared" si="3"/>
        <v>63.680288264679383</v>
      </c>
      <c r="G22" s="365">
        <f t="shared" si="4"/>
        <v>4435</v>
      </c>
      <c r="H22" s="367">
        <f t="shared" si="3"/>
        <v>36.319711735320617</v>
      </c>
      <c r="I22" s="350"/>
      <c r="J22" s="368">
        <f t="shared" si="5"/>
        <v>3242</v>
      </c>
      <c r="K22" s="369">
        <f t="shared" si="6"/>
        <v>26.549832118581605</v>
      </c>
      <c r="L22" s="370">
        <v>1412</v>
      </c>
      <c r="M22" s="371">
        <v>43.553362122146822</v>
      </c>
      <c r="N22" s="370">
        <v>1830</v>
      </c>
      <c r="O22" s="372">
        <v>56.446637877853178</v>
      </c>
      <c r="P22" s="350"/>
      <c r="Q22" s="368">
        <v>2602</v>
      </c>
      <c r="R22" s="369">
        <v>21.308656129719104</v>
      </c>
      <c r="S22" s="370">
        <v>1734</v>
      </c>
      <c r="T22" s="371">
        <v>66.641045349730973</v>
      </c>
      <c r="U22" s="370">
        <v>868</v>
      </c>
      <c r="V22" s="372">
        <v>33.358954650269027</v>
      </c>
      <c r="W22" s="350"/>
      <c r="X22" s="368">
        <v>6367</v>
      </c>
      <c r="Y22" s="369">
        <v>52.141511751699291</v>
      </c>
      <c r="Z22" s="370">
        <v>4630</v>
      </c>
      <c r="AA22" s="371">
        <v>72.718705826920058</v>
      </c>
      <c r="AB22" s="370">
        <v>1737</v>
      </c>
      <c r="AC22" s="372">
        <f t="shared" si="0"/>
        <v>27.281294173079946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25">
      <c r="A23" s="330"/>
      <c r="B23" s="363" t="s">
        <v>35</v>
      </c>
      <c r="C23" s="350"/>
      <c r="D23" s="364">
        <f t="shared" si="1"/>
        <v>28201</v>
      </c>
      <c r="E23" s="365">
        <f t="shared" si="2"/>
        <v>16244</v>
      </c>
      <c r="F23" s="366">
        <f t="shared" si="3"/>
        <v>57.600794298074533</v>
      </c>
      <c r="G23" s="365">
        <f t="shared" si="4"/>
        <v>11957</v>
      </c>
      <c r="H23" s="367">
        <f t="shared" si="3"/>
        <v>42.39920570192546</v>
      </c>
      <c r="I23" s="350"/>
      <c r="J23" s="368">
        <f t="shared" si="5"/>
        <v>9764</v>
      </c>
      <c r="K23" s="369">
        <f t="shared" si="6"/>
        <v>34.622885713272581</v>
      </c>
      <c r="L23" s="370">
        <v>3549</v>
      </c>
      <c r="M23" s="371">
        <v>36.347808275297012</v>
      </c>
      <c r="N23" s="370">
        <v>6215</v>
      </c>
      <c r="O23" s="372">
        <v>63.652191724702988</v>
      </c>
      <c r="P23" s="350"/>
      <c r="Q23" s="368">
        <v>5225</v>
      </c>
      <c r="R23" s="369">
        <v>18.527711783270096</v>
      </c>
      <c r="S23" s="370">
        <v>3075</v>
      </c>
      <c r="T23" s="371">
        <v>58.851674641148321</v>
      </c>
      <c r="U23" s="370">
        <v>2150</v>
      </c>
      <c r="V23" s="372">
        <v>41.148325358851672</v>
      </c>
      <c r="W23" s="350"/>
      <c r="X23" s="368">
        <v>13212</v>
      </c>
      <c r="Y23" s="369">
        <v>46.849402503457327</v>
      </c>
      <c r="Z23" s="370">
        <v>9620</v>
      </c>
      <c r="AA23" s="371">
        <v>72.812594610959735</v>
      </c>
      <c r="AB23" s="370">
        <v>3592</v>
      </c>
      <c r="AC23" s="372">
        <f t="shared" si="0"/>
        <v>27.187405389040265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25">
      <c r="A24" s="330"/>
      <c r="B24" s="363" t="s">
        <v>42</v>
      </c>
      <c r="C24" s="350"/>
      <c r="D24" s="364">
        <f t="shared" si="1"/>
        <v>58500</v>
      </c>
      <c r="E24" s="365">
        <f t="shared" si="2"/>
        <v>38380</v>
      </c>
      <c r="F24" s="366">
        <f t="shared" si="3"/>
        <v>65.606837606837615</v>
      </c>
      <c r="G24" s="365">
        <f t="shared" si="4"/>
        <v>20120</v>
      </c>
      <c r="H24" s="367">
        <f t="shared" si="3"/>
        <v>34.393162393162392</v>
      </c>
      <c r="I24" s="350"/>
      <c r="J24" s="368">
        <f t="shared" si="5"/>
        <v>14435</v>
      </c>
      <c r="K24" s="369">
        <f t="shared" si="6"/>
        <v>24.675213675213676</v>
      </c>
      <c r="L24" s="370">
        <v>6602</v>
      </c>
      <c r="M24" s="371">
        <v>45.736058191894699</v>
      </c>
      <c r="N24" s="370">
        <v>7833</v>
      </c>
      <c r="O24" s="372">
        <v>54.263941808105301</v>
      </c>
      <c r="P24" s="350"/>
      <c r="Q24" s="368">
        <v>12437</v>
      </c>
      <c r="R24" s="369">
        <v>21.259829059829059</v>
      </c>
      <c r="S24" s="370">
        <v>8533</v>
      </c>
      <c r="T24" s="371">
        <v>68.609793358526971</v>
      </c>
      <c r="U24" s="370">
        <v>3904</v>
      </c>
      <c r="V24" s="372">
        <v>31.390206641473021</v>
      </c>
      <c r="W24" s="350"/>
      <c r="X24" s="368">
        <v>31628</v>
      </c>
      <c r="Y24" s="369">
        <v>54.064957264957272</v>
      </c>
      <c r="Z24" s="370">
        <v>23245</v>
      </c>
      <c r="AA24" s="371">
        <v>73.495004426457569</v>
      </c>
      <c r="AB24" s="370">
        <v>8383</v>
      </c>
      <c r="AC24" s="372">
        <f t="shared" si="0"/>
        <v>26.504995573542427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25">
      <c r="A25" s="332"/>
      <c r="B25" s="363" t="s">
        <v>43</v>
      </c>
      <c r="C25" s="350"/>
      <c r="D25" s="364">
        <f t="shared" si="1"/>
        <v>15190</v>
      </c>
      <c r="E25" s="365">
        <f t="shared" si="2"/>
        <v>9577</v>
      </c>
      <c r="F25" s="366">
        <f t="shared" si="3"/>
        <v>63.048057932850554</v>
      </c>
      <c r="G25" s="365">
        <f t="shared" si="4"/>
        <v>5613</v>
      </c>
      <c r="H25" s="367">
        <f t="shared" si="3"/>
        <v>36.951942067149439</v>
      </c>
      <c r="I25" s="350"/>
      <c r="J25" s="368">
        <f t="shared" si="5"/>
        <v>4108</v>
      </c>
      <c r="K25" s="369">
        <f t="shared" si="6"/>
        <v>27.044107965766951</v>
      </c>
      <c r="L25" s="370">
        <v>1634</v>
      </c>
      <c r="M25" s="371">
        <v>39.776046738072054</v>
      </c>
      <c r="N25" s="370">
        <v>2474</v>
      </c>
      <c r="O25" s="372">
        <v>60.223953261927946</v>
      </c>
      <c r="P25" s="350"/>
      <c r="Q25" s="368">
        <v>3896</v>
      </c>
      <c r="R25" s="369">
        <v>25.648452929558918</v>
      </c>
      <c r="S25" s="370">
        <v>2746</v>
      </c>
      <c r="T25" s="371">
        <v>70.482546201232026</v>
      </c>
      <c r="U25" s="370">
        <v>1150</v>
      </c>
      <c r="V25" s="372">
        <v>29.517453798767967</v>
      </c>
      <c r="W25" s="350"/>
      <c r="X25" s="368">
        <v>7186</v>
      </c>
      <c r="Y25" s="369">
        <v>47.307439104674124</v>
      </c>
      <c r="Z25" s="370">
        <v>5197</v>
      </c>
      <c r="AA25" s="371">
        <v>72.321180072362921</v>
      </c>
      <c r="AB25" s="370">
        <v>1989</v>
      </c>
      <c r="AC25" s="372">
        <f t="shared" si="0"/>
        <v>27.678819927637072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25">
      <c r="B26" s="363" t="s">
        <v>44</v>
      </c>
      <c r="C26" s="350"/>
      <c r="D26" s="379">
        <f t="shared" si="1"/>
        <v>7401</v>
      </c>
      <c r="E26" s="380">
        <f t="shared" si="2"/>
        <v>4535</v>
      </c>
      <c r="F26" s="381">
        <f t="shared" si="3"/>
        <v>61.275503310363469</v>
      </c>
      <c r="G26" s="380">
        <f t="shared" si="4"/>
        <v>2866</v>
      </c>
      <c r="H26" s="367">
        <f t="shared" si="3"/>
        <v>38.724496689636531</v>
      </c>
      <c r="I26" s="350"/>
      <c r="J26" s="377">
        <f t="shared" si="5"/>
        <v>1708</v>
      </c>
      <c r="K26" s="378">
        <f t="shared" si="6"/>
        <v>23.077962437508447</v>
      </c>
      <c r="L26" s="375">
        <v>704</v>
      </c>
      <c r="M26" s="376">
        <v>41.217798594847778</v>
      </c>
      <c r="N26" s="375">
        <v>1004</v>
      </c>
      <c r="O26" s="372">
        <v>58.782201405152222</v>
      </c>
      <c r="P26" s="350"/>
      <c r="Q26" s="377">
        <v>1478</v>
      </c>
      <c r="R26" s="378">
        <v>19.97027428725848</v>
      </c>
      <c r="S26" s="375">
        <v>850</v>
      </c>
      <c r="T26" s="376">
        <v>57.510148849797027</v>
      </c>
      <c r="U26" s="375">
        <v>628</v>
      </c>
      <c r="V26" s="372">
        <v>42.489851150202981</v>
      </c>
      <c r="W26" s="350"/>
      <c r="X26" s="377">
        <v>4215</v>
      </c>
      <c r="Y26" s="378">
        <v>56.951763275233077</v>
      </c>
      <c r="Z26" s="375">
        <v>2981</v>
      </c>
      <c r="AA26" s="376">
        <v>70.723606168446025</v>
      </c>
      <c r="AB26" s="375">
        <v>1234</v>
      </c>
      <c r="AC26" s="372">
        <f t="shared" si="0"/>
        <v>29.276393831553975</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25">
      <c r="B27" s="363" t="s">
        <v>45</v>
      </c>
      <c r="C27" s="350"/>
      <c r="D27" s="379">
        <f t="shared" si="1"/>
        <v>31498</v>
      </c>
      <c r="E27" s="380">
        <f t="shared" si="2"/>
        <v>18716</v>
      </c>
      <c r="F27" s="381">
        <f t="shared" si="3"/>
        <v>59.41964569178996</v>
      </c>
      <c r="G27" s="380">
        <f t="shared" si="4"/>
        <v>12782</v>
      </c>
      <c r="H27" s="367">
        <f t="shared" si="3"/>
        <v>40.58035430821004</v>
      </c>
      <c r="I27" s="350"/>
      <c r="J27" s="377">
        <f t="shared" si="5"/>
        <v>8765</v>
      </c>
      <c r="K27" s="378">
        <f t="shared" si="6"/>
        <v>27.827163629436789</v>
      </c>
      <c r="L27" s="375">
        <v>3433</v>
      </c>
      <c r="M27" s="376">
        <v>39.167142042213349</v>
      </c>
      <c r="N27" s="375">
        <v>5332</v>
      </c>
      <c r="O27" s="372">
        <v>60.832857957786658</v>
      </c>
      <c r="P27" s="350"/>
      <c r="Q27" s="377">
        <v>6448</v>
      </c>
      <c r="R27" s="378">
        <v>20.471141024826974</v>
      </c>
      <c r="S27" s="375">
        <v>3659</v>
      </c>
      <c r="T27" s="376">
        <v>56.74627791563276</v>
      </c>
      <c r="U27" s="375">
        <v>2789</v>
      </c>
      <c r="V27" s="372">
        <v>43.253722084367247</v>
      </c>
      <c r="W27" s="350"/>
      <c r="X27" s="377">
        <v>16285</v>
      </c>
      <c r="Y27" s="378">
        <v>51.70169534573624</v>
      </c>
      <c r="Z27" s="375">
        <v>11624</v>
      </c>
      <c r="AA27" s="376">
        <v>71.37856923549279</v>
      </c>
      <c r="AB27" s="375">
        <v>4661</v>
      </c>
      <c r="AC27" s="372">
        <f t="shared" si="0"/>
        <v>28.621430764507217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25">
      <c r="B28" s="363" t="s">
        <v>46</v>
      </c>
      <c r="C28" s="350"/>
      <c r="D28" s="379">
        <f t="shared" si="1"/>
        <v>2954</v>
      </c>
      <c r="E28" s="380">
        <f t="shared" si="2"/>
        <v>1994</v>
      </c>
      <c r="F28" s="381">
        <f t="shared" si="3"/>
        <v>67.50169262017603</v>
      </c>
      <c r="G28" s="380">
        <f t="shared" si="4"/>
        <v>960</v>
      </c>
      <c r="H28" s="382">
        <f t="shared" si="3"/>
        <v>32.498307379823963</v>
      </c>
      <c r="I28" s="350"/>
      <c r="J28" s="377">
        <f t="shared" si="5"/>
        <v>369</v>
      </c>
      <c r="K28" s="378">
        <f t="shared" si="6"/>
        <v>12.491536899119836</v>
      </c>
      <c r="L28" s="375">
        <v>163</v>
      </c>
      <c r="M28" s="376">
        <v>44.173441734417345</v>
      </c>
      <c r="N28" s="375">
        <v>206</v>
      </c>
      <c r="O28" s="383">
        <v>55.826558265582662</v>
      </c>
      <c r="P28" s="350"/>
      <c r="Q28" s="377">
        <v>631</v>
      </c>
      <c r="R28" s="378">
        <v>21.360866621530128</v>
      </c>
      <c r="S28" s="375">
        <v>402</v>
      </c>
      <c r="T28" s="376">
        <v>63.70839936608558</v>
      </c>
      <c r="U28" s="375">
        <v>229</v>
      </c>
      <c r="V28" s="383">
        <v>36.29160063391442</v>
      </c>
      <c r="W28" s="350"/>
      <c r="X28" s="377">
        <v>1954</v>
      </c>
      <c r="Y28" s="378">
        <v>66.147596479350028</v>
      </c>
      <c r="Z28" s="375">
        <v>1429</v>
      </c>
      <c r="AA28" s="376">
        <v>73.132036847492316</v>
      </c>
      <c r="AB28" s="375">
        <v>525</v>
      </c>
      <c r="AC28" s="383">
        <f t="shared" si="0"/>
        <v>26.867963152507677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25">
      <c r="B29" s="384" t="s">
        <v>1</v>
      </c>
      <c r="C29" s="350"/>
      <c r="D29" s="385">
        <f t="shared" si="1"/>
        <v>1187</v>
      </c>
      <c r="E29" s="386">
        <f t="shared" si="2"/>
        <v>650</v>
      </c>
      <c r="F29" s="387">
        <f t="shared" si="3"/>
        <v>54.759898904802014</v>
      </c>
      <c r="G29" s="386">
        <f t="shared" si="4"/>
        <v>537</v>
      </c>
      <c r="H29" s="388">
        <f t="shared" si="3"/>
        <v>45.240101095197979</v>
      </c>
      <c r="I29" s="350"/>
      <c r="J29" s="389">
        <f t="shared" si="5"/>
        <v>656</v>
      </c>
      <c r="K29" s="390">
        <f t="shared" si="6"/>
        <v>55.265374894692499</v>
      </c>
      <c r="L29" s="391">
        <v>236</v>
      </c>
      <c r="M29" s="392">
        <v>35.975609756097562</v>
      </c>
      <c r="N29" s="391">
        <v>420</v>
      </c>
      <c r="O29" s="393">
        <v>64.024390243902445</v>
      </c>
      <c r="P29" s="350"/>
      <c r="Q29" s="389">
        <v>216</v>
      </c>
      <c r="R29" s="390">
        <v>18.197135636057286</v>
      </c>
      <c r="S29" s="391">
        <v>159</v>
      </c>
      <c r="T29" s="392">
        <v>73.611111111111114</v>
      </c>
      <c r="U29" s="391">
        <v>57</v>
      </c>
      <c r="V29" s="393">
        <v>26.388888888888889</v>
      </c>
      <c r="W29" s="350"/>
      <c r="X29" s="389">
        <v>315</v>
      </c>
      <c r="Y29" s="390">
        <v>26.537489469250207</v>
      </c>
      <c r="Z29" s="391">
        <v>255</v>
      </c>
      <c r="AA29" s="392">
        <v>80.952380952380949</v>
      </c>
      <c r="AB29" s="391">
        <v>60</v>
      </c>
      <c r="AC29" s="393">
        <f t="shared" si="0"/>
        <v>19.047619047619047</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2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25">
      <c r="B31" s="1228" t="s">
        <v>0</v>
      </c>
      <c r="C31" s="320"/>
      <c r="D31" s="1229">
        <f>J31+Q31+X31</f>
        <v>556894</v>
      </c>
      <c r="E31" s="1230">
        <f>L31+S31+Z31</f>
        <v>350365</v>
      </c>
      <c r="F31" s="1231">
        <f>E31/$D31*100</f>
        <v>62.914127284546076</v>
      </c>
      <c r="G31" s="1230">
        <f>N31+U31+AB31</f>
        <v>206529</v>
      </c>
      <c r="H31" s="1232">
        <f>G31/$D31*100</f>
        <v>37.085872715453924</v>
      </c>
      <c r="I31" s="320"/>
      <c r="J31" s="1233">
        <f>SUM(J12:J29)</f>
        <v>144417</v>
      </c>
      <c r="K31" s="1234">
        <f>J31/$D31*100</f>
        <v>25.932583220505158</v>
      </c>
      <c r="L31" s="1230">
        <f>SUM(L12:L29)</f>
        <v>61160</v>
      </c>
      <c r="M31" s="1231">
        <f>L31/$J31*100</f>
        <v>42.349584882666171</v>
      </c>
      <c r="N31" s="1230">
        <f>SUM(N12:N29)</f>
        <v>83257</v>
      </c>
      <c r="O31" s="1235">
        <f>N31/$J31*100</f>
        <v>57.650415117333829</v>
      </c>
      <c r="P31" s="320"/>
      <c r="Q31" s="1233">
        <f>SUM(Q12:Q29)</f>
        <v>124263</v>
      </c>
      <c r="R31" s="1234">
        <f>Q31/$D31*100</f>
        <v>22.31358211796141</v>
      </c>
      <c r="S31" s="1230">
        <f>SUM(S12:S29)</f>
        <v>81256</v>
      </c>
      <c r="T31" s="1231">
        <f>S31/$Q31*100</f>
        <v>65.390341453208109</v>
      </c>
      <c r="U31" s="1230">
        <f>SUM(U12:U29)</f>
        <v>43007</v>
      </c>
      <c r="V31" s="1235">
        <f>U31/$Q31*100</f>
        <v>34.609658546791884</v>
      </c>
      <c r="W31" s="320"/>
      <c r="X31" s="1233">
        <f>SUM(X12:X29)</f>
        <v>288214</v>
      </c>
      <c r="Y31" s="1234">
        <f>X31/$D31*100</f>
        <v>51.753834661533439</v>
      </c>
      <c r="Z31" s="1230">
        <f>SUM(Z12:Z29)</f>
        <v>207949</v>
      </c>
      <c r="AA31" s="1231">
        <f>Z31/$X31*100</f>
        <v>72.150901760497405</v>
      </c>
      <c r="AB31" s="1230">
        <f>SUM(AB12:AB29)</f>
        <v>80265</v>
      </c>
      <c r="AC31" s="1235">
        <f>AB31/$X31*100</f>
        <v>27.849098239502588</v>
      </c>
      <c r="AD31" s="359"/>
      <c r="AE31" s="360"/>
      <c r="AF31" s="360"/>
      <c r="AI31" s="395"/>
      <c r="AK31" s="360"/>
      <c r="AL31" s="360"/>
      <c r="AO31" s="395"/>
      <c r="AQ31" s="360"/>
      <c r="AR31" s="360"/>
      <c r="AU31" s="395"/>
      <c r="AW31" s="360"/>
      <c r="AX31" s="360"/>
      <c r="BA31" s="395"/>
    </row>
    <row r="32" spans="1:53" s="396" customFormat="1" ht="5.25" customHeight="1" x14ac:dyDescent="0.2">
      <c r="B32" s="397" t="s">
        <v>39</v>
      </c>
      <c r="C32" s="398"/>
      <c r="I32" s="398"/>
    </row>
    <row r="33" spans="2:15" s="396" customFormat="1" ht="5.25" customHeight="1" x14ac:dyDescent="0.2">
      <c r="B33" s="397" t="s">
        <v>47</v>
      </c>
      <c r="C33" s="398"/>
      <c r="I33" s="398"/>
    </row>
    <row r="34" spans="2:15" s="394" customFormat="1" ht="13.5" customHeight="1" x14ac:dyDescent="0.2">
      <c r="B34" s="1447"/>
      <c r="C34" s="1447"/>
      <c r="D34" s="1447"/>
      <c r="E34" s="1447"/>
      <c r="F34" s="1447"/>
      <c r="G34" s="1447"/>
      <c r="H34" s="1447"/>
      <c r="I34" s="1447"/>
      <c r="J34" s="1447"/>
      <c r="K34" s="1447"/>
      <c r="L34" s="1447"/>
      <c r="M34" s="1447"/>
      <c r="N34" s="1447"/>
      <c r="O34" s="1447"/>
    </row>
    <row r="35" spans="2:15" s="329" customFormat="1" ht="29.25" customHeight="1" x14ac:dyDescent="0.2">
      <c r="B35" s="1448"/>
      <c r="C35" s="1448"/>
      <c r="D35" s="1448"/>
      <c r="E35" s="1448"/>
      <c r="F35" s="1448"/>
      <c r="G35" s="1448"/>
      <c r="H35" s="1448"/>
      <c r="I35" s="1448"/>
      <c r="J35" s="1448"/>
      <c r="K35" s="1448"/>
      <c r="L35" s="1448"/>
      <c r="M35" s="1448"/>
    </row>
    <row r="36" spans="2:15" s="329" customFormat="1" ht="4.5" customHeight="1" x14ac:dyDescent="0.2">
      <c r="B36" s="1438"/>
      <c r="C36" s="1438"/>
      <c r="D36" s="1438"/>
      <c r="E36" s="399"/>
      <c r="F36" s="399"/>
      <c r="G36" s="399"/>
    </row>
    <row r="37" spans="2:15" s="329" customFormat="1" x14ac:dyDescent="0.2"/>
    <row r="38" spans="2:15" s="329" customFormat="1" x14ac:dyDescent="0.2"/>
    <row r="39" spans="2:15" s="329" customFormat="1" x14ac:dyDescent="0.2"/>
    <row r="40" spans="2:15" s="329" customFormat="1" x14ac:dyDescent="0.2"/>
    <row r="41" spans="2:15" s="329" customFormat="1" x14ac:dyDescent="0.2"/>
    <row r="42" spans="2:15" s="329" customFormat="1" x14ac:dyDescent="0.2"/>
    <row r="43" spans="2:15" s="396" customFormat="1" x14ac:dyDescent="0.2"/>
    <row r="44" spans="2:15" s="396" customFormat="1" x14ac:dyDescent="0.2"/>
    <row r="45" spans="2:15" s="396" customFormat="1" x14ac:dyDescent="0.2"/>
    <row r="46" spans="2:15" s="396" customFormat="1" x14ac:dyDescent="0.2"/>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2578125" defaultRowHeight="15" x14ac:dyDescent="0.2"/>
  <cols>
    <col min="1" max="1" width="1.140625" style="333" customWidth="1"/>
    <col min="2" max="2" width="28.7109375" style="333" customWidth="1"/>
    <col min="3" max="3" width="0.5703125" style="333" customWidth="1"/>
    <col min="4" max="4" width="16.140625" style="333" customWidth="1"/>
    <col min="5" max="5" width="8.7109375" style="333" customWidth="1"/>
    <col min="6" max="6" width="0.42578125" style="333" customWidth="1"/>
    <col min="7" max="7" width="16.140625" style="333" customWidth="1"/>
    <col min="8" max="8" width="8.7109375" style="333" customWidth="1"/>
    <col min="9" max="9" width="0.42578125" style="333" customWidth="1"/>
    <col min="10" max="10" width="16.140625" style="333" customWidth="1"/>
    <col min="11" max="11" width="8.7109375" style="333" customWidth="1"/>
    <col min="12" max="12" width="0.42578125" style="333" customWidth="1"/>
    <col min="13" max="13" width="16.140625" style="333" customWidth="1"/>
    <col min="14" max="14" width="8.7109375" style="333" customWidth="1"/>
    <col min="15" max="15" width="11.42578125" style="333"/>
    <col min="16" max="18" width="2.42578125" style="333" bestFit="1" customWidth="1"/>
    <col min="19" max="19" width="13" style="333" bestFit="1" customWidth="1"/>
    <col min="20" max="20" width="3.42578125" style="333" bestFit="1" customWidth="1"/>
    <col min="21" max="21" width="3.85546875" style="333" customWidth="1"/>
    <col min="22" max="24" width="2.42578125" style="333" bestFit="1" customWidth="1"/>
    <col min="25" max="25" width="8.42578125" style="333" bestFit="1" customWidth="1"/>
    <col min="26" max="26" width="3.42578125" style="333" bestFit="1" customWidth="1"/>
    <col min="27" max="27" width="3.5703125" style="333" customWidth="1"/>
    <col min="28" max="30" width="2.42578125" style="333" bestFit="1" customWidth="1"/>
    <col min="31" max="31" width="8.42578125" style="333" bestFit="1" customWidth="1"/>
    <col min="32" max="32" width="4.140625" style="333" bestFit="1" customWidth="1"/>
    <col min="33" max="33" width="3.28515625" style="333" customWidth="1"/>
    <col min="34" max="34" width="4.28515625" style="333" bestFit="1" customWidth="1"/>
    <col min="35" max="35" width="2.42578125" style="333" bestFit="1" customWidth="1"/>
    <col min="36" max="36" width="4.28515625" style="333" bestFit="1" customWidth="1"/>
    <col min="37" max="37" width="8.42578125" style="333" bestFit="1" customWidth="1"/>
    <col min="38" max="38" width="4.28515625" style="333" bestFit="1" customWidth="1"/>
    <col min="39" max="16384" width="11.42578125" style="333"/>
  </cols>
  <sheetData>
    <row r="1" spans="1:38" s="340" customFormat="1" ht="15" customHeight="1" x14ac:dyDescent="0.2">
      <c r="B1" s="311"/>
      <c r="C1" s="341"/>
      <c r="F1" s="341"/>
      <c r="G1" s="342" t="s">
        <v>135</v>
      </c>
      <c r="H1" s="342"/>
      <c r="I1" s="342"/>
      <c r="J1" s="342" t="s">
        <v>16</v>
      </c>
      <c r="K1" s="342"/>
      <c r="L1" s="342"/>
      <c r="M1" s="342" t="s">
        <v>15</v>
      </c>
      <c r="N1" s="342"/>
    </row>
    <row r="2" spans="1:38" s="343" customFormat="1" ht="52.5" customHeight="1" x14ac:dyDescent="0.25">
      <c r="B2" s="1449"/>
      <c r="C2" s="1449"/>
    </row>
    <row r="3" spans="1:38" s="345" customFormat="1" ht="4.5" customHeight="1" x14ac:dyDescent="0.2">
      <c r="B3" s="1450"/>
      <c r="C3" s="1450"/>
    </row>
    <row r="4" spans="1:38" s="492" customFormat="1" ht="17.25" customHeight="1" x14ac:dyDescent="0.2">
      <c r="A4" s="1476" t="s">
        <v>426</v>
      </c>
      <c r="B4" s="1476"/>
      <c r="C4" s="1476"/>
      <c r="D4" s="1476"/>
      <c r="E4" s="1476"/>
      <c r="F4" s="1476"/>
      <c r="G4" s="1476"/>
      <c r="H4" s="1476"/>
      <c r="I4" s="1476"/>
      <c r="J4" s="1476"/>
      <c r="K4" s="1476"/>
      <c r="L4" s="1476"/>
      <c r="M4" s="1476"/>
      <c r="N4" s="1476"/>
    </row>
    <row r="5" spans="1:38" s="492" customFormat="1" ht="17.25" customHeight="1" x14ac:dyDescent="0.2">
      <c r="B5" s="1477" t="str">
        <f>porsaad!$B$6</f>
        <v>Situación a 30 de junio de 2025</v>
      </c>
      <c r="C5" s="1477"/>
      <c r="D5" s="1477"/>
      <c r="E5" s="1477"/>
      <c r="F5" s="1477"/>
      <c r="G5" s="1477"/>
      <c r="H5" s="1477"/>
      <c r="I5" s="1477"/>
      <c r="J5" s="1477"/>
      <c r="K5" s="1477"/>
      <c r="L5" s="1477"/>
      <c r="M5" s="1477"/>
      <c r="N5" s="1477"/>
    </row>
    <row r="6" spans="1:38" s="492" customFormat="1" ht="6" customHeight="1" x14ac:dyDescent="0.2"/>
    <row r="7" spans="1:38" s="437" customFormat="1" ht="12.75" customHeight="1" x14ac:dyDescent="0.2">
      <c r="A7" s="488"/>
      <c r="B7" s="1453" t="s">
        <v>12</v>
      </c>
      <c r="D7" s="1456" t="s">
        <v>250</v>
      </c>
      <c r="E7" s="1457"/>
      <c r="F7" s="489"/>
      <c r="G7" s="1487"/>
      <c r="H7" s="1487"/>
      <c r="I7" s="489"/>
      <c r="J7" s="1487"/>
      <c r="K7" s="1487"/>
      <c r="L7" s="489"/>
      <c r="M7" s="1487"/>
      <c r="N7" s="1488"/>
      <c r="O7" s="488"/>
      <c r="P7" s="488"/>
      <c r="W7" s="490"/>
    </row>
    <row r="8" spans="1:38" s="437" customFormat="1" ht="45.75" customHeight="1" x14ac:dyDescent="0.2">
      <c r="A8" s="488"/>
      <c r="B8" s="1454"/>
      <c r="D8" s="1485"/>
      <c r="E8" s="1486"/>
      <c r="F8" s="491"/>
      <c r="G8" s="1609" t="s">
        <v>267</v>
      </c>
      <c r="H8" s="1610"/>
      <c r="I8" s="744"/>
      <c r="J8" s="1609" t="s">
        <v>268</v>
      </c>
      <c r="K8" s="1610"/>
      <c r="L8" s="744"/>
      <c r="M8" s="1609" t="s">
        <v>269</v>
      </c>
      <c r="N8" s="1610"/>
      <c r="O8" s="488"/>
      <c r="P8" s="488"/>
      <c r="W8" s="490"/>
    </row>
    <row r="9" spans="1:38" s="437" customFormat="1" ht="6" customHeight="1" x14ac:dyDescent="0.2">
      <c r="A9" s="488"/>
      <c r="B9" s="1454"/>
      <c r="D9" s="1489" t="s">
        <v>9</v>
      </c>
      <c r="E9" s="1496" t="s">
        <v>217</v>
      </c>
      <c r="G9" s="1491" t="s">
        <v>9</v>
      </c>
      <c r="H9" s="1493" t="s">
        <v>217</v>
      </c>
      <c r="J9" s="1491" t="s">
        <v>9</v>
      </c>
      <c r="K9" s="1493" t="s">
        <v>217</v>
      </c>
      <c r="M9" s="1491" t="s">
        <v>9</v>
      </c>
      <c r="N9" s="1493" t="s">
        <v>217</v>
      </c>
      <c r="O9" s="488"/>
      <c r="P9" s="488"/>
      <c r="W9" s="490"/>
    </row>
    <row r="10" spans="1:38" s="437" customFormat="1" ht="27.75" customHeight="1" x14ac:dyDescent="0.2">
      <c r="A10" s="488"/>
      <c r="B10" s="1455"/>
      <c r="D10" s="1490"/>
      <c r="E10" s="1497"/>
      <c r="F10" s="493"/>
      <c r="G10" s="1492"/>
      <c r="H10" s="1494"/>
      <c r="I10" s="494"/>
      <c r="J10" s="1492"/>
      <c r="K10" s="1494"/>
      <c r="L10" s="494"/>
      <c r="M10" s="1492"/>
      <c r="N10" s="1494"/>
      <c r="O10" s="488"/>
      <c r="P10" s="495"/>
      <c r="Q10" s="496"/>
      <c r="R10" s="496"/>
      <c r="S10" s="496"/>
      <c r="T10" s="496"/>
    </row>
    <row r="11" spans="1:38" s="328" customFormat="1" ht="4.5" customHeight="1" x14ac:dyDescent="0.2">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25">
      <c r="A12" s="330"/>
      <c r="B12" s="349" t="s">
        <v>8</v>
      </c>
      <c r="C12" s="350"/>
      <c r="D12" s="497">
        <f t="shared" ref="D12:D29" si="0">G12+J12+M12</f>
        <v>302871</v>
      </c>
      <c r="E12" s="498">
        <f>D12/'20pobl'!D12*100</f>
        <v>3.508756279931259</v>
      </c>
      <c r="F12" s="350"/>
      <c r="G12" s="355">
        <v>91228</v>
      </c>
      <c r="H12" s="498">
        <v>1.2997943051433403</v>
      </c>
      <c r="I12" s="350"/>
      <c r="J12" s="355">
        <v>63380</v>
      </c>
      <c r="K12" s="498">
        <v>5.3876827948625747</v>
      </c>
      <c r="L12" s="350"/>
      <c r="M12" s="355">
        <v>148263</v>
      </c>
      <c r="N12" s="498">
        <f>M12/'20pobl'!X12*100</f>
        <v>33.940974209410612</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25">
      <c r="A13" s="330"/>
      <c r="B13" s="363" t="s">
        <v>7</v>
      </c>
      <c r="C13" s="350"/>
      <c r="D13" s="499">
        <f t="shared" si="0"/>
        <v>47035</v>
      </c>
      <c r="E13" s="500">
        <f>D13/'20pobl'!D13*100</f>
        <v>3.4799728616127212</v>
      </c>
      <c r="F13" s="350"/>
      <c r="G13" s="368">
        <v>9185</v>
      </c>
      <c r="H13" s="501">
        <v>0.87563253368110761</v>
      </c>
      <c r="I13" s="350"/>
      <c r="J13" s="368">
        <v>8709</v>
      </c>
      <c r="K13" s="501">
        <v>4.2409692530946561</v>
      </c>
      <c r="L13" s="350"/>
      <c r="M13" s="368">
        <v>29141</v>
      </c>
      <c r="N13" s="501">
        <f>M13/'20pobl'!X13*100</f>
        <v>29.955489766758152</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25">
      <c r="A14" s="330"/>
      <c r="B14" s="363" t="s">
        <v>37</v>
      </c>
      <c r="C14" s="350"/>
      <c r="D14" s="499">
        <f t="shared" si="0"/>
        <v>35107</v>
      </c>
      <c r="E14" s="500">
        <f>D14/'20pobl'!D14*100</f>
        <v>3.4773211938601367</v>
      </c>
      <c r="F14" s="350"/>
      <c r="G14" s="368">
        <v>8177</v>
      </c>
      <c r="H14" s="501">
        <v>1.1246138738595008</v>
      </c>
      <c r="I14" s="350"/>
      <c r="J14" s="368">
        <v>7393</v>
      </c>
      <c r="K14" s="501">
        <v>3.745016691234949</v>
      </c>
      <c r="L14" s="350"/>
      <c r="M14" s="368">
        <v>19537</v>
      </c>
      <c r="N14" s="501">
        <f>M14/'20pobl'!X14*100</f>
        <v>22.95877597066842</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25">
      <c r="A15" s="330"/>
      <c r="B15" s="363" t="s">
        <v>38</v>
      </c>
      <c r="C15" s="350"/>
      <c r="D15" s="499">
        <f t="shared" si="0"/>
        <v>32958</v>
      </c>
      <c r="E15" s="500">
        <f>D15/'20pobl'!D15*100</f>
        <v>2.675666196881231</v>
      </c>
      <c r="F15" s="350"/>
      <c r="G15" s="368">
        <v>9013</v>
      </c>
      <c r="H15" s="501">
        <v>0.87805267731539749</v>
      </c>
      <c r="I15" s="350"/>
      <c r="J15" s="368">
        <v>7129</v>
      </c>
      <c r="K15" s="501">
        <v>4.7269833902463283</v>
      </c>
      <c r="L15" s="350"/>
      <c r="M15" s="368">
        <v>16816</v>
      </c>
      <c r="N15" s="501">
        <f>M15/'20pobl'!X15*100</f>
        <v>30.868072764652972</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25">
      <c r="A16" s="330"/>
      <c r="B16" s="363" t="s">
        <v>6</v>
      </c>
      <c r="C16" s="350"/>
      <c r="D16" s="499">
        <f t="shared" si="0"/>
        <v>48365</v>
      </c>
      <c r="E16" s="500">
        <f>D16/'20pobl'!D16*100</f>
        <v>2.1603534823388371</v>
      </c>
      <c r="F16" s="350"/>
      <c r="G16" s="368">
        <v>19151</v>
      </c>
      <c r="H16" s="501">
        <v>1.0406353684526259</v>
      </c>
      <c r="I16" s="350"/>
      <c r="J16" s="368">
        <v>9771</v>
      </c>
      <c r="K16" s="501">
        <v>3.291206607338943</v>
      </c>
      <c r="L16" s="350"/>
      <c r="M16" s="368">
        <v>19443</v>
      </c>
      <c r="N16" s="501">
        <f>M16/'20pobl'!X16*100</f>
        <v>19.145479252417434</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25">
      <c r="A17" s="330"/>
      <c r="B17" s="363" t="s">
        <v>5</v>
      </c>
      <c r="C17" s="350"/>
      <c r="D17" s="377">
        <f t="shared" si="0"/>
        <v>18033</v>
      </c>
      <c r="E17" s="502">
        <f>D17/'20pobl'!D17*100</f>
        <v>3.0520385004002701</v>
      </c>
      <c r="F17" s="350"/>
      <c r="G17" s="377">
        <v>4670</v>
      </c>
      <c r="H17" s="502">
        <v>1.0402512641169002</v>
      </c>
      <c r="I17" s="350"/>
      <c r="J17" s="377">
        <v>3838</v>
      </c>
      <c r="K17" s="502">
        <v>3.8147680624993789</v>
      </c>
      <c r="L17" s="350"/>
      <c r="M17" s="377">
        <v>9525</v>
      </c>
      <c r="N17" s="502">
        <f>M17/'20pobl'!X17*100</f>
        <v>23.056254841208364</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25">
      <c r="A18" s="330"/>
      <c r="B18" s="363" t="s">
        <v>4</v>
      </c>
      <c r="C18" s="350"/>
      <c r="D18" s="499">
        <f t="shared" si="0"/>
        <v>127036</v>
      </c>
      <c r="E18" s="500">
        <f>D18/'20pobl'!D18*100</f>
        <v>5.31157570278992</v>
      </c>
      <c r="F18" s="350"/>
      <c r="G18" s="368">
        <v>26443</v>
      </c>
      <c r="H18" s="501">
        <v>1.5120481238778147</v>
      </c>
      <c r="I18" s="350"/>
      <c r="J18" s="368">
        <v>21862</v>
      </c>
      <c r="K18" s="501">
        <v>5.1812808395466678</v>
      </c>
      <c r="L18" s="350"/>
      <c r="M18" s="368">
        <v>78731</v>
      </c>
      <c r="N18" s="501">
        <f>M18/'20pobl'!X18*100</f>
        <v>35.637787434365379</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25">
      <c r="A19" s="330"/>
      <c r="B19" s="363" t="s">
        <v>40</v>
      </c>
      <c r="C19" s="350"/>
      <c r="D19" s="499">
        <f t="shared" si="0"/>
        <v>78705</v>
      </c>
      <c r="E19" s="500">
        <f>D19/'20pobl'!D19*100</f>
        <v>3.7399622606184186</v>
      </c>
      <c r="F19" s="350"/>
      <c r="G19" s="368">
        <v>17920</v>
      </c>
      <c r="H19" s="501">
        <v>1.0608992897539744</v>
      </c>
      <c r="I19" s="350"/>
      <c r="J19" s="368">
        <v>14132</v>
      </c>
      <c r="K19" s="501">
        <v>5.0072103545651991</v>
      </c>
      <c r="L19" s="350"/>
      <c r="M19" s="368">
        <v>46653</v>
      </c>
      <c r="N19" s="501">
        <f>M19/'20pobl'!X19*100</f>
        <v>35.059781914373964</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25">
      <c r="A20" s="330"/>
      <c r="B20" s="363" t="s">
        <v>41</v>
      </c>
      <c r="C20" s="350"/>
      <c r="D20" s="499">
        <f t="shared" si="0"/>
        <v>238250</v>
      </c>
      <c r="E20" s="500">
        <f>D20/'20pobl'!D20*100</f>
        <v>2.9735787697583853</v>
      </c>
      <c r="F20" s="350"/>
      <c r="G20" s="368">
        <v>62200</v>
      </c>
      <c r="H20" s="501">
        <v>0.96482978277524445</v>
      </c>
      <c r="I20" s="350"/>
      <c r="J20" s="368">
        <v>47538</v>
      </c>
      <c r="K20" s="501">
        <v>4.3212631636358676</v>
      </c>
      <c r="L20" s="350"/>
      <c r="M20" s="368">
        <v>128512</v>
      </c>
      <c r="N20" s="501">
        <f>M20/'20pobl'!X20*100</f>
        <v>27.613057930438785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25">
      <c r="A21" s="330"/>
      <c r="B21" s="363" t="s">
        <v>3</v>
      </c>
      <c r="C21" s="350"/>
      <c r="D21" s="499">
        <f t="shared" si="0"/>
        <v>167654</v>
      </c>
      <c r="E21" s="500">
        <f>D21/'20pobl'!D21*100</f>
        <v>3.1518145765831314</v>
      </c>
      <c r="F21" s="350"/>
      <c r="G21" s="368">
        <v>44211</v>
      </c>
      <c r="H21" s="501">
        <v>1.0414237478817483</v>
      </c>
      <c r="I21" s="350"/>
      <c r="J21" s="368">
        <v>33945</v>
      </c>
      <c r="K21" s="501">
        <v>4.3902647221633035</v>
      </c>
      <c r="L21" s="350"/>
      <c r="M21" s="368">
        <v>89498</v>
      </c>
      <c r="N21" s="501">
        <f>M21/'20pobl'!X21*100</f>
        <v>29.748280710384872</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25">
      <c r="A22" s="330"/>
      <c r="B22" s="363" t="s">
        <v>2</v>
      </c>
      <c r="C22" s="350"/>
      <c r="D22" s="499">
        <f t="shared" si="0"/>
        <v>36975</v>
      </c>
      <c r="E22" s="500">
        <f>D22/'20pobl'!D22*100</f>
        <v>3.5057993838895367</v>
      </c>
      <c r="F22" s="350"/>
      <c r="G22" s="368">
        <v>9209</v>
      </c>
      <c r="H22" s="501">
        <v>1.1247935822397672</v>
      </c>
      <c r="I22" s="350"/>
      <c r="J22" s="368">
        <v>6742</v>
      </c>
      <c r="K22" s="501">
        <v>4.1802038639914683</v>
      </c>
      <c r="L22" s="350"/>
      <c r="M22" s="368">
        <v>21024</v>
      </c>
      <c r="N22" s="501">
        <f>M22/'20pobl'!X22*100</f>
        <v>28.156262973924921</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25">
      <c r="A23" s="330"/>
      <c r="B23" s="363" t="s">
        <v>35</v>
      </c>
      <c r="C23" s="350"/>
      <c r="D23" s="499">
        <f t="shared" si="0"/>
        <v>84054</v>
      </c>
      <c r="E23" s="500">
        <f>D23/'20pobl'!D23*100</f>
        <v>3.1064001362981384</v>
      </c>
      <c r="F23" s="350"/>
      <c r="G23" s="368">
        <v>23158</v>
      </c>
      <c r="H23" s="501">
        <v>1.1660964922439829</v>
      </c>
      <c r="I23" s="350"/>
      <c r="J23" s="368">
        <v>14664</v>
      </c>
      <c r="K23" s="501">
        <v>3.0635460169096707</v>
      </c>
      <c r="L23" s="350"/>
      <c r="M23" s="368">
        <v>46232</v>
      </c>
      <c r="N23" s="501">
        <f>M23/'20pobl'!X23*100</f>
        <v>19.165112133648385</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25">
      <c r="A24" s="330"/>
      <c r="B24" s="363" t="s">
        <v>42</v>
      </c>
      <c r="C24" s="350"/>
      <c r="D24" s="499">
        <f t="shared" si="0"/>
        <v>198437</v>
      </c>
      <c r="E24" s="500">
        <f>D24/'20pobl'!D24*100</f>
        <v>2.8310659543906724</v>
      </c>
      <c r="F24" s="350"/>
      <c r="G24" s="368">
        <v>52024</v>
      </c>
      <c r="H24" s="501">
        <v>0.91201870038036437</v>
      </c>
      <c r="I24" s="350"/>
      <c r="J24" s="368">
        <v>35246</v>
      </c>
      <c r="K24" s="501">
        <v>3.8614412424624875</v>
      </c>
      <c r="L24" s="350"/>
      <c r="M24" s="368">
        <v>111167</v>
      </c>
      <c r="N24" s="501">
        <f>M24/'20pobl'!X24*100</f>
        <v>28.342226902004175</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25">
      <c r="A25" s="332"/>
      <c r="B25" s="363" t="s">
        <v>43</v>
      </c>
      <c r="C25" s="350"/>
      <c r="D25" s="499">
        <f t="shared" si="0"/>
        <v>47031</v>
      </c>
      <c r="E25" s="500">
        <f>D25/'20pobl'!D25*100</f>
        <v>2.9984851691943599</v>
      </c>
      <c r="F25" s="350"/>
      <c r="G25" s="368">
        <v>16955</v>
      </c>
      <c r="H25" s="501">
        <v>1.29724163047703</v>
      </c>
      <c r="I25" s="350"/>
      <c r="J25" s="368">
        <v>9241</v>
      </c>
      <c r="K25" s="501">
        <v>4.8875043633709554</v>
      </c>
      <c r="L25" s="350"/>
      <c r="M25" s="368">
        <v>20835</v>
      </c>
      <c r="N25" s="501">
        <f>M25/'20pobl'!X25*100</f>
        <v>28.772060651255281</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25">
      <c r="B26" s="363" t="s">
        <v>44</v>
      </c>
      <c r="C26" s="350"/>
      <c r="D26" s="503">
        <f t="shared" si="0"/>
        <v>17314</v>
      </c>
      <c r="E26" s="504">
        <f>D26/'20pobl'!D26*100</f>
        <v>2.5524336866996005</v>
      </c>
      <c r="F26" s="350"/>
      <c r="G26" s="377">
        <v>3553</v>
      </c>
      <c r="H26" s="502">
        <v>0.6607184034157263</v>
      </c>
      <c r="I26" s="350"/>
      <c r="J26" s="377">
        <v>2911</v>
      </c>
      <c r="K26" s="502">
        <v>2.9793157092122367</v>
      </c>
      <c r="L26" s="350"/>
      <c r="M26" s="377">
        <v>10850</v>
      </c>
      <c r="N26" s="502">
        <f>M26/'20pobl'!X26*100</f>
        <v>25.304351882084053</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25">
      <c r="B27" s="363" t="s">
        <v>45</v>
      </c>
      <c r="C27" s="350"/>
      <c r="D27" s="503">
        <f t="shared" si="0"/>
        <v>72902</v>
      </c>
      <c r="E27" s="504">
        <f>D27/'20pobl'!D27*100</f>
        <v>3.2725467346356125</v>
      </c>
      <c r="F27" s="350"/>
      <c r="G27" s="377">
        <v>18073</v>
      </c>
      <c r="H27" s="502">
        <v>1.0649129650339926</v>
      </c>
      <c r="I27" s="350"/>
      <c r="J27" s="377">
        <v>13383</v>
      </c>
      <c r="K27" s="502">
        <v>3.6391174535151212</v>
      </c>
      <c r="L27" s="350"/>
      <c r="M27" s="377">
        <v>41446</v>
      </c>
      <c r="N27" s="502">
        <f>M27/'20pobl'!X27*100</f>
        <v>25.458856482960268</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25">
      <c r="B28" s="363" t="s">
        <v>46</v>
      </c>
      <c r="C28" s="350"/>
      <c r="D28" s="503">
        <f t="shared" si="0"/>
        <v>9317</v>
      </c>
      <c r="E28" s="504">
        <f>D28/'20pobl'!D28*100</f>
        <v>2.8739851442390743</v>
      </c>
      <c r="F28" s="350"/>
      <c r="G28" s="377">
        <v>1565</v>
      </c>
      <c r="H28" s="502">
        <v>0.61983143753366499</v>
      </c>
      <c r="I28" s="350"/>
      <c r="J28" s="377">
        <v>1667</v>
      </c>
      <c r="K28" s="502">
        <v>3.3897271137500509</v>
      </c>
      <c r="L28" s="350"/>
      <c r="M28" s="377">
        <v>6085</v>
      </c>
      <c r="N28" s="502">
        <f>M28/'20pobl'!X28*100</f>
        <v>27.022826183497646</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25">
      <c r="B29" s="384" t="s">
        <v>1</v>
      </c>
      <c r="C29" s="350"/>
      <c r="D29" s="505">
        <f t="shared" si="0"/>
        <v>3794</v>
      </c>
      <c r="E29" s="506">
        <f>D29/'20pobl'!D29*100</f>
        <v>2.2427939750774395</v>
      </c>
      <c r="F29" s="350"/>
      <c r="G29" s="389">
        <v>2124</v>
      </c>
      <c r="H29" s="507">
        <v>1.438449400307465</v>
      </c>
      <c r="I29" s="350"/>
      <c r="J29" s="389">
        <v>586</v>
      </c>
      <c r="K29" s="507">
        <v>3.5313968904423287</v>
      </c>
      <c r="L29" s="350"/>
      <c r="M29" s="389">
        <v>1084</v>
      </c>
      <c r="N29" s="507">
        <f>M29/'20pobl'!X29*100</f>
        <v>22.072897576868257</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2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25">
      <c r="B31" s="1236" t="s">
        <v>0</v>
      </c>
      <c r="C31" s="320"/>
      <c r="D31" s="1242">
        <f>G31+J31+M31</f>
        <v>1565838</v>
      </c>
      <c r="E31" s="1243">
        <f>D31/'20pobl'!D31*100</f>
        <v>3.2205837572613318</v>
      </c>
      <c r="F31" s="320"/>
      <c r="G31" s="1242">
        <f>SUM(G12:G29)</f>
        <v>418859</v>
      </c>
      <c r="H31" s="1243">
        <f>G31/'20pobl'!J31*100</f>
        <v>1.0825656096003116</v>
      </c>
      <c r="I31" s="320"/>
      <c r="J31" s="1242">
        <f>SUM(J12:J29)</f>
        <v>302137</v>
      </c>
      <c r="K31" s="1243">
        <f>J31/'20pobl'!Q31*100</f>
        <v>4.329891913566394</v>
      </c>
      <c r="L31" s="320"/>
      <c r="M31" s="1242">
        <f>SUM(M12:M29)</f>
        <v>844842</v>
      </c>
      <c r="N31" s="1243">
        <f>M31/'20pobl'!X31*100</f>
        <v>28.634499195711545</v>
      </c>
      <c r="O31" s="359"/>
      <c r="P31" s="360"/>
      <c r="Q31" s="360"/>
      <c r="T31" s="395"/>
      <c r="V31" s="360"/>
      <c r="W31" s="360"/>
      <c r="Z31" s="395"/>
      <c r="AB31" s="360"/>
      <c r="AC31" s="360"/>
      <c r="AF31" s="395"/>
      <c r="AH31" s="360"/>
      <c r="AI31" s="360"/>
      <c r="AL31" s="395"/>
    </row>
    <row r="32" spans="1:38" s="496" customFormat="1" ht="5.25" customHeight="1" x14ac:dyDescent="0.2">
      <c r="B32" s="397" t="s">
        <v>39</v>
      </c>
      <c r="C32" s="509"/>
      <c r="F32" s="509"/>
    </row>
    <row r="33" spans="2:14" s="496" customFormat="1" ht="5.25" customHeight="1" x14ac:dyDescent="0.2">
      <c r="B33" s="397" t="s">
        <v>47</v>
      </c>
      <c r="C33" s="509"/>
      <c r="F33" s="509"/>
    </row>
    <row r="34" spans="2:14" s="496" customFormat="1" ht="13.5" customHeight="1" x14ac:dyDescent="0.2">
      <c r="B34" s="1481" t="str">
        <f>'24solcasaad_pobl'!B34:N34</f>
        <v xml:space="preserve">(1) Cifras INE de población referidas al 01/01/2024. Publicado Censo de Población Anual el 19/12/2024 </v>
      </c>
      <c r="C34" s="1498"/>
      <c r="D34" s="1498"/>
      <c r="E34" s="1498"/>
      <c r="F34" s="1498"/>
      <c r="G34" s="1498"/>
      <c r="H34" s="1498"/>
      <c r="I34" s="1498"/>
      <c r="J34" s="1498"/>
      <c r="K34" s="1498"/>
      <c r="L34" s="1498"/>
      <c r="M34" s="1498"/>
      <c r="N34" s="1498"/>
    </row>
    <row r="35" spans="2:14" ht="29.25" customHeight="1" x14ac:dyDescent="0.2">
      <c r="B35" s="1495"/>
      <c r="C35" s="1495"/>
      <c r="D35" s="1495"/>
      <c r="E35" s="510"/>
    </row>
    <row r="36" spans="2:14" ht="4.5" customHeight="1" x14ac:dyDescent="0.2">
      <c r="B36" s="1475"/>
      <c r="C36" s="1475"/>
      <c r="D36" s="1475"/>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4" width="8.5703125" style="220" customWidth="1"/>
    <col min="25" max="25" width="7.7109375" style="220" customWidth="1"/>
    <col min="26" max="26" width="8.5703125" style="220" customWidth="1"/>
    <col min="27"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9" t="s">
        <v>364</v>
      </c>
      <c r="C3" s="1429"/>
      <c r="D3" s="1429"/>
      <c r="E3" s="1429"/>
      <c r="F3" s="1429"/>
      <c r="G3" s="1429"/>
      <c r="H3" s="1429"/>
      <c r="I3" s="1429"/>
      <c r="J3" s="1429"/>
      <c r="K3" s="1429"/>
      <c r="L3" s="1429"/>
      <c r="M3" s="1429"/>
      <c r="N3" s="1429"/>
      <c r="O3" s="1429"/>
      <c r="P3" s="1429"/>
      <c r="Q3" s="1429"/>
      <c r="R3" s="1429"/>
      <c r="S3" s="1429"/>
      <c r="T3" s="1429"/>
      <c r="U3" s="1429"/>
      <c r="V3" s="1429"/>
      <c r="W3" s="1429"/>
      <c r="X3" s="1429"/>
    </row>
    <row r="5" spans="1:29" x14ac:dyDescent="0.25">
      <c r="B5" s="219"/>
      <c r="C5" s="219"/>
      <c r="D5" s="1419" t="s">
        <v>365</v>
      </c>
      <c r="E5" s="1419"/>
      <c r="F5" s="1419"/>
      <c r="G5" s="1419"/>
      <c r="H5" s="1419"/>
      <c r="I5" s="1419"/>
      <c r="J5" s="1419"/>
      <c r="K5" s="1419"/>
      <c r="L5" s="1419"/>
      <c r="M5" s="219"/>
      <c r="N5" s="1431" t="s">
        <v>339</v>
      </c>
      <c r="O5" s="1432"/>
      <c r="P5" s="1432"/>
      <c r="Q5" s="1432"/>
      <c r="R5" s="1432"/>
      <c r="S5" s="1432"/>
      <c r="T5" s="1432"/>
      <c r="U5" s="1432"/>
      <c r="V5" s="1432"/>
      <c r="W5" s="1432"/>
      <c r="X5" s="1432"/>
      <c r="Y5" s="1432"/>
      <c r="Z5" s="1432"/>
      <c r="AA5" s="1432"/>
    </row>
    <row r="6" spans="1:29" ht="21" customHeight="1" x14ac:dyDescent="0.25">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25">
        <v>45657</v>
      </c>
      <c r="Y6" s="1426"/>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388846</v>
      </c>
      <c r="E9" s="300">
        <v>410355</v>
      </c>
      <c r="F9" s="300">
        <v>396745</v>
      </c>
      <c r="G9" s="254">
        <v>402114</v>
      </c>
      <c r="H9" s="254">
        <v>422621</v>
      </c>
      <c r="I9" s="254">
        <v>420976</v>
      </c>
      <c r="J9" s="276">
        <v>423377</v>
      </c>
      <c r="K9" s="279">
        <v>426018</v>
      </c>
      <c r="L9" s="302"/>
      <c r="M9" s="222"/>
      <c r="N9" s="278">
        <v>5.5314957592465852E-2</v>
      </c>
      <c r="O9" s="279">
        <v>21509</v>
      </c>
      <c r="P9" s="280">
        <v>-3.3166404698370955E-2</v>
      </c>
      <c r="Q9" s="279">
        <v>-13610</v>
      </c>
      <c r="R9" s="280">
        <v>1.3532621709158255E-2</v>
      </c>
      <c r="S9" s="279">
        <v>5369</v>
      </c>
      <c r="T9" s="280">
        <v>5.0997975698433784E-2</v>
      </c>
      <c r="U9" s="279">
        <v>20507</v>
      </c>
      <c r="V9" s="280">
        <v>-3.8923763845147841E-3</v>
      </c>
      <c r="W9" s="279">
        <v>-1645</v>
      </c>
      <c r="X9" s="280">
        <v>5.7034130211699452E-3</v>
      </c>
      <c r="Y9" s="279">
        <v>2401</v>
      </c>
      <c r="Z9" s="280">
        <v>4.6259412252997345E-2</v>
      </c>
      <c r="AA9" s="279">
        <v>18836</v>
      </c>
    </row>
    <row r="10" spans="1:29" x14ac:dyDescent="0.25">
      <c r="B10" s="303" t="s">
        <v>7</v>
      </c>
      <c r="C10" s="219"/>
      <c r="D10" s="253">
        <v>49707</v>
      </c>
      <c r="E10" s="254">
        <v>51252</v>
      </c>
      <c r="F10" s="254">
        <v>47953</v>
      </c>
      <c r="G10" s="254">
        <v>48669</v>
      </c>
      <c r="H10" s="254">
        <v>51170</v>
      </c>
      <c r="I10" s="254">
        <v>54128</v>
      </c>
      <c r="J10" s="254">
        <v>57909</v>
      </c>
      <c r="K10" s="257">
        <v>59558</v>
      </c>
      <c r="M10" s="222"/>
      <c r="N10" s="256">
        <v>3.1082141348301118E-2</v>
      </c>
      <c r="O10" s="257">
        <v>1545</v>
      </c>
      <c r="P10" s="258">
        <v>-6.4368219776789193E-2</v>
      </c>
      <c r="Q10" s="257">
        <v>-3299</v>
      </c>
      <c r="R10" s="258">
        <v>1.4931286885075057E-2</v>
      </c>
      <c r="S10" s="257">
        <v>716</v>
      </c>
      <c r="T10" s="258">
        <v>5.1387947153218594E-2</v>
      </c>
      <c r="U10" s="257">
        <v>2501</v>
      </c>
      <c r="V10" s="258">
        <v>5.7807308970099669E-2</v>
      </c>
      <c r="W10" s="257">
        <v>2958</v>
      </c>
      <c r="X10" s="258">
        <v>6.9852941176470562E-2</v>
      </c>
      <c r="Y10" s="257">
        <v>3781</v>
      </c>
      <c r="Z10" s="258">
        <v>4.7486721305708857E-2</v>
      </c>
      <c r="AA10" s="257">
        <v>2700</v>
      </c>
    </row>
    <row r="11" spans="1:29" x14ac:dyDescent="0.25">
      <c r="B11" s="303" t="s">
        <v>37</v>
      </c>
      <c r="C11" s="219"/>
      <c r="D11" s="253">
        <v>38844</v>
      </c>
      <c r="E11" s="254">
        <v>40697</v>
      </c>
      <c r="F11" s="254">
        <v>39355</v>
      </c>
      <c r="G11" s="254">
        <v>41002</v>
      </c>
      <c r="H11" s="254">
        <v>43882</v>
      </c>
      <c r="I11" s="254">
        <v>46871</v>
      </c>
      <c r="J11" s="254">
        <v>51282</v>
      </c>
      <c r="K11" s="257">
        <v>52409</v>
      </c>
      <c r="M11" s="222"/>
      <c r="N11" s="256">
        <v>4.7703635053032656E-2</v>
      </c>
      <c r="O11" s="257">
        <v>1853</v>
      </c>
      <c r="P11" s="258">
        <v>-3.2975403592402364E-2</v>
      </c>
      <c r="Q11" s="257">
        <v>-1342</v>
      </c>
      <c r="R11" s="258">
        <v>4.1849828484309404E-2</v>
      </c>
      <c r="S11" s="257">
        <v>1647</v>
      </c>
      <c r="T11" s="258">
        <v>7.024047607433781E-2</v>
      </c>
      <c r="U11" s="257">
        <v>2880</v>
      </c>
      <c r="V11" s="258">
        <v>6.8114488856478639E-2</v>
      </c>
      <c r="W11" s="257">
        <v>2989</v>
      </c>
      <c r="X11" s="258">
        <v>9.4109363999061335E-2</v>
      </c>
      <c r="Y11" s="257">
        <v>4411</v>
      </c>
      <c r="Z11" s="258">
        <v>8.0174776891527078E-2</v>
      </c>
      <c r="AA11" s="257">
        <v>3890</v>
      </c>
    </row>
    <row r="12" spans="1:29" x14ac:dyDescent="0.25">
      <c r="B12" s="303" t="s">
        <v>38</v>
      </c>
      <c r="C12" s="219"/>
      <c r="D12" s="253">
        <v>27993</v>
      </c>
      <c r="E12" s="254">
        <v>32479</v>
      </c>
      <c r="F12" s="254">
        <v>32836</v>
      </c>
      <c r="G12" s="254">
        <v>35355</v>
      </c>
      <c r="H12" s="254">
        <v>39461</v>
      </c>
      <c r="I12" s="254">
        <v>43584</v>
      </c>
      <c r="J12" s="254">
        <v>46233</v>
      </c>
      <c r="K12" s="257">
        <v>48429</v>
      </c>
      <c r="M12" s="222"/>
      <c r="N12" s="256">
        <v>0.16025434930161109</v>
      </c>
      <c r="O12" s="257">
        <v>4486</v>
      </c>
      <c r="P12" s="258">
        <v>1.0991717725299388E-2</v>
      </c>
      <c r="Q12" s="257">
        <v>357</v>
      </c>
      <c r="R12" s="258">
        <v>7.6714581556827977E-2</v>
      </c>
      <c r="S12" s="257">
        <v>2519</v>
      </c>
      <c r="T12" s="258">
        <v>0.11613633149483804</v>
      </c>
      <c r="U12" s="257">
        <v>4106</v>
      </c>
      <c r="V12" s="258">
        <v>0.10448290717417197</v>
      </c>
      <c r="W12" s="257">
        <v>4123</v>
      </c>
      <c r="X12" s="258">
        <v>6.0779185022026505E-2</v>
      </c>
      <c r="Y12" s="257">
        <v>2649</v>
      </c>
      <c r="Z12" s="258">
        <v>7.2814673696335985E-2</v>
      </c>
      <c r="AA12" s="257">
        <v>3287</v>
      </c>
    </row>
    <row r="13" spans="1:29" x14ac:dyDescent="0.25">
      <c r="B13" s="303" t="s">
        <v>6</v>
      </c>
      <c r="C13" s="219"/>
      <c r="D13" s="253">
        <v>48834</v>
      </c>
      <c r="E13" s="254">
        <v>53168</v>
      </c>
      <c r="F13" s="254">
        <v>54714</v>
      </c>
      <c r="G13" s="254">
        <v>58012</v>
      </c>
      <c r="H13" s="254">
        <v>57712</v>
      </c>
      <c r="I13" s="254">
        <v>63120</v>
      </c>
      <c r="J13" s="254">
        <v>75761</v>
      </c>
      <c r="K13" s="257">
        <v>76437</v>
      </c>
      <c r="L13" s="304"/>
      <c r="M13" s="219"/>
      <c r="N13" s="256">
        <v>8.8749641643117494E-2</v>
      </c>
      <c r="O13" s="257">
        <v>4334</v>
      </c>
      <c r="P13" s="258">
        <v>2.907764068612706E-2</v>
      </c>
      <c r="Q13" s="257">
        <v>1546</v>
      </c>
      <c r="R13" s="258">
        <v>6.0277077164893722E-2</v>
      </c>
      <c r="S13" s="257">
        <v>3298</v>
      </c>
      <c r="T13" s="258">
        <v>-5.1713438598910422E-3</v>
      </c>
      <c r="U13" s="257">
        <v>-300</v>
      </c>
      <c r="V13" s="258">
        <v>9.3706681452730756E-2</v>
      </c>
      <c r="W13" s="257">
        <v>5408</v>
      </c>
      <c r="X13" s="258">
        <v>0.20026932826362476</v>
      </c>
      <c r="Y13" s="257">
        <v>12641</v>
      </c>
      <c r="Z13" s="258">
        <v>0.1003829321663019</v>
      </c>
      <c r="AA13" s="257">
        <v>6973</v>
      </c>
      <c r="AC13" s="224"/>
    </row>
    <row r="14" spans="1:29" x14ac:dyDescent="0.25">
      <c r="B14" s="303" t="s">
        <v>5</v>
      </c>
      <c r="C14" s="219"/>
      <c r="D14" s="253">
        <v>24752</v>
      </c>
      <c r="E14" s="254">
        <v>25483</v>
      </c>
      <c r="F14" s="254">
        <v>25356</v>
      </c>
      <c r="G14" s="254">
        <v>23258</v>
      </c>
      <c r="H14" s="254">
        <v>23164</v>
      </c>
      <c r="I14" s="254">
        <v>23876</v>
      </c>
      <c r="J14" s="254">
        <v>23556</v>
      </c>
      <c r="K14" s="257">
        <v>23596</v>
      </c>
      <c r="L14" s="304"/>
      <c r="M14" s="219"/>
      <c r="N14" s="256">
        <v>2.9532967032966928E-2</v>
      </c>
      <c r="O14" s="257">
        <v>731</v>
      </c>
      <c r="P14" s="258">
        <v>-4.9837146332849525E-3</v>
      </c>
      <c r="Q14" s="257">
        <v>-127</v>
      </c>
      <c r="R14" s="258">
        <v>-8.274175737498024E-2</v>
      </c>
      <c r="S14" s="257">
        <v>-2098</v>
      </c>
      <c r="T14" s="258">
        <v>-4.0416200877118058E-3</v>
      </c>
      <c r="U14" s="257">
        <v>-94</v>
      </c>
      <c r="V14" s="258">
        <v>3.0737351061992824E-2</v>
      </c>
      <c r="W14" s="257">
        <v>712</v>
      </c>
      <c r="X14" s="258">
        <v>-1.34025799966494E-2</v>
      </c>
      <c r="Y14" s="257">
        <v>-320</v>
      </c>
      <c r="Z14" s="258">
        <v>-4.3881856540084474E-3</v>
      </c>
      <c r="AA14" s="257">
        <v>-104</v>
      </c>
      <c r="AC14" s="224"/>
    </row>
    <row r="15" spans="1:29" x14ac:dyDescent="0.25">
      <c r="B15" s="303" t="s">
        <v>4</v>
      </c>
      <c r="C15" s="219"/>
      <c r="D15" s="253">
        <v>129374</v>
      </c>
      <c r="E15" s="254">
        <v>146192</v>
      </c>
      <c r="F15" s="254">
        <v>140933</v>
      </c>
      <c r="G15" s="254">
        <v>142154</v>
      </c>
      <c r="H15" s="254">
        <v>146929</v>
      </c>
      <c r="I15" s="254">
        <v>156550</v>
      </c>
      <c r="J15" s="254">
        <v>160725</v>
      </c>
      <c r="K15" s="257">
        <v>161329</v>
      </c>
      <c r="L15" s="304"/>
      <c r="M15" s="219"/>
      <c r="N15" s="256">
        <v>0.12999520769242667</v>
      </c>
      <c r="O15" s="257">
        <v>16818</v>
      </c>
      <c r="P15" s="258">
        <v>-3.5973240669804118E-2</v>
      </c>
      <c r="Q15" s="257">
        <v>-5259</v>
      </c>
      <c r="R15" s="258">
        <v>8.6636912575479563E-3</v>
      </c>
      <c r="S15" s="257">
        <v>1221</v>
      </c>
      <c r="T15" s="258">
        <v>3.3590331612195268E-2</v>
      </c>
      <c r="U15" s="257">
        <v>4775</v>
      </c>
      <c r="V15" s="258">
        <v>6.5480606279223252E-2</v>
      </c>
      <c r="W15" s="257">
        <v>9621</v>
      </c>
      <c r="X15" s="258">
        <v>2.666879591184923E-2</v>
      </c>
      <c r="Y15" s="257">
        <v>4175</v>
      </c>
      <c r="Z15" s="258">
        <v>8.5520845706141824E-3</v>
      </c>
      <c r="AA15" s="257">
        <v>1368</v>
      </c>
      <c r="AC15" s="224"/>
    </row>
    <row r="16" spans="1:29" x14ac:dyDescent="0.25">
      <c r="B16" s="303" t="s">
        <v>40</v>
      </c>
      <c r="C16" s="219"/>
      <c r="D16" s="253">
        <v>86579</v>
      </c>
      <c r="E16" s="254">
        <v>89837</v>
      </c>
      <c r="F16" s="254">
        <v>84968</v>
      </c>
      <c r="G16" s="254">
        <v>87354</v>
      </c>
      <c r="H16" s="254">
        <v>89947</v>
      </c>
      <c r="I16" s="254">
        <v>94676</v>
      </c>
      <c r="J16" s="254">
        <v>98880</v>
      </c>
      <c r="K16" s="257">
        <v>103096</v>
      </c>
      <c r="M16" s="222"/>
      <c r="N16" s="256">
        <v>3.763037226117194E-2</v>
      </c>
      <c r="O16" s="257">
        <v>3258</v>
      </c>
      <c r="P16" s="258">
        <v>-5.4198158887763359E-2</v>
      </c>
      <c r="Q16" s="257">
        <v>-4869</v>
      </c>
      <c r="R16" s="258">
        <v>2.8081159966104829E-2</v>
      </c>
      <c r="S16" s="257">
        <v>2386</v>
      </c>
      <c r="T16" s="258">
        <v>2.9683815280353576E-2</v>
      </c>
      <c r="U16" s="257">
        <v>2593</v>
      </c>
      <c r="V16" s="258">
        <v>5.2575405516581908E-2</v>
      </c>
      <c r="W16" s="257">
        <v>4729</v>
      </c>
      <c r="X16" s="258">
        <v>4.4404072837889164E-2</v>
      </c>
      <c r="Y16" s="257">
        <v>4204</v>
      </c>
      <c r="Z16" s="258">
        <v>4.942996742671002E-2</v>
      </c>
      <c r="AA16" s="257">
        <v>4856</v>
      </c>
      <c r="AC16" s="224"/>
    </row>
    <row r="17" spans="2:31" x14ac:dyDescent="0.25">
      <c r="B17" s="303" t="s">
        <v>41</v>
      </c>
      <c r="C17" s="219"/>
      <c r="D17" s="253">
        <v>318602</v>
      </c>
      <c r="E17" s="254">
        <v>334206</v>
      </c>
      <c r="F17" s="254">
        <v>321411</v>
      </c>
      <c r="G17" s="254">
        <v>337967</v>
      </c>
      <c r="H17" s="254">
        <v>354754</v>
      </c>
      <c r="I17" s="254">
        <v>352939</v>
      </c>
      <c r="J17" s="254">
        <v>382242</v>
      </c>
      <c r="K17" s="257">
        <v>402234</v>
      </c>
      <c r="M17" s="222"/>
      <c r="N17" s="256">
        <v>4.8976465935556046E-2</v>
      </c>
      <c r="O17" s="257">
        <v>15604</v>
      </c>
      <c r="P17" s="258">
        <v>-3.828477047090717E-2</v>
      </c>
      <c r="Q17" s="257">
        <v>-12795</v>
      </c>
      <c r="R17" s="258">
        <v>5.1510371455861792E-2</v>
      </c>
      <c r="S17" s="257">
        <v>16556</v>
      </c>
      <c r="T17" s="258">
        <v>4.9670529962984489E-2</v>
      </c>
      <c r="U17" s="257">
        <v>16787</v>
      </c>
      <c r="V17" s="258">
        <v>-5.1162213815770796E-3</v>
      </c>
      <c r="W17" s="257">
        <v>-1815</v>
      </c>
      <c r="X17" s="258">
        <v>8.3025678658351643E-2</v>
      </c>
      <c r="Y17" s="257">
        <v>29303</v>
      </c>
      <c r="Z17" s="258">
        <v>9.0721246929046817E-2</v>
      </c>
      <c r="AA17" s="257">
        <v>33456</v>
      </c>
      <c r="AC17" s="224"/>
    </row>
    <row r="18" spans="2:31" x14ac:dyDescent="0.25">
      <c r="B18" s="303" t="s">
        <v>3</v>
      </c>
      <c r="C18" s="219"/>
      <c r="D18" s="253">
        <v>116879</v>
      </c>
      <c r="E18" s="254">
        <v>144556</v>
      </c>
      <c r="F18" s="254">
        <v>155768</v>
      </c>
      <c r="G18" s="254">
        <v>166723</v>
      </c>
      <c r="H18" s="254">
        <v>185933</v>
      </c>
      <c r="I18" s="254">
        <v>205653</v>
      </c>
      <c r="J18" s="254">
        <v>218328</v>
      </c>
      <c r="K18" s="257">
        <v>228620</v>
      </c>
      <c r="M18" s="222"/>
      <c r="N18" s="256">
        <v>0.23680045174924502</v>
      </c>
      <c r="O18" s="257">
        <v>27677</v>
      </c>
      <c r="P18" s="258">
        <v>7.7561637012645512E-2</v>
      </c>
      <c r="Q18" s="257">
        <v>11212</v>
      </c>
      <c r="R18" s="258">
        <v>7.0328950747265084E-2</v>
      </c>
      <c r="S18" s="257">
        <v>10955</v>
      </c>
      <c r="T18" s="258">
        <v>0.11522105528331417</v>
      </c>
      <c r="U18" s="257">
        <v>19210</v>
      </c>
      <c r="V18" s="258">
        <v>0.10605970968036882</v>
      </c>
      <c r="W18" s="257">
        <v>19720</v>
      </c>
      <c r="X18" s="258">
        <v>6.1632944814809409E-2</v>
      </c>
      <c r="Y18" s="257">
        <v>12675</v>
      </c>
      <c r="Z18" s="258">
        <v>9.3237440345826927E-2</v>
      </c>
      <c r="AA18" s="257">
        <v>19498</v>
      </c>
      <c r="AC18" s="224"/>
    </row>
    <row r="19" spans="2:31" x14ac:dyDescent="0.25">
      <c r="B19" s="303" t="s">
        <v>2</v>
      </c>
      <c r="C19" s="219"/>
      <c r="D19" s="253">
        <v>54680</v>
      </c>
      <c r="E19" s="254">
        <v>56883</v>
      </c>
      <c r="F19" s="254">
        <v>52977</v>
      </c>
      <c r="G19" s="254">
        <v>54286</v>
      </c>
      <c r="H19" s="254">
        <v>56834</v>
      </c>
      <c r="I19" s="254">
        <v>58876</v>
      </c>
      <c r="J19" s="254">
        <v>59450</v>
      </c>
      <c r="K19" s="257">
        <v>60597</v>
      </c>
      <c r="M19" s="222"/>
      <c r="N19" s="256">
        <v>4.0288953913679482E-2</v>
      </c>
      <c r="O19" s="257">
        <v>2203</v>
      </c>
      <c r="P19" s="258">
        <v>-6.8667264384789872E-2</v>
      </c>
      <c r="Q19" s="257">
        <v>-3906</v>
      </c>
      <c r="R19" s="258">
        <v>2.4708835909923232E-2</v>
      </c>
      <c r="S19" s="257">
        <v>1309</v>
      </c>
      <c r="T19" s="258">
        <v>4.6936595070552256E-2</v>
      </c>
      <c r="U19" s="257">
        <v>2548</v>
      </c>
      <c r="V19" s="258">
        <v>3.5929197311468597E-2</v>
      </c>
      <c r="W19" s="257">
        <v>2042</v>
      </c>
      <c r="X19" s="258">
        <v>9.7493036211699913E-3</v>
      </c>
      <c r="Y19" s="257">
        <v>574</v>
      </c>
      <c r="Z19" s="258">
        <v>3.2756710694503699E-2</v>
      </c>
      <c r="AA19" s="257">
        <v>1922</v>
      </c>
      <c r="AC19" s="224"/>
    </row>
    <row r="20" spans="2:31" x14ac:dyDescent="0.25">
      <c r="B20" s="303" t="s">
        <v>35</v>
      </c>
      <c r="C20" s="219"/>
      <c r="D20" s="253">
        <v>80184</v>
      </c>
      <c r="E20" s="254">
        <v>80673</v>
      </c>
      <c r="F20" s="254">
        <v>77385</v>
      </c>
      <c r="G20" s="254">
        <v>77804</v>
      </c>
      <c r="H20" s="254">
        <v>79633</v>
      </c>
      <c r="I20" s="254">
        <v>83919</v>
      </c>
      <c r="J20" s="254">
        <v>85251</v>
      </c>
      <c r="K20" s="257">
        <v>91845</v>
      </c>
      <c r="M20" s="222"/>
      <c r="N20" s="256">
        <v>6.0984735109248511E-3</v>
      </c>
      <c r="O20" s="257">
        <v>489</v>
      </c>
      <c r="P20" s="258">
        <v>-4.0757130638503614E-2</v>
      </c>
      <c r="Q20" s="257">
        <v>-3288</v>
      </c>
      <c r="R20" s="258">
        <v>5.414486011500852E-3</v>
      </c>
      <c r="S20" s="257">
        <v>419</v>
      </c>
      <c r="T20" s="258">
        <v>2.3507788802632268E-2</v>
      </c>
      <c r="U20" s="257">
        <v>1829</v>
      </c>
      <c r="V20" s="258">
        <v>5.3821908002963603E-2</v>
      </c>
      <c r="W20" s="257">
        <v>4286</v>
      </c>
      <c r="X20" s="258">
        <v>1.5872448432416864E-2</v>
      </c>
      <c r="Y20" s="257">
        <v>1332</v>
      </c>
      <c r="Z20" s="258">
        <v>9.1495733605875484E-2</v>
      </c>
      <c r="AA20" s="257">
        <v>7699</v>
      </c>
      <c r="AC20" s="224"/>
    </row>
    <row r="21" spans="2:31" x14ac:dyDescent="0.25">
      <c r="B21" s="303" t="s">
        <v>42</v>
      </c>
      <c r="C21" s="219"/>
      <c r="D21" s="253">
        <v>215222</v>
      </c>
      <c r="E21" s="254">
        <v>228990</v>
      </c>
      <c r="F21" s="254">
        <v>223671</v>
      </c>
      <c r="G21" s="254">
        <v>216089</v>
      </c>
      <c r="H21" s="254">
        <v>224953</v>
      </c>
      <c r="I21" s="254">
        <v>237216</v>
      </c>
      <c r="J21" s="254">
        <v>256424</v>
      </c>
      <c r="K21" s="257">
        <v>269409</v>
      </c>
      <c r="M21" s="222"/>
      <c r="N21" s="256">
        <v>6.397115536515785E-2</v>
      </c>
      <c r="O21" s="257">
        <v>13768</v>
      </c>
      <c r="P21" s="258">
        <v>-2.3228088562819327E-2</v>
      </c>
      <c r="Q21" s="257">
        <v>-5319</v>
      </c>
      <c r="R21" s="258">
        <v>-3.3898001976116698E-2</v>
      </c>
      <c r="S21" s="257">
        <v>-7582</v>
      </c>
      <c r="T21" s="258">
        <v>4.1020135222061382E-2</v>
      </c>
      <c r="U21" s="257">
        <v>8864</v>
      </c>
      <c r="V21" s="258">
        <v>5.4513609509541983E-2</v>
      </c>
      <c r="W21" s="257">
        <v>12263</v>
      </c>
      <c r="X21" s="258">
        <v>8.0972615675165338E-2</v>
      </c>
      <c r="Y21" s="257">
        <v>19208</v>
      </c>
      <c r="Z21" s="258">
        <v>6.8799168475048411E-2</v>
      </c>
      <c r="AA21" s="257">
        <v>17342</v>
      </c>
      <c r="AC21" s="224"/>
    </row>
    <row r="22" spans="2:31" x14ac:dyDescent="0.25">
      <c r="B22" s="303" t="s">
        <v>43</v>
      </c>
      <c r="C22" s="219"/>
      <c r="D22" s="253">
        <v>44249</v>
      </c>
      <c r="E22" s="254">
        <v>53719</v>
      </c>
      <c r="F22" s="254">
        <v>52094</v>
      </c>
      <c r="G22" s="254">
        <v>54205</v>
      </c>
      <c r="H22" s="254">
        <v>55440</v>
      </c>
      <c r="I22" s="254">
        <v>62760</v>
      </c>
      <c r="J22" s="254">
        <v>66811</v>
      </c>
      <c r="K22" s="257">
        <v>71161</v>
      </c>
      <c r="M22" s="222"/>
      <c r="N22" s="256">
        <v>0.21401613595787472</v>
      </c>
      <c r="O22" s="257">
        <v>9470</v>
      </c>
      <c r="P22" s="258">
        <v>-3.0250004653846863E-2</v>
      </c>
      <c r="Q22" s="257">
        <v>-1625</v>
      </c>
      <c r="R22" s="258">
        <v>4.0522900909893744E-2</v>
      </c>
      <c r="S22" s="257">
        <v>2111</v>
      </c>
      <c r="T22" s="258">
        <v>2.2783876026196914E-2</v>
      </c>
      <c r="U22" s="257">
        <v>1235</v>
      </c>
      <c r="V22" s="258">
        <v>0.13203463203463195</v>
      </c>
      <c r="W22" s="257">
        <v>7320</v>
      </c>
      <c r="X22" s="258">
        <v>6.4547482472912643E-2</v>
      </c>
      <c r="Y22" s="257">
        <v>4051</v>
      </c>
      <c r="Z22" s="258">
        <v>7.9194406951879737E-2</v>
      </c>
      <c r="AA22" s="257">
        <v>5222</v>
      </c>
      <c r="AC22" s="224"/>
    </row>
    <row r="23" spans="2:31" x14ac:dyDescent="0.25">
      <c r="B23" s="303" t="s">
        <v>44</v>
      </c>
      <c r="C23" s="219"/>
      <c r="D23" s="253">
        <v>20012</v>
      </c>
      <c r="E23" s="254">
        <v>20052</v>
      </c>
      <c r="F23" s="254">
        <v>19700</v>
      </c>
      <c r="G23" s="254">
        <v>20426</v>
      </c>
      <c r="H23" s="254">
        <v>21291</v>
      </c>
      <c r="I23" s="254">
        <v>22108</v>
      </c>
      <c r="J23" s="254">
        <v>21514</v>
      </c>
      <c r="K23" s="257">
        <v>23712</v>
      </c>
      <c r="L23" s="304"/>
      <c r="M23" s="219"/>
      <c r="N23" s="256">
        <v>1.9988007195681501E-3</v>
      </c>
      <c r="O23" s="257">
        <v>40</v>
      </c>
      <c r="P23" s="258">
        <v>-1.7554358667464576E-2</v>
      </c>
      <c r="Q23" s="257">
        <v>-352</v>
      </c>
      <c r="R23" s="258">
        <v>3.6852791878172697E-2</v>
      </c>
      <c r="S23" s="257">
        <v>726</v>
      </c>
      <c r="T23" s="258">
        <v>4.2347987858611491E-2</v>
      </c>
      <c r="U23" s="257">
        <v>865</v>
      </c>
      <c r="V23" s="258">
        <v>3.8373021464468637E-2</v>
      </c>
      <c r="W23" s="257">
        <v>817</v>
      </c>
      <c r="X23" s="258">
        <v>-2.6868102044508735E-2</v>
      </c>
      <c r="Y23" s="257">
        <v>-594</v>
      </c>
      <c r="Z23" s="258">
        <v>9.7117475593392788E-2</v>
      </c>
      <c r="AA23" s="257">
        <v>2099</v>
      </c>
      <c r="AC23" s="224"/>
    </row>
    <row r="24" spans="2:31" x14ac:dyDescent="0.25">
      <c r="B24" s="303" t="s">
        <v>45</v>
      </c>
      <c r="C24" s="219"/>
      <c r="D24" s="253">
        <v>102813</v>
      </c>
      <c r="E24" s="254">
        <v>106366</v>
      </c>
      <c r="F24" s="254">
        <v>105906</v>
      </c>
      <c r="G24" s="254">
        <v>107110</v>
      </c>
      <c r="H24" s="254">
        <v>108983</v>
      </c>
      <c r="I24" s="254">
        <v>114252</v>
      </c>
      <c r="J24" s="254">
        <v>117575</v>
      </c>
      <c r="K24" s="257">
        <v>120058</v>
      </c>
      <c r="L24" s="304"/>
      <c r="M24" s="219"/>
      <c r="N24" s="256">
        <v>3.455788664857562E-2</v>
      </c>
      <c r="O24" s="257">
        <v>3553</v>
      </c>
      <c r="P24" s="258">
        <v>-4.3246902205591464E-3</v>
      </c>
      <c r="Q24" s="257">
        <v>-460</v>
      </c>
      <c r="R24" s="258">
        <v>1.1368572130002086E-2</v>
      </c>
      <c r="S24" s="257">
        <v>1204</v>
      </c>
      <c r="T24" s="258">
        <v>1.7486695920082118E-2</v>
      </c>
      <c r="U24" s="257">
        <v>1873</v>
      </c>
      <c r="V24" s="258">
        <v>4.8346989897506853E-2</v>
      </c>
      <c r="W24" s="257">
        <v>5269</v>
      </c>
      <c r="X24" s="258">
        <v>2.90848300248574E-2</v>
      </c>
      <c r="Y24" s="257">
        <v>3323</v>
      </c>
      <c r="Z24" s="258">
        <v>3.2836950817697774E-2</v>
      </c>
      <c r="AA24" s="257">
        <v>3817</v>
      </c>
      <c r="AC24" s="224"/>
    </row>
    <row r="25" spans="2:31" x14ac:dyDescent="0.25">
      <c r="B25" s="303" t="s">
        <v>46</v>
      </c>
      <c r="C25" s="219"/>
      <c r="D25" s="253">
        <v>15257</v>
      </c>
      <c r="E25" s="254">
        <v>15375</v>
      </c>
      <c r="F25" s="254">
        <v>14687</v>
      </c>
      <c r="G25" s="254">
        <v>15454</v>
      </c>
      <c r="H25" s="254">
        <v>14358</v>
      </c>
      <c r="I25" s="254">
        <v>14631</v>
      </c>
      <c r="J25" s="254">
        <v>14722</v>
      </c>
      <c r="K25" s="257">
        <v>14836</v>
      </c>
      <c r="M25" s="222"/>
      <c r="N25" s="256">
        <v>7.7341548141836025E-3</v>
      </c>
      <c r="O25" s="257">
        <v>118</v>
      </c>
      <c r="P25" s="258">
        <v>-4.4747967479674799E-2</v>
      </c>
      <c r="Q25" s="257">
        <v>-688</v>
      </c>
      <c r="R25" s="258">
        <v>5.2223054401852043E-2</v>
      </c>
      <c r="S25" s="257">
        <v>767</v>
      </c>
      <c r="T25" s="258">
        <v>-7.0920150122945502E-2</v>
      </c>
      <c r="U25" s="257">
        <v>-1096</v>
      </c>
      <c r="V25" s="258">
        <v>1.901379022147931E-2</v>
      </c>
      <c r="W25" s="257">
        <v>273</v>
      </c>
      <c r="X25" s="258">
        <v>6.2196705625041648E-3</v>
      </c>
      <c r="Y25" s="257">
        <v>91</v>
      </c>
      <c r="Z25" s="258">
        <v>-2.4877294426141061E-3</v>
      </c>
      <c r="AA25" s="257">
        <v>-37</v>
      </c>
      <c r="AC25" s="224"/>
    </row>
    <row r="26" spans="2:31" x14ac:dyDescent="0.25">
      <c r="B26" s="305" t="s">
        <v>1</v>
      </c>
      <c r="C26" s="219"/>
      <c r="D26" s="260">
        <v>4359</v>
      </c>
      <c r="E26" s="261">
        <v>4461</v>
      </c>
      <c r="F26" s="261">
        <v>4491</v>
      </c>
      <c r="G26" s="261">
        <v>4622</v>
      </c>
      <c r="H26" s="261">
        <v>4953</v>
      </c>
      <c r="I26" s="261">
        <v>5237</v>
      </c>
      <c r="J26" s="261">
        <v>5608</v>
      </c>
      <c r="K26" s="265">
        <v>5805</v>
      </c>
      <c r="M26" s="222"/>
      <c r="N26" s="264">
        <v>2.33998623537508E-2</v>
      </c>
      <c r="O26" s="265">
        <v>102</v>
      </c>
      <c r="P26" s="266">
        <v>6.7249495628782796E-3</v>
      </c>
      <c r="Q26" s="265">
        <v>30</v>
      </c>
      <c r="R26" s="266">
        <v>2.9169450011133469E-2</v>
      </c>
      <c r="S26" s="265">
        <v>131</v>
      </c>
      <c r="T26" s="266">
        <v>7.1614019904803206E-2</v>
      </c>
      <c r="U26" s="265">
        <v>331</v>
      </c>
      <c r="V26" s="266">
        <v>5.7338986472844633E-2</v>
      </c>
      <c r="W26" s="265">
        <v>284</v>
      </c>
      <c r="X26" s="266">
        <v>7.0842085163261403E-2</v>
      </c>
      <c r="Y26" s="265">
        <v>371</v>
      </c>
      <c r="Z26" s="266">
        <v>6.0467665327000431E-2</v>
      </c>
      <c r="AA26" s="265">
        <v>331</v>
      </c>
      <c r="AC26" s="224"/>
      <c r="AD26" s="224"/>
      <c r="AE26" s="286"/>
    </row>
    <row r="27" spans="2:31" x14ac:dyDescent="0.25">
      <c r="B27" s="235" t="s">
        <v>0</v>
      </c>
      <c r="C27" s="219"/>
      <c r="D27" s="1222">
        <f>SUM(D9:D26)</f>
        <v>1767186</v>
      </c>
      <c r="E27" s="306">
        <f>SUM(E9:E26)</f>
        <v>1894744</v>
      </c>
      <c r="F27" s="307">
        <f>SUM(F9:F26)</f>
        <v>1850950</v>
      </c>
      <c r="G27" s="306">
        <v>1892604</v>
      </c>
      <c r="H27" s="307">
        <v>1982018</v>
      </c>
      <c r="I27" s="306">
        <v>2061372</v>
      </c>
      <c r="J27" s="306">
        <v>2165648</v>
      </c>
      <c r="K27" s="1345">
        <f>SUM(K9:K26)</f>
        <v>2239149</v>
      </c>
      <c r="L27" s="308"/>
      <c r="M27" s="222"/>
      <c r="N27" s="240">
        <f>E27/D27-1</f>
        <v>7.2181422894930236E-2</v>
      </c>
      <c r="O27" s="241">
        <f>E27-D27</f>
        <v>127558</v>
      </c>
      <c r="P27" s="242">
        <f>F27/E27-1</f>
        <v>-2.3113412682663204E-2</v>
      </c>
      <c r="Q27" s="243">
        <f>F27-E27</f>
        <v>-43794</v>
      </c>
      <c r="R27" s="242">
        <f t="shared" ref="R27" si="0">G27/F27-1</f>
        <v>2.250411950619946E-2</v>
      </c>
      <c r="S27" s="237">
        <f t="shared" ref="S27" si="1">G27-F27</f>
        <v>41654</v>
      </c>
      <c r="T27" s="242">
        <f>H27/G27-1</f>
        <v>4.7243903109155383E-2</v>
      </c>
      <c r="U27" s="243">
        <f>H27-G27</f>
        <v>89414</v>
      </c>
      <c r="V27" s="309">
        <f t="shared" ref="V27" si="2">I27/H27-1</f>
        <v>4.003697241901949E-2</v>
      </c>
      <c r="W27" s="237">
        <f t="shared" ref="W27" si="3">I27-H27</f>
        <v>79354</v>
      </c>
      <c r="X27" s="242">
        <v>5.0585726399698938E-2</v>
      </c>
      <c r="Y27" s="243">
        <v>104276</v>
      </c>
      <c r="Z27" s="242">
        <v>6.3226675859475279E-2</v>
      </c>
      <c r="AA27" s="243">
        <v>133155</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2578125" defaultRowHeight="15.75" x14ac:dyDescent="0.2"/>
  <cols>
    <col min="1" max="1" width="1.140625" style="339" customWidth="1"/>
    <col min="2" max="2" width="28.7109375" style="339" customWidth="1"/>
    <col min="3" max="3" width="0.5703125" style="339" customWidth="1"/>
    <col min="4" max="4" width="11.85546875" style="339" customWidth="1"/>
    <col min="5" max="5" width="7.7109375" style="339" customWidth="1"/>
    <col min="6" max="6" width="0.42578125" style="339" customWidth="1"/>
    <col min="7" max="7" width="12.42578125" style="339" customWidth="1"/>
    <col min="8" max="8" width="6.28515625" style="339" customWidth="1"/>
    <col min="9" max="9" width="0.42578125" style="339" customWidth="1"/>
    <col min="10" max="10" width="10.85546875" style="339" customWidth="1"/>
    <col min="11" max="11" width="6.28515625" style="339" customWidth="1"/>
    <col min="12" max="12" width="0.42578125" style="339" customWidth="1"/>
    <col min="13" max="13" width="11.85546875" style="339" customWidth="1"/>
    <col min="14" max="14" width="6.28515625" style="339" customWidth="1"/>
    <col min="15" max="15" width="0.7109375" style="442" customWidth="1"/>
    <col min="16" max="16" width="10.140625" style="339" bestFit="1" customWidth="1"/>
    <col min="17" max="17" width="8.5703125" style="339" customWidth="1"/>
    <col min="18" max="18" width="0.42578125" style="339" customWidth="1"/>
    <col min="19" max="19" width="8.42578125" style="339" bestFit="1" customWidth="1"/>
    <col min="20" max="20" width="7.85546875" style="339" bestFit="1" customWidth="1"/>
    <col min="21" max="21" width="0.42578125" style="339" customWidth="1"/>
    <col min="22" max="22" width="8.42578125" style="339" bestFit="1" customWidth="1"/>
    <col min="23" max="23" width="7.7109375" style="339" bestFit="1" customWidth="1"/>
    <col min="24" max="24" width="0.42578125" style="339" customWidth="1"/>
    <col min="25" max="25" width="8.42578125" style="339" bestFit="1" customWidth="1"/>
    <col min="26" max="26" width="7.7109375" style="337" bestFit="1" customWidth="1"/>
    <col min="27" max="27" width="11.42578125" style="337"/>
    <col min="28" max="30" width="2.42578125" style="337" bestFit="1" customWidth="1"/>
    <col min="31" max="31" width="13" style="337" bestFit="1" customWidth="1"/>
    <col min="32" max="32" width="3.42578125" style="337" bestFit="1" customWidth="1"/>
    <col min="33" max="33" width="3.85546875" style="337" customWidth="1"/>
    <col min="34" max="36" width="2.42578125" style="337" bestFit="1" customWidth="1"/>
    <col min="37" max="37" width="8.42578125" style="337" bestFit="1" customWidth="1"/>
    <col min="38" max="38" width="3.42578125" style="337" bestFit="1" customWidth="1"/>
    <col min="39" max="39" width="3.5703125" style="337" customWidth="1"/>
    <col min="40" max="42" width="2.42578125" style="337" bestFit="1" customWidth="1"/>
    <col min="43" max="43" width="8.42578125" style="337" bestFit="1" customWidth="1"/>
    <col min="44" max="44" width="4.140625" style="337" bestFit="1" customWidth="1"/>
    <col min="45" max="45" width="3.28515625" style="337" customWidth="1"/>
    <col min="46" max="46" width="4.28515625" style="337" bestFit="1" customWidth="1"/>
    <col min="47" max="47" width="2.42578125" style="337" bestFit="1" customWidth="1"/>
    <col min="48" max="48" width="4.28515625" style="337" bestFit="1" customWidth="1"/>
    <col min="49" max="49" width="8.42578125" style="337" bestFit="1" customWidth="1"/>
    <col min="50" max="50" width="4.28515625" style="337" bestFit="1" customWidth="1"/>
    <col min="51" max="16384" width="11.42578125" style="339"/>
  </cols>
  <sheetData>
    <row r="1" spans="1:50" s="310" customFormat="1" ht="15" customHeight="1" x14ac:dyDescent="0.2">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2">
      <c r="B2" s="1615"/>
      <c r="C2" s="1615"/>
      <c r="D2" s="1615"/>
      <c r="E2" s="1615"/>
      <c r="F2" s="1615"/>
      <c r="G2" s="1615"/>
      <c r="H2" s="1615"/>
      <c r="I2" s="1615"/>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
      <c r="B3" s="1616"/>
      <c r="C3" s="1616"/>
      <c r="D3" s="1616"/>
      <c r="E3" s="1616"/>
      <c r="F3" s="1616"/>
      <c r="G3" s="1616"/>
      <c r="H3" s="1616"/>
      <c r="I3" s="1616"/>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
      <c r="A4" s="1521" t="s">
        <v>425</v>
      </c>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1521"/>
      <c r="Z4" s="152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
    <row r="7" spans="1:50" s="513" customFormat="1" ht="12.75" customHeight="1" x14ac:dyDescent="0.2">
      <c r="A7" s="512"/>
      <c r="B7" s="1617" t="s">
        <v>12</v>
      </c>
      <c r="D7" s="1611" t="s">
        <v>475</v>
      </c>
      <c r="E7" s="1611"/>
      <c r="G7" s="1611"/>
      <c r="H7" s="1611"/>
      <c r="J7" s="1611"/>
      <c r="K7" s="1611"/>
      <c r="M7" s="1611"/>
      <c r="N7" s="1611"/>
      <c r="P7" s="1611" t="s">
        <v>178</v>
      </c>
      <c r="Q7" s="1611"/>
      <c r="S7" s="1611"/>
      <c r="T7" s="1611"/>
      <c r="V7" s="1611"/>
      <c r="W7" s="1611"/>
      <c r="Y7" s="1611"/>
      <c r="Z7" s="1611"/>
      <c r="AA7" s="512"/>
      <c r="AB7" s="512"/>
      <c r="AI7" s="514"/>
    </row>
    <row r="8" spans="1:50" s="513" customFormat="1" ht="37.5" customHeight="1" x14ac:dyDescent="0.2">
      <c r="A8" s="512"/>
      <c r="B8" s="1617"/>
      <c r="D8" s="1611"/>
      <c r="E8" s="1611"/>
      <c r="G8" s="1611" t="s">
        <v>168</v>
      </c>
      <c r="H8" s="1611"/>
      <c r="J8" s="1611" t="s">
        <v>174</v>
      </c>
      <c r="K8" s="1611"/>
      <c r="M8" s="1611" t="s">
        <v>169</v>
      </c>
      <c r="N8" s="1611"/>
      <c r="P8" s="1611"/>
      <c r="Q8" s="1611"/>
      <c r="S8" s="1611" t="s">
        <v>179</v>
      </c>
      <c r="T8" s="1611"/>
      <c r="V8" s="1611" t="s">
        <v>180</v>
      </c>
      <c r="W8" s="1611"/>
      <c r="Y8" s="1611" t="s">
        <v>181</v>
      </c>
      <c r="Z8" s="1611"/>
      <c r="AA8" s="512"/>
      <c r="AB8" s="512"/>
      <c r="AI8" s="514"/>
    </row>
    <row r="9" spans="1:50" s="325" customFormat="1" ht="36.75" customHeight="1" x14ac:dyDescent="0.2">
      <c r="A9" s="887"/>
      <c r="B9" s="1617"/>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15">
      <c r="A11" s="348"/>
      <c r="B11" s="526" t="s">
        <v>8</v>
      </c>
      <c r="C11" s="527"/>
      <c r="D11" s="528">
        <f>G11+J11+M11</f>
        <v>8631862</v>
      </c>
      <c r="E11" s="529">
        <f t="shared" ref="E11:E28" si="0">D11*100/$D$30</f>
        <v>17.753838233662304</v>
      </c>
      <c r="F11" s="527"/>
      <c r="G11" s="530">
        <f>'20pobl'!J12</f>
        <v>7018649</v>
      </c>
      <c r="H11" s="531">
        <f>G11*100/$G$30</f>
        <v>18.140109280821513</v>
      </c>
      <c r="I11" s="527"/>
      <c r="J11" s="530">
        <f>'20pobl'!Q12</f>
        <v>1176387</v>
      </c>
      <c r="K11" s="531">
        <f>J11*100/$J$30</f>
        <v>16.858671922090405</v>
      </c>
      <c r="L11" s="527"/>
      <c r="M11" s="530">
        <f>'20pobl'!X12</f>
        <v>436826</v>
      </c>
      <c r="N11" s="531">
        <f t="shared" ref="N11:N28" si="1">M11*100/$M$30</f>
        <v>14.805482854386845</v>
      </c>
      <c r="O11" s="527"/>
      <c r="P11" s="532">
        <f>S11+V11+Y11</f>
        <v>302871</v>
      </c>
      <c r="Q11" s="533">
        <f>P11*100/D11</f>
        <v>3.5087562799312595</v>
      </c>
      <c r="R11" s="527"/>
      <c r="S11" s="530">
        <f>'44apbpcasaad'!G12</f>
        <v>91228</v>
      </c>
      <c r="T11" s="534">
        <f>S11*100/G11</f>
        <v>1.2997943051433403</v>
      </c>
      <c r="U11" s="527"/>
      <c r="V11" s="530">
        <f>'44apbpcasaad'!J12</f>
        <v>63380</v>
      </c>
      <c r="W11" s="534">
        <f>V11*100/J11</f>
        <v>5.3876827948625747</v>
      </c>
      <c r="X11" s="527"/>
      <c r="Y11" s="530">
        <f>'44apbpcasaad'!M12</f>
        <v>148263</v>
      </c>
      <c r="Z11" s="520">
        <f>Y11*100/M11</f>
        <v>33.940974209410612</v>
      </c>
      <c r="AA11" s="521"/>
      <c r="AB11" s="522">
        <f t="shared" ref="AB11:AB28" si="2">_xlfn.RANK.EQ(Q11,Q$11:Q$30,0)</f>
        <v>3</v>
      </c>
      <c r="AC11" s="522">
        <v>1</v>
      </c>
      <c r="AD11" s="522">
        <f>MATCH(AC11,AB$11:AB$30,0)</f>
        <v>7</v>
      </c>
      <c r="AE11" s="523" t="str">
        <f t="shared" ref="AE11:AE29" si="3">INDEX(B$11:B$30,AD11,1)</f>
        <v>Castilla y León</v>
      </c>
      <c r="AF11" s="524">
        <f t="shared" ref="AF11:AF29" si="4">INDEX(Q$11:Q$30,AD11,1)</f>
        <v>5.3115757027899191</v>
      </c>
      <c r="AG11" s="396"/>
      <c r="AH11" s="522">
        <f>_xlfn.RANK.EQ(T11,T$11:T$30,0)</f>
        <v>3</v>
      </c>
      <c r="AI11" s="522">
        <v>1</v>
      </c>
      <c r="AJ11" s="522">
        <f>MATCH(AI11,AH$11:AH$30,0)</f>
        <v>7</v>
      </c>
      <c r="AK11" s="523" t="str">
        <f>INDEX(B$11:B$30,AJ11,1)</f>
        <v>Castilla y León</v>
      </c>
      <c r="AL11" s="524">
        <f>INDEX(T$11:T$30,AJ11,1)</f>
        <v>1.5120481238778147</v>
      </c>
      <c r="AM11" s="396"/>
      <c r="AN11" s="522">
        <f>_xlfn.RANK.EQ(W11,W$11:W$30,0)</f>
        <v>1</v>
      </c>
      <c r="AO11" s="522">
        <v>1</v>
      </c>
      <c r="AP11" s="522">
        <f>MATCH(AO11,AN$11:AN$30,0)</f>
        <v>1</v>
      </c>
      <c r="AQ11" s="523" t="str">
        <f>INDEX(B$11:B$30,AP11,1)</f>
        <v>Andalucía</v>
      </c>
      <c r="AR11" s="524">
        <f>INDEX(W$11:W$30,AP11,1)</f>
        <v>5.3876827948625747</v>
      </c>
      <c r="AS11" s="396"/>
      <c r="AT11" s="522">
        <f>_xlfn.RANK.EQ(Z11,Z$11:Z$30,0)</f>
        <v>3</v>
      </c>
      <c r="AU11" s="522">
        <v>1</v>
      </c>
      <c r="AV11" s="522">
        <f>MATCH(AU11,AT$11:AT$30,0)</f>
        <v>7</v>
      </c>
      <c r="AW11" s="523" t="str">
        <f>INDEX(B$11:B$30,AV11,1)</f>
        <v>Castilla y León</v>
      </c>
      <c r="AX11" s="524">
        <f>INDEX(Z$11:Z$30,AV11,1)</f>
        <v>35.637787434365379</v>
      </c>
    </row>
    <row r="12" spans="1:50" s="329" customFormat="1" ht="18" customHeight="1" x14ac:dyDescent="0.15">
      <c r="A12" s="348"/>
      <c r="B12" s="526" t="s">
        <v>7</v>
      </c>
      <c r="C12" s="527"/>
      <c r="D12" s="528">
        <f t="shared" ref="D12:D28" si="5">G12+J12+M12</f>
        <v>1351591</v>
      </c>
      <c r="E12" s="529">
        <f t="shared" si="0"/>
        <v>2.7799248843498505</v>
      </c>
      <c r="F12" s="527"/>
      <c r="G12" s="530">
        <f>'20pobl'!J13</f>
        <v>1048956</v>
      </c>
      <c r="H12" s="531">
        <f t="shared" ref="H12:H28" si="6">G12*100/$G$30</f>
        <v>2.7110881981380479</v>
      </c>
      <c r="I12" s="527"/>
      <c r="J12" s="530">
        <f>'20pobl'!Q13</f>
        <v>205354</v>
      </c>
      <c r="K12" s="531">
        <f t="shared" ref="K12:K28" si="7">J12*100/$J$30</f>
        <v>2.9429054502378498</v>
      </c>
      <c r="L12" s="527"/>
      <c r="M12" s="530">
        <f>'20pobl'!X13</f>
        <v>97281</v>
      </c>
      <c r="N12" s="531">
        <f t="shared" si="1"/>
        <v>3.2971759408954751</v>
      </c>
      <c r="O12" s="527"/>
      <c r="P12" s="532">
        <f t="shared" ref="P12:P28" si="8">S12+V12+Y12</f>
        <v>47035</v>
      </c>
      <c r="Q12" s="533">
        <f t="shared" ref="Q12:Q28" si="9">P12*100/D12</f>
        <v>3.4799728616127217</v>
      </c>
      <c r="R12" s="527"/>
      <c r="S12" s="530">
        <f>'44apbpcasaad'!G13</f>
        <v>9185</v>
      </c>
      <c r="T12" s="534">
        <f t="shared" ref="T12:T28" si="10">S12*100/G12</f>
        <v>0.87563253368110772</v>
      </c>
      <c r="U12" s="527"/>
      <c r="V12" s="530">
        <f>'44apbpcasaad'!J13</f>
        <v>8709</v>
      </c>
      <c r="W12" s="534">
        <f t="shared" ref="W12:W28" si="11">V12*100/J12</f>
        <v>4.2409692530946561</v>
      </c>
      <c r="X12" s="527"/>
      <c r="Y12" s="530">
        <f>'44apbpcasaad'!M13</f>
        <v>29141</v>
      </c>
      <c r="Z12" s="520">
        <f t="shared" ref="Z12:Z28" si="12">Y12*100/M12</f>
        <v>29.955489766758156</v>
      </c>
      <c r="AA12" s="521"/>
      <c r="AB12" s="522">
        <f t="shared" si="2"/>
        <v>5</v>
      </c>
      <c r="AC12" s="522">
        <v>2</v>
      </c>
      <c r="AD12" s="522">
        <f t="shared" ref="AD12:AD28" si="13">MATCH(AC12,AB$11:AB$30,0)</f>
        <v>8</v>
      </c>
      <c r="AE12" s="523" t="str">
        <f t="shared" si="3"/>
        <v>Castilla - La Mancha</v>
      </c>
      <c r="AF12" s="524">
        <f t="shared" si="4"/>
        <v>3.7399622606184182</v>
      </c>
      <c r="AG12" s="396"/>
      <c r="AH12" s="522">
        <f t="shared" ref="AH12:AH30" si="14">_xlfn.RANK.EQ(T12,T$11:T$30,0)</f>
        <v>17</v>
      </c>
      <c r="AI12" s="522">
        <v>2</v>
      </c>
      <c r="AJ12" s="522">
        <f t="shared" ref="AJ12:AJ28" si="15">MATCH(AI12,AH$11:AH$30,0)</f>
        <v>18</v>
      </c>
      <c r="AK12" s="523" t="str">
        <f t="shared" ref="AK12:AK29" si="16">INDEX(B$11:B$30,AJ12,1)</f>
        <v>Ceuta y Melilla</v>
      </c>
      <c r="AL12" s="524">
        <f t="shared" ref="AL12:AL29" si="17">INDEX(T$11:T$30,AJ12,1)</f>
        <v>1.4384494003074653</v>
      </c>
      <c r="AM12" s="396"/>
      <c r="AN12" s="522">
        <f t="shared" ref="AN12:AN30" si="18">_xlfn.RANK.EQ(W12,W$11:W$30,0)</f>
        <v>9</v>
      </c>
      <c r="AO12" s="522">
        <v>2</v>
      </c>
      <c r="AP12" s="522">
        <f t="shared" ref="AP12:AP28" si="19">MATCH(AO12,AN$11:AN$30,0)</f>
        <v>7</v>
      </c>
      <c r="AQ12" s="523" t="str">
        <f t="shared" ref="AQ12:AQ29" si="20">INDEX(B$11:B$30,AP12,1)</f>
        <v>Castilla y León</v>
      </c>
      <c r="AR12" s="524">
        <f t="shared" ref="AR12:AR28" si="21">INDEX(W$11:W$30,AP12,1)</f>
        <v>5.1812808395466678</v>
      </c>
      <c r="AS12" s="396"/>
      <c r="AT12" s="522">
        <f t="shared" ref="AT12:AT30" si="22">_xlfn.RANK.EQ(Z12,Z$11:Z$30,0)</f>
        <v>5</v>
      </c>
      <c r="AU12" s="522">
        <v>2</v>
      </c>
      <c r="AV12" s="522">
        <f t="shared" ref="AV12:AV28" si="23">MATCH(AU12,AT$11:AT$30,0)</f>
        <v>8</v>
      </c>
      <c r="AW12" s="523" t="str">
        <f t="shared" ref="AW12:AW29" si="24">INDEX(B$11:B$30,AV12,1)</f>
        <v>Castilla - La Mancha</v>
      </c>
      <c r="AX12" s="524">
        <f t="shared" ref="AX12:AX29" si="25">INDEX(Z$11:Z$30,AV12,1)</f>
        <v>35.059781914373964</v>
      </c>
    </row>
    <row r="13" spans="1:50" s="329" customFormat="1" ht="18" customHeight="1" x14ac:dyDescent="0.15">
      <c r="A13" s="348"/>
      <c r="B13" s="526" t="s">
        <v>37</v>
      </c>
      <c r="C13" s="527"/>
      <c r="D13" s="528">
        <f t="shared" si="5"/>
        <v>1009599</v>
      </c>
      <c r="E13" s="529">
        <f t="shared" si="0"/>
        <v>2.0765226931184988</v>
      </c>
      <c r="F13" s="527"/>
      <c r="G13" s="530">
        <f>'20pobl'!J14</f>
        <v>727094</v>
      </c>
      <c r="H13" s="531">
        <f t="shared" si="6"/>
        <v>1.8792170141902862</v>
      </c>
      <c r="I13" s="527"/>
      <c r="J13" s="530">
        <f>'20pobl'!Q14</f>
        <v>197409</v>
      </c>
      <c r="K13" s="531">
        <f t="shared" si="7"/>
        <v>2.8290465344040228</v>
      </c>
      <c r="L13" s="527"/>
      <c r="M13" s="530">
        <f>'20pobl'!X14</f>
        <v>85096</v>
      </c>
      <c r="N13" s="531">
        <f t="shared" si="1"/>
        <v>2.8841858519797428</v>
      </c>
      <c r="O13" s="527"/>
      <c r="P13" s="532">
        <f t="shared" si="8"/>
        <v>35107</v>
      </c>
      <c r="Q13" s="533">
        <f t="shared" si="9"/>
        <v>3.4773211938601367</v>
      </c>
      <c r="R13" s="527"/>
      <c r="S13" s="530">
        <f>'44apbpcasaad'!G14</f>
        <v>8177</v>
      </c>
      <c r="T13" s="534">
        <f t="shared" si="10"/>
        <v>1.1246138738595011</v>
      </c>
      <c r="U13" s="527"/>
      <c r="V13" s="530">
        <f>'44apbpcasaad'!J14</f>
        <v>7393</v>
      </c>
      <c r="W13" s="534">
        <f t="shared" si="11"/>
        <v>3.745016691234949</v>
      </c>
      <c r="X13" s="527"/>
      <c r="Y13" s="530">
        <f>'44apbpcasaad'!M14</f>
        <v>19537</v>
      </c>
      <c r="Z13" s="520">
        <f t="shared" si="12"/>
        <v>22.958775970668423</v>
      </c>
      <c r="AA13" s="521">
        <f ca="1">_xlfn.SHEETS()</f>
        <v>96</v>
      </c>
      <c r="AB13" s="522">
        <f t="shared" si="2"/>
        <v>6</v>
      </c>
      <c r="AC13" s="522">
        <v>3</v>
      </c>
      <c r="AD13" s="522">
        <f t="shared" si="13"/>
        <v>1</v>
      </c>
      <c r="AE13" s="523" t="str">
        <f t="shared" si="3"/>
        <v>Andalucía</v>
      </c>
      <c r="AF13" s="525">
        <f t="shared" si="4"/>
        <v>3.5087562799312595</v>
      </c>
      <c r="AG13" s="396"/>
      <c r="AH13" s="522">
        <f t="shared" si="14"/>
        <v>7</v>
      </c>
      <c r="AI13" s="522">
        <v>3</v>
      </c>
      <c r="AJ13" s="522">
        <f t="shared" si="15"/>
        <v>1</v>
      </c>
      <c r="AK13" s="523" t="str">
        <f t="shared" si="16"/>
        <v>Andalucía</v>
      </c>
      <c r="AL13" s="524">
        <f t="shared" si="17"/>
        <v>1.2997943051433403</v>
      </c>
      <c r="AM13" s="396"/>
      <c r="AN13" s="522">
        <f t="shared" si="18"/>
        <v>13</v>
      </c>
      <c r="AO13" s="522">
        <v>3</v>
      </c>
      <c r="AP13" s="522">
        <f t="shared" si="19"/>
        <v>8</v>
      </c>
      <c r="AQ13" s="523" t="str">
        <f t="shared" si="20"/>
        <v>Castilla - La Mancha</v>
      </c>
      <c r="AR13" s="524">
        <f t="shared" si="21"/>
        <v>5.0072103545652</v>
      </c>
      <c r="AS13" s="396"/>
      <c r="AT13" s="522">
        <f t="shared" si="22"/>
        <v>16</v>
      </c>
      <c r="AU13" s="522">
        <v>3</v>
      </c>
      <c r="AV13" s="522">
        <f t="shared" si="23"/>
        <v>1</v>
      </c>
      <c r="AW13" s="523" t="str">
        <f t="shared" si="24"/>
        <v>Andalucía</v>
      </c>
      <c r="AX13" s="524">
        <f t="shared" si="25"/>
        <v>33.940974209410612</v>
      </c>
    </row>
    <row r="14" spans="1:50" s="329" customFormat="1" ht="18" customHeight="1" x14ac:dyDescent="0.15">
      <c r="A14" s="348"/>
      <c r="B14" s="526" t="s">
        <v>38</v>
      </c>
      <c r="C14" s="527"/>
      <c r="D14" s="528">
        <f t="shared" si="5"/>
        <v>1231768</v>
      </c>
      <c r="E14" s="529">
        <f t="shared" si="0"/>
        <v>2.533475374537006</v>
      </c>
      <c r="F14" s="527"/>
      <c r="G14" s="530">
        <f>'20pobl'!J15</f>
        <v>1026476</v>
      </c>
      <c r="H14" s="531">
        <f t="shared" si="6"/>
        <v>2.6529873219391003</v>
      </c>
      <c r="I14" s="527"/>
      <c r="J14" s="530">
        <f>'20pobl'!Q15</f>
        <v>150815</v>
      </c>
      <c r="K14" s="531">
        <f t="shared" si="7"/>
        <v>2.1613130763346287</v>
      </c>
      <c r="L14" s="527"/>
      <c r="M14" s="530">
        <f>'20pobl'!X15</f>
        <v>54477</v>
      </c>
      <c r="N14" s="531">
        <f t="shared" si="1"/>
        <v>1.8464063253067176</v>
      </c>
      <c r="O14" s="527"/>
      <c r="P14" s="532">
        <f t="shared" si="8"/>
        <v>32958</v>
      </c>
      <c r="Q14" s="533">
        <f t="shared" si="9"/>
        <v>2.675666196881231</v>
      </c>
      <c r="R14" s="527"/>
      <c r="S14" s="530">
        <f>'44apbpcasaad'!G15</f>
        <v>9013</v>
      </c>
      <c r="T14" s="534">
        <f t="shared" si="10"/>
        <v>0.87805267731539749</v>
      </c>
      <c r="U14" s="527"/>
      <c r="V14" s="530">
        <f>'44apbpcasaad'!J15</f>
        <v>7129</v>
      </c>
      <c r="W14" s="534">
        <f t="shared" si="11"/>
        <v>4.7269833902463283</v>
      </c>
      <c r="X14" s="527"/>
      <c r="Y14" s="530">
        <f>'44apbpcasaad'!M15</f>
        <v>16816</v>
      </c>
      <c r="Z14" s="520">
        <f t="shared" si="12"/>
        <v>30.868072764652972</v>
      </c>
      <c r="AA14" s="1320"/>
      <c r="AB14" s="522">
        <f t="shared" si="2"/>
        <v>16</v>
      </c>
      <c r="AC14" s="522">
        <v>4</v>
      </c>
      <c r="AD14" s="522">
        <f t="shared" si="13"/>
        <v>11</v>
      </c>
      <c r="AE14" s="523" t="str">
        <f t="shared" si="3"/>
        <v>Extremadura</v>
      </c>
      <c r="AF14" s="524">
        <f t="shared" si="4"/>
        <v>3.5057993838895363</v>
      </c>
      <c r="AG14" s="396"/>
      <c r="AH14" s="522">
        <f t="shared" si="14"/>
        <v>16</v>
      </c>
      <c r="AI14" s="522">
        <v>4</v>
      </c>
      <c r="AJ14" s="522">
        <f t="shared" si="15"/>
        <v>14</v>
      </c>
      <c r="AK14" s="523" t="str">
        <f t="shared" si="16"/>
        <v>Murcia, Región de</v>
      </c>
      <c r="AL14" s="524">
        <f t="shared" si="17"/>
        <v>1.29724163047703</v>
      </c>
      <c r="AM14" s="396"/>
      <c r="AN14" s="522">
        <f t="shared" si="18"/>
        <v>5</v>
      </c>
      <c r="AO14" s="522">
        <v>4</v>
      </c>
      <c r="AP14" s="522">
        <f t="shared" si="19"/>
        <v>14</v>
      </c>
      <c r="AQ14" s="523" t="str">
        <f t="shared" si="20"/>
        <v>Murcia, Región de</v>
      </c>
      <c r="AR14" s="524">
        <f t="shared" si="21"/>
        <v>4.8875043633709554</v>
      </c>
      <c r="AS14" s="396"/>
      <c r="AT14" s="522">
        <f t="shared" si="22"/>
        <v>4</v>
      </c>
      <c r="AU14" s="522">
        <v>4</v>
      </c>
      <c r="AV14" s="522">
        <f t="shared" si="23"/>
        <v>4</v>
      </c>
      <c r="AW14" s="523" t="str">
        <f t="shared" si="24"/>
        <v>Balears, Illes</v>
      </c>
      <c r="AX14" s="524">
        <f t="shared" si="25"/>
        <v>30.868072764652972</v>
      </c>
    </row>
    <row r="15" spans="1:50" s="329" customFormat="1" ht="18" customHeight="1" x14ac:dyDescent="0.15">
      <c r="A15" s="348"/>
      <c r="B15" s="526" t="s">
        <v>6</v>
      </c>
      <c r="C15" s="527"/>
      <c r="D15" s="528">
        <f t="shared" si="5"/>
        <v>2238754</v>
      </c>
      <c r="E15" s="529">
        <f t="shared" si="0"/>
        <v>4.6046237023905645</v>
      </c>
      <c r="F15" s="527"/>
      <c r="G15" s="530">
        <f>'20pobl'!J16</f>
        <v>1840318</v>
      </c>
      <c r="H15" s="531">
        <f t="shared" si="6"/>
        <v>4.7564096212052895</v>
      </c>
      <c r="I15" s="527"/>
      <c r="J15" s="530">
        <f>'20pobl'!Q16</f>
        <v>296882</v>
      </c>
      <c r="K15" s="531">
        <f t="shared" si="7"/>
        <v>4.2545830900664869</v>
      </c>
      <c r="L15" s="527"/>
      <c r="M15" s="530">
        <f>'20pobl'!X16</f>
        <v>101554</v>
      </c>
      <c r="N15" s="531">
        <f t="shared" si="1"/>
        <v>3.4420020918956329</v>
      </c>
      <c r="O15" s="527"/>
      <c r="P15" s="532">
        <f t="shared" si="8"/>
        <v>48365</v>
      </c>
      <c r="Q15" s="533">
        <f t="shared" si="9"/>
        <v>2.1603534823388366</v>
      </c>
      <c r="R15" s="527"/>
      <c r="S15" s="530">
        <f>'44apbpcasaad'!G16</f>
        <v>19151</v>
      </c>
      <c r="T15" s="534">
        <f t="shared" si="10"/>
        <v>1.0406353684526262</v>
      </c>
      <c r="U15" s="527"/>
      <c r="V15" s="530">
        <f>'44apbpcasaad'!J16</f>
        <v>9771</v>
      </c>
      <c r="W15" s="534">
        <f t="shared" si="11"/>
        <v>3.2912066073389425</v>
      </c>
      <c r="X15" s="527"/>
      <c r="Y15" s="530">
        <f>'44apbpcasaad'!M16</f>
        <v>19443</v>
      </c>
      <c r="Z15" s="520">
        <f t="shared" si="12"/>
        <v>19.145479252417434</v>
      </c>
      <c r="AA15" s="521"/>
      <c r="AB15" s="522">
        <f t="shared" si="2"/>
        <v>19</v>
      </c>
      <c r="AC15" s="522">
        <v>5</v>
      </c>
      <c r="AD15" s="522">
        <f t="shared" si="13"/>
        <v>2</v>
      </c>
      <c r="AE15" s="523" t="str">
        <f t="shared" si="3"/>
        <v>Aragón</v>
      </c>
      <c r="AF15" s="524">
        <f t="shared" si="4"/>
        <v>3.4799728616127217</v>
      </c>
      <c r="AG15" s="396"/>
      <c r="AH15" s="522">
        <f t="shared" si="14"/>
        <v>12</v>
      </c>
      <c r="AI15" s="522">
        <v>5</v>
      </c>
      <c r="AJ15" s="522">
        <f t="shared" si="15"/>
        <v>12</v>
      </c>
      <c r="AK15" s="523" t="str">
        <f t="shared" si="16"/>
        <v>Galicia</v>
      </c>
      <c r="AL15" s="524">
        <f t="shared" si="17"/>
        <v>1.1660964922439829</v>
      </c>
      <c r="AM15" s="396"/>
      <c r="AN15" s="522">
        <f t="shared" si="18"/>
        <v>17</v>
      </c>
      <c r="AO15" s="522">
        <v>5</v>
      </c>
      <c r="AP15" s="522">
        <f t="shared" si="19"/>
        <v>4</v>
      </c>
      <c r="AQ15" s="523" t="str">
        <f t="shared" si="20"/>
        <v>Balears, Illes</v>
      </c>
      <c r="AR15" s="524">
        <f t="shared" si="21"/>
        <v>4.7269833902463283</v>
      </c>
      <c r="AS15" s="396"/>
      <c r="AT15" s="522">
        <f t="shared" si="22"/>
        <v>19</v>
      </c>
      <c r="AU15" s="522">
        <v>5</v>
      </c>
      <c r="AV15" s="522">
        <f t="shared" si="23"/>
        <v>2</v>
      </c>
      <c r="AW15" s="523" t="str">
        <f t="shared" si="24"/>
        <v>Aragón</v>
      </c>
      <c r="AX15" s="524">
        <f t="shared" si="25"/>
        <v>29.955489766758156</v>
      </c>
    </row>
    <row r="16" spans="1:50" s="329" customFormat="1" ht="18" customHeight="1" x14ac:dyDescent="0.15">
      <c r="A16" s="348"/>
      <c r="B16" s="526" t="s">
        <v>5</v>
      </c>
      <c r="C16" s="527"/>
      <c r="D16" s="535">
        <f t="shared" si="5"/>
        <v>590851</v>
      </c>
      <c r="E16" s="529">
        <f t="shared" si="0"/>
        <v>1.2152503219117274</v>
      </c>
      <c r="F16" s="527"/>
      <c r="G16" s="536">
        <f>'20pobl'!J17</f>
        <v>448930</v>
      </c>
      <c r="H16" s="531">
        <f t="shared" si="6"/>
        <v>1.1602858697506033</v>
      </c>
      <c r="I16" s="527"/>
      <c r="J16" s="536">
        <f>'20pobl'!Q17</f>
        <v>100609</v>
      </c>
      <c r="K16" s="531">
        <f t="shared" si="7"/>
        <v>1.4418164459566398</v>
      </c>
      <c r="L16" s="527"/>
      <c r="M16" s="536">
        <f>'20pobl'!X17</f>
        <v>41312</v>
      </c>
      <c r="N16" s="531">
        <f t="shared" si="1"/>
        <v>1.4002007840202493</v>
      </c>
      <c r="O16" s="527"/>
      <c r="P16" s="536">
        <f t="shared" si="8"/>
        <v>18033</v>
      </c>
      <c r="Q16" s="533">
        <f t="shared" si="9"/>
        <v>3.0520385004002701</v>
      </c>
      <c r="R16" s="527"/>
      <c r="S16" s="536">
        <f>'44apbpcasaad'!G17</f>
        <v>4670</v>
      </c>
      <c r="T16" s="534">
        <f t="shared" si="10"/>
        <v>1.0402512641169002</v>
      </c>
      <c r="U16" s="527"/>
      <c r="V16" s="536">
        <f>'44apbpcasaad'!J17</f>
        <v>3838</v>
      </c>
      <c r="W16" s="534">
        <f t="shared" si="11"/>
        <v>3.8147680624993789</v>
      </c>
      <c r="X16" s="527"/>
      <c r="Y16" s="536">
        <f>'44apbpcasaad'!M17</f>
        <v>9525</v>
      </c>
      <c r="Z16" s="520">
        <f t="shared" si="12"/>
        <v>23.056254841208364</v>
      </c>
      <c r="AA16" s="521"/>
      <c r="AB16" s="522">
        <f t="shared" si="2"/>
        <v>11</v>
      </c>
      <c r="AC16" s="522">
        <v>6</v>
      </c>
      <c r="AD16" s="522">
        <f t="shared" si="13"/>
        <v>3</v>
      </c>
      <c r="AE16" s="523" t="str">
        <f t="shared" si="3"/>
        <v>Asturias, Principado de</v>
      </c>
      <c r="AF16" s="524">
        <f t="shared" si="4"/>
        <v>3.4773211938601367</v>
      </c>
      <c r="AG16" s="396"/>
      <c r="AH16" s="522">
        <f t="shared" si="14"/>
        <v>13</v>
      </c>
      <c r="AI16" s="522">
        <v>6</v>
      </c>
      <c r="AJ16" s="522">
        <f t="shared" si="15"/>
        <v>11</v>
      </c>
      <c r="AK16" s="523" t="str">
        <f t="shared" si="16"/>
        <v>Extremadura</v>
      </c>
      <c r="AL16" s="524">
        <f t="shared" si="17"/>
        <v>1.124793582239767</v>
      </c>
      <c r="AM16" s="396"/>
      <c r="AN16" s="522">
        <f t="shared" si="18"/>
        <v>12</v>
      </c>
      <c r="AO16" s="522">
        <v>6</v>
      </c>
      <c r="AP16" s="522">
        <f t="shared" si="19"/>
        <v>10</v>
      </c>
      <c r="AQ16" s="523" t="str">
        <f t="shared" si="20"/>
        <v>Comunitat Valenciana</v>
      </c>
      <c r="AR16" s="524">
        <f t="shared" si="21"/>
        <v>4.3902647221633035</v>
      </c>
      <c r="AS16" s="396"/>
      <c r="AT16" s="522">
        <f t="shared" si="22"/>
        <v>15</v>
      </c>
      <c r="AU16" s="522">
        <v>6</v>
      </c>
      <c r="AV16" s="522">
        <f t="shared" si="23"/>
        <v>10</v>
      </c>
      <c r="AW16" s="523" t="str">
        <f t="shared" si="24"/>
        <v>Comunitat Valenciana</v>
      </c>
      <c r="AX16" s="524">
        <f t="shared" si="25"/>
        <v>29.748280710384876</v>
      </c>
    </row>
    <row r="17" spans="1:50" s="329" customFormat="1" ht="18" customHeight="1" x14ac:dyDescent="0.15">
      <c r="A17" s="348"/>
      <c r="B17" s="526" t="s">
        <v>4</v>
      </c>
      <c r="C17" s="527"/>
      <c r="D17" s="528">
        <f t="shared" si="5"/>
        <v>2391682</v>
      </c>
      <c r="E17" s="529">
        <f t="shared" si="0"/>
        <v>4.9191629030169768</v>
      </c>
      <c r="F17" s="527"/>
      <c r="G17" s="530">
        <f>'20pobl'!J18</f>
        <v>1748820</v>
      </c>
      <c r="H17" s="531">
        <f t="shared" si="6"/>
        <v>4.5199276830179542</v>
      </c>
      <c r="I17" s="527"/>
      <c r="J17" s="530">
        <f>'20pobl'!Q18</f>
        <v>421942</v>
      </c>
      <c r="K17" s="531">
        <f t="shared" si="7"/>
        <v>6.0468041113601823</v>
      </c>
      <c r="L17" s="527"/>
      <c r="M17" s="530">
        <f>'20pobl'!X18</f>
        <v>220920</v>
      </c>
      <c r="N17" s="531">
        <f t="shared" si="1"/>
        <v>7.4877119772887646</v>
      </c>
      <c r="O17" s="527"/>
      <c r="P17" s="532">
        <f t="shared" si="8"/>
        <v>127036</v>
      </c>
      <c r="Q17" s="533">
        <f>P17*100/D17</f>
        <v>5.3115757027899191</v>
      </c>
      <c r="R17" s="527"/>
      <c r="S17" s="530">
        <f>'44apbpcasaad'!G18</f>
        <v>26443</v>
      </c>
      <c r="T17" s="534">
        <f>S17*100/G17</f>
        <v>1.5120481238778147</v>
      </c>
      <c r="U17" s="527"/>
      <c r="V17" s="530">
        <f>'44apbpcasaad'!J18</f>
        <v>21862</v>
      </c>
      <c r="W17" s="534">
        <f>V17*100/J17</f>
        <v>5.1812808395466678</v>
      </c>
      <c r="X17" s="527"/>
      <c r="Y17" s="530">
        <f>'44apbpcasaad'!M18</f>
        <v>78731</v>
      </c>
      <c r="Z17" s="520">
        <f>Y17*100/M17</f>
        <v>35.637787434365379</v>
      </c>
      <c r="AA17" s="521"/>
      <c r="AB17" s="522">
        <f t="shared" si="2"/>
        <v>1</v>
      </c>
      <c r="AC17" s="522">
        <v>7</v>
      </c>
      <c r="AD17" s="522">
        <f t="shared" si="13"/>
        <v>16</v>
      </c>
      <c r="AE17" s="523" t="str">
        <f t="shared" si="3"/>
        <v>País Vasco</v>
      </c>
      <c r="AF17" s="524">
        <f t="shared" si="4"/>
        <v>3.2725467346356125</v>
      </c>
      <c r="AG17" s="396"/>
      <c r="AH17" s="522">
        <f t="shared" si="14"/>
        <v>1</v>
      </c>
      <c r="AI17" s="522">
        <v>7</v>
      </c>
      <c r="AJ17" s="522">
        <f t="shared" si="15"/>
        <v>3</v>
      </c>
      <c r="AK17" s="523" t="str">
        <f t="shared" si="16"/>
        <v>Asturias, Principado de</v>
      </c>
      <c r="AL17" s="524">
        <f t="shared" si="17"/>
        <v>1.1246138738595011</v>
      </c>
      <c r="AM17" s="396"/>
      <c r="AN17" s="522">
        <f t="shared" si="18"/>
        <v>2</v>
      </c>
      <c r="AO17" s="522">
        <v>7</v>
      </c>
      <c r="AP17" s="522">
        <f t="shared" si="19"/>
        <v>20</v>
      </c>
      <c r="AQ17" s="523" t="str">
        <f t="shared" si="20"/>
        <v>TOTAL</v>
      </c>
      <c r="AR17" s="524">
        <f t="shared" si="21"/>
        <v>4.329891913566394</v>
      </c>
      <c r="AS17" s="396"/>
      <c r="AT17" s="522">
        <f t="shared" si="22"/>
        <v>1</v>
      </c>
      <c r="AU17" s="522">
        <v>7</v>
      </c>
      <c r="AV17" s="522">
        <f t="shared" si="23"/>
        <v>14</v>
      </c>
      <c r="AW17" s="523" t="str">
        <f t="shared" si="24"/>
        <v>Murcia, Región de</v>
      </c>
      <c r="AX17" s="524">
        <f t="shared" si="25"/>
        <v>28.772060651255281</v>
      </c>
    </row>
    <row r="18" spans="1:50" s="329" customFormat="1" ht="18" customHeight="1" x14ac:dyDescent="0.15">
      <c r="A18" s="348"/>
      <c r="B18" s="526" t="s">
        <v>40</v>
      </c>
      <c r="C18" s="527"/>
      <c r="D18" s="528">
        <f t="shared" si="5"/>
        <v>2104433</v>
      </c>
      <c r="E18" s="529">
        <f t="shared" si="0"/>
        <v>4.3283550009929108</v>
      </c>
      <c r="F18" s="527"/>
      <c r="G18" s="530">
        <f>'20pobl'!J19</f>
        <v>1689133</v>
      </c>
      <c r="H18" s="531">
        <f t="shared" si="6"/>
        <v>4.3656631368575187</v>
      </c>
      <c r="I18" s="527"/>
      <c r="J18" s="530">
        <f>'20pobl'!Q19</f>
        <v>282233</v>
      </c>
      <c r="K18" s="531">
        <f t="shared" si="7"/>
        <v>4.0446498920740721</v>
      </c>
      <c r="L18" s="527"/>
      <c r="M18" s="530">
        <f>'20pobl'!X19</f>
        <v>133067</v>
      </c>
      <c r="N18" s="531">
        <f t="shared" si="1"/>
        <v>4.5100822455272684</v>
      </c>
      <c r="O18" s="527"/>
      <c r="P18" s="532">
        <f t="shared" si="8"/>
        <v>78705</v>
      </c>
      <c r="Q18" s="533">
        <f t="shared" si="9"/>
        <v>3.7399622606184182</v>
      </c>
      <c r="R18" s="527"/>
      <c r="S18" s="530">
        <f>'44apbpcasaad'!G19</f>
        <v>17920</v>
      </c>
      <c r="T18" s="534">
        <f t="shared" si="10"/>
        <v>1.0608992897539744</v>
      </c>
      <c r="U18" s="527"/>
      <c r="V18" s="530">
        <f>'44apbpcasaad'!J19</f>
        <v>14132</v>
      </c>
      <c r="W18" s="534">
        <f t="shared" si="11"/>
        <v>5.0072103545652</v>
      </c>
      <c r="X18" s="527"/>
      <c r="Y18" s="530">
        <f>'44apbpcasaad'!M19</f>
        <v>46653</v>
      </c>
      <c r="Z18" s="520">
        <f t="shared" si="12"/>
        <v>35.059781914373964</v>
      </c>
      <c r="AA18" s="521"/>
      <c r="AB18" s="522">
        <f t="shared" si="2"/>
        <v>2</v>
      </c>
      <c r="AC18" s="522">
        <v>8</v>
      </c>
      <c r="AD18" s="522">
        <f t="shared" si="13"/>
        <v>20</v>
      </c>
      <c r="AE18" s="523" t="str">
        <f t="shared" si="3"/>
        <v>TOTAL</v>
      </c>
      <c r="AF18" s="524">
        <f t="shared" si="4"/>
        <v>3.2205837572613323</v>
      </c>
      <c r="AG18" s="396"/>
      <c r="AH18" s="522">
        <f t="shared" si="14"/>
        <v>10</v>
      </c>
      <c r="AI18" s="522">
        <v>8</v>
      </c>
      <c r="AJ18" s="522">
        <f t="shared" si="15"/>
        <v>20</v>
      </c>
      <c r="AK18" s="523" t="str">
        <f t="shared" si="16"/>
        <v>TOTAL</v>
      </c>
      <c r="AL18" s="524">
        <f t="shared" si="17"/>
        <v>1.0825656096003118</v>
      </c>
      <c r="AM18" s="396"/>
      <c r="AN18" s="522">
        <f t="shared" si="18"/>
        <v>3</v>
      </c>
      <c r="AO18" s="522">
        <v>8</v>
      </c>
      <c r="AP18" s="522">
        <f t="shared" si="19"/>
        <v>9</v>
      </c>
      <c r="AQ18" s="523" t="str">
        <f t="shared" si="20"/>
        <v>Cataluña</v>
      </c>
      <c r="AR18" s="524">
        <f t="shared" si="21"/>
        <v>4.3212631636358676</v>
      </c>
      <c r="AS18" s="396"/>
      <c r="AT18" s="522">
        <f t="shared" si="22"/>
        <v>2</v>
      </c>
      <c r="AU18" s="522">
        <v>8</v>
      </c>
      <c r="AV18" s="522">
        <f t="shared" si="23"/>
        <v>20</v>
      </c>
      <c r="AW18" s="523" t="str">
        <f t="shared" si="24"/>
        <v>TOTAL</v>
      </c>
      <c r="AX18" s="524">
        <f t="shared" si="25"/>
        <v>28.634499195711545</v>
      </c>
    </row>
    <row r="19" spans="1:50" s="329" customFormat="1" ht="18" customHeight="1" x14ac:dyDescent="0.15">
      <c r="A19" s="348"/>
      <c r="B19" s="526" t="s">
        <v>41</v>
      </c>
      <c r="C19" s="527"/>
      <c r="D19" s="528">
        <f t="shared" si="5"/>
        <v>8012231</v>
      </c>
      <c r="E19" s="529">
        <f t="shared" si="0"/>
        <v>16.479393792988624</v>
      </c>
      <c r="F19" s="527"/>
      <c r="G19" s="530">
        <f>'20pobl'!J20</f>
        <v>6446733</v>
      </c>
      <c r="H19" s="531">
        <f t="shared" si="6"/>
        <v>16.661958893268253</v>
      </c>
      <c r="I19" s="527"/>
      <c r="J19" s="530">
        <f>'20pobl'!Q20</f>
        <v>1100095</v>
      </c>
      <c r="K19" s="531">
        <f t="shared" si="7"/>
        <v>15.765339712298799</v>
      </c>
      <c r="L19" s="527"/>
      <c r="M19" s="530">
        <f>'20pobl'!X20</f>
        <v>465403</v>
      </c>
      <c r="N19" s="531">
        <f t="shared" si="1"/>
        <v>15.774052224181256</v>
      </c>
      <c r="O19" s="527"/>
      <c r="P19" s="532">
        <f t="shared" si="8"/>
        <v>238250</v>
      </c>
      <c r="Q19" s="533">
        <f t="shared" si="9"/>
        <v>2.9735787697583858</v>
      </c>
      <c r="R19" s="527"/>
      <c r="S19" s="530">
        <f>'44apbpcasaad'!G20</f>
        <v>62200</v>
      </c>
      <c r="T19" s="534">
        <f t="shared" si="10"/>
        <v>0.96482978277524445</v>
      </c>
      <c r="U19" s="527"/>
      <c r="V19" s="530">
        <f>'44apbpcasaad'!J20</f>
        <v>47538</v>
      </c>
      <c r="W19" s="534">
        <f t="shared" si="11"/>
        <v>4.3212631636358676</v>
      </c>
      <c r="X19" s="527"/>
      <c r="Y19" s="530">
        <f>'44apbpcasaad'!M20</f>
        <v>128512</v>
      </c>
      <c r="Z19" s="520">
        <f t="shared" si="12"/>
        <v>27.613057930438782</v>
      </c>
      <c r="AA19" s="521"/>
      <c r="AB19" s="522">
        <f t="shared" si="2"/>
        <v>13</v>
      </c>
      <c r="AC19" s="522">
        <v>9</v>
      </c>
      <c r="AD19" s="522">
        <f t="shared" si="13"/>
        <v>10</v>
      </c>
      <c r="AE19" s="523" t="str">
        <f t="shared" si="3"/>
        <v>Comunitat Valenciana</v>
      </c>
      <c r="AF19" s="524">
        <f t="shared" si="4"/>
        <v>3.1518145765831309</v>
      </c>
      <c r="AG19" s="396"/>
      <c r="AH19" s="522">
        <f t="shared" si="14"/>
        <v>14</v>
      </c>
      <c r="AI19" s="522">
        <v>9</v>
      </c>
      <c r="AJ19" s="522">
        <f t="shared" si="15"/>
        <v>16</v>
      </c>
      <c r="AK19" s="523" t="str">
        <f t="shared" si="16"/>
        <v>País Vasco</v>
      </c>
      <c r="AL19" s="524">
        <f t="shared" si="17"/>
        <v>1.0649129650339926</v>
      </c>
      <c r="AM19" s="396"/>
      <c r="AN19" s="522">
        <f t="shared" si="18"/>
        <v>8</v>
      </c>
      <c r="AO19" s="522">
        <v>9</v>
      </c>
      <c r="AP19" s="522">
        <f t="shared" si="19"/>
        <v>2</v>
      </c>
      <c r="AQ19" s="523" t="str">
        <f t="shared" si="20"/>
        <v>Aragón</v>
      </c>
      <c r="AR19" s="524">
        <f t="shared" si="21"/>
        <v>4.2409692530946561</v>
      </c>
      <c r="AS19" s="396"/>
      <c r="AT19" s="522">
        <f t="shared" si="22"/>
        <v>11</v>
      </c>
      <c r="AU19" s="522">
        <v>9</v>
      </c>
      <c r="AV19" s="522">
        <f t="shared" si="23"/>
        <v>13</v>
      </c>
      <c r="AW19" s="523" t="str">
        <f t="shared" si="24"/>
        <v>Madrid, Comunidad de</v>
      </c>
      <c r="AX19" s="524">
        <f t="shared" si="25"/>
        <v>28.342226902004175</v>
      </c>
    </row>
    <row r="20" spans="1:50" s="329" customFormat="1" ht="18" customHeight="1" x14ac:dyDescent="0.15">
      <c r="A20" s="348"/>
      <c r="B20" s="526" t="s">
        <v>3</v>
      </c>
      <c r="C20" s="527"/>
      <c r="D20" s="528">
        <f t="shared" si="5"/>
        <v>5319285</v>
      </c>
      <c r="E20" s="529">
        <f t="shared" si="0"/>
        <v>10.94059722094102</v>
      </c>
      <c r="F20" s="527"/>
      <c r="G20" s="530">
        <f>'20pobl'!J21</f>
        <v>4245246</v>
      </c>
      <c r="H20" s="531">
        <f t="shared" si="6"/>
        <v>10.972086845199184</v>
      </c>
      <c r="I20" s="527"/>
      <c r="J20" s="530">
        <f>'20pobl'!Q21</f>
        <v>773188</v>
      </c>
      <c r="K20" s="531">
        <f t="shared" si="7"/>
        <v>11.080471669694784</v>
      </c>
      <c r="L20" s="527"/>
      <c r="M20" s="530">
        <f>'20pobl'!X21</f>
        <v>300851</v>
      </c>
      <c r="N20" s="531">
        <f t="shared" si="1"/>
        <v>10.196838837947231</v>
      </c>
      <c r="O20" s="527"/>
      <c r="P20" s="532">
        <f t="shared" si="8"/>
        <v>167654</v>
      </c>
      <c r="Q20" s="533">
        <f t="shared" si="9"/>
        <v>3.1518145765831309</v>
      </c>
      <c r="R20" s="527"/>
      <c r="S20" s="530">
        <f>'44apbpcasaad'!G21</f>
        <v>44211</v>
      </c>
      <c r="T20" s="534">
        <f t="shared" si="10"/>
        <v>1.0414237478817483</v>
      </c>
      <c r="U20" s="527"/>
      <c r="V20" s="530">
        <f>'44apbpcasaad'!J21</f>
        <v>33945</v>
      </c>
      <c r="W20" s="534">
        <f t="shared" si="11"/>
        <v>4.3902647221633035</v>
      </c>
      <c r="X20" s="527"/>
      <c r="Y20" s="530">
        <f>'44apbpcasaad'!M21</f>
        <v>89498</v>
      </c>
      <c r="Z20" s="520">
        <f t="shared" si="12"/>
        <v>29.748280710384876</v>
      </c>
      <c r="AA20" s="521"/>
      <c r="AB20" s="522">
        <f t="shared" si="2"/>
        <v>9</v>
      </c>
      <c r="AC20" s="522">
        <v>10</v>
      </c>
      <c r="AD20" s="522">
        <f t="shared" si="13"/>
        <v>12</v>
      </c>
      <c r="AE20" s="523" t="str">
        <f t="shared" si="3"/>
        <v>Galicia</v>
      </c>
      <c r="AF20" s="525">
        <f t="shared" si="4"/>
        <v>3.1064001362981379</v>
      </c>
      <c r="AG20" s="396"/>
      <c r="AH20" s="522">
        <f t="shared" si="14"/>
        <v>11</v>
      </c>
      <c r="AI20" s="522">
        <v>10</v>
      </c>
      <c r="AJ20" s="522">
        <f t="shared" si="15"/>
        <v>8</v>
      </c>
      <c r="AK20" s="523" t="str">
        <f t="shared" si="16"/>
        <v>Castilla - La Mancha</v>
      </c>
      <c r="AL20" s="524">
        <f t="shared" si="17"/>
        <v>1.0608992897539744</v>
      </c>
      <c r="AM20" s="396"/>
      <c r="AN20" s="522">
        <f t="shared" si="18"/>
        <v>6</v>
      </c>
      <c r="AO20" s="522">
        <v>10</v>
      </c>
      <c r="AP20" s="522">
        <f t="shared" si="19"/>
        <v>11</v>
      </c>
      <c r="AQ20" s="523" t="str">
        <f t="shared" si="20"/>
        <v>Extremadura</v>
      </c>
      <c r="AR20" s="524">
        <f t="shared" si="21"/>
        <v>4.1802038639914683</v>
      </c>
      <c r="AS20" s="396"/>
      <c r="AT20" s="522">
        <f t="shared" si="22"/>
        <v>6</v>
      </c>
      <c r="AU20" s="522">
        <v>10</v>
      </c>
      <c r="AV20" s="522">
        <f t="shared" si="23"/>
        <v>11</v>
      </c>
      <c r="AW20" s="523" t="str">
        <f t="shared" si="24"/>
        <v>Extremadura</v>
      </c>
      <c r="AX20" s="524">
        <f t="shared" si="25"/>
        <v>28.156262973924921</v>
      </c>
    </row>
    <row r="21" spans="1:50" s="329" customFormat="1" ht="18" customHeight="1" x14ac:dyDescent="0.15">
      <c r="A21" s="348"/>
      <c r="B21" s="526" t="s">
        <v>2</v>
      </c>
      <c r="C21" s="527"/>
      <c r="D21" s="528">
        <f t="shared" si="5"/>
        <v>1054681</v>
      </c>
      <c r="E21" s="529">
        <f t="shared" si="0"/>
        <v>2.1692464339811264</v>
      </c>
      <c r="F21" s="527"/>
      <c r="G21" s="530">
        <f>'20pobl'!J22</f>
        <v>818728</v>
      </c>
      <c r="H21" s="531">
        <f t="shared" si="6"/>
        <v>2.1160504523403914</v>
      </c>
      <c r="I21" s="527"/>
      <c r="J21" s="530">
        <f>'20pobl'!Q22</f>
        <v>161284</v>
      </c>
      <c r="K21" s="531">
        <f t="shared" si="7"/>
        <v>2.3113431568713603</v>
      </c>
      <c r="L21" s="527"/>
      <c r="M21" s="530">
        <f>'20pobl'!X22</f>
        <v>74669</v>
      </c>
      <c r="N21" s="531">
        <f t="shared" si="1"/>
        <v>2.5307802174188612</v>
      </c>
      <c r="O21" s="527"/>
      <c r="P21" s="532">
        <f t="shared" si="8"/>
        <v>36975</v>
      </c>
      <c r="Q21" s="533">
        <f t="shared" si="9"/>
        <v>3.5057993838895363</v>
      </c>
      <c r="R21" s="527"/>
      <c r="S21" s="530">
        <f>'44apbpcasaad'!G22</f>
        <v>9209</v>
      </c>
      <c r="T21" s="534">
        <f t="shared" si="10"/>
        <v>1.124793582239767</v>
      </c>
      <c r="U21" s="527"/>
      <c r="V21" s="530">
        <f>'44apbpcasaad'!J22</f>
        <v>6742</v>
      </c>
      <c r="W21" s="534">
        <f t="shared" si="11"/>
        <v>4.1802038639914683</v>
      </c>
      <c r="X21" s="527"/>
      <c r="Y21" s="530">
        <f>'44apbpcasaad'!M22</f>
        <v>21024</v>
      </c>
      <c r="Z21" s="520">
        <f t="shared" si="12"/>
        <v>28.156262973924921</v>
      </c>
      <c r="AA21" s="521"/>
      <c r="AB21" s="522">
        <f t="shared" si="2"/>
        <v>4</v>
      </c>
      <c r="AC21" s="522">
        <v>11</v>
      </c>
      <c r="AD21" s="522">
        <f t="shared" si="13"/>
        <v>6</v>
      </c>
      <c r="AE21" s="523" t="str">
        <f t="shared" si="3"/>
        <v>Cantabria</v>
      </c>
      <c r="AF21" s="524">
        <f t="shared" si="4"/>
        <v>3.0520385004002701</v>
      </c>
      <c r="AG21" s="396"/>
      <c r="AH21" s="522">
        <f t="shared" si="14"/>
        <v>6</v>
      </c>
      <c r="AI21" s="522">
        <v>11</v>
      </c>
      <c r="AJ21" s="522">
        <f t="shared" si="15"/>
        <v>10</v>
      </c>
      <c r="AK21" s="523" t="str">
        <f t="shared" si="16"/>
        <v>Comunitat Valenciana</v>
      </c>
      <c r="AL21" s="524">
        <f t="shared" si="17"/>
        <v>1.0414237478817483</v>
      </c>
      <c r="AM21" s="396"/>
      <c r="AN21" s="522">
        <f t="shared" si="18"/>
        <v>10</v>
      </c>
      <c r="AO21" s="522">
        <v>11</v>
      </c>
      <c r="AP21" s="522">
        <f t="shared" si="19"/>
        <v>13</v>
      </c>
      <c r="AQ21" s="523" t="str">
        <f t="shared" si="20"/>
        <v>Madrid, Comunidad de</v>
      </c>
      <c r="AR21" s="524">
        <f t="shared" si="21"/>
        <v>3.8614412424624875</v>
      </c>
      <c r="AS21" s="396"/>
      <c r="AT21" s="522">
        <f t="shared" si="22"/>
        <v>10</v>
      </c>
      <c r="AU21" s="522">
        <v>11</v>
      </c>
      <c r="AV21" s="522">
        <f t="shared" si="23"/>
        <v>9</v>
      </c>
      <c r="AW21" s="523" t="str">
        <f t="shared" si="24"/>
        <v>Cataluña</v>
      </c>
      <c r="AX21" s="524">
        <f t="shared" si="25"/>
        <v>27.613057930438782</v>
      </c>
    </row>
    <row r="22" spans="1:50" s="329" customFormat="1" ht="18" customHeight="1" x14ac:dyDescent="0.15">
      <c r="A22" s="348"/>
      <c r="B22" s="526" t="s">
        <v>35</v>
      </c>
      <c r="C22" s="527"/>
      <c r="D22" s="528">
        <f t="shared" si="5"/>
        <v>2705833</v>
      </c>
      <c r="E22" s="529">
        <f t="shared" si="0"/>
        <v>5.5653022915919159</v>
      </c>
      <c r="F22" s="527"/>
      <c r="G22" s="530">
        <f>'20pobl'!J23</f>
        <v>1985942</v>
      </c>
      <c r="H22" s="531">
        <f t="shared" si="6"/>
        <v>5.1327833754577608</v>
      </c>
      <c r="I22" s="527"/>
      <c r="J22" s="530">
        <f>'20pobl'!Q23</f>
        <v>478661</v>
      </c>
      <c r="K22" s="531">
        <f t="shared" si="7"/>
        <v>6.8596378240321565</v>
      </c>
      <c r="L22" s="527"/>
      <c r="M22" s="530">
        <f>'20pobl'!X23</f>
        <v>241230</v>
      </c>
      <c r="N22" s="531">
        <f t="shared" si="1"/>
        <v>8.1760852810128952</v>
      </c>
      <c r="O22" s="527"/>
      <c r="P22" s="532">
        <f t="shared" si="8"/>
        <v>84054</v>
      </c>
      <c r="Q22" s="533">
        <f t="shared" si="9"/>
        <v>3.1064001362981379</v>
      </c>
      <c r="R22" s="527"/>
      <c r="S22" s="530">
        <f>'44apbpcasaad'!G23</f>
        <v>23158</v>
      </c>
      <c r="T22" s="534">
        <f t="shared" si="10"/>
        <v>1.1660964922439829</v>
      </c>
      <c r="U22" s="527"/>
      <c r="V22" s="530">
        <f>'44apbpcasaad'!J23</f>
        <v>14664</v>
      </c>
      <c r="W22" s="534">
        <f t="shared" si="11"/>
        <v>3.0635460169096711</v>
      </c>
      <c r="X22" s="527"/>
      <c r="Y22" s="530">
        <f>'44apbpcasaad'!M23</f>
        <v>46232</v>
      </c>
      <c r="Z22" s="520">
        <f t="shared" si="12"/>
        <v>19.165112133648385</v>
      </c>
      <c r="AA22" s="521"/>
      <c r="AB22" s="522">
        <f t="shared" si="2"/>
        <v>10</v>
      </c>
      <c r="AC22" s="522">
        <v>12</v>
      </c>
      <c r="AD22" s="522">
        <f t="shared" si="13"/>
        <v>14</v>
      </c>
      <c r="AE22" s="523" t="str">
        <f t="shared" si="3"/>
        <v>Murcia, Región de</v>
      </c>
      <c r="AF22" s="524">
        <f t="shared" si="4"/>
        <v>2.9984851691943599</v>
      </c>
      <c r="AG22" s="396"/>
      <c r="AH22" s="522">
        <f t="shared" si="14"/>
        <v>5</v>
      </c>
      <c r="AI22" s="522">
        <v>12</v>
      </c>
      <c r="AJ22" s="522">
        <f t="shared" si="15"/>
        <v>5</v>
      </c>
      <c r="AK22" s="523" t="str">
        <f t="shared" si="16"/>
        <v>Canarias</v>
      </c>
      <c r="AL22" s="524">
        <f t="shared" si="17"/>
        <v>1.0406353684526262</v>
      </c>
      <c r="AM22" s="396"/>
      <c r="AN22" s="522">
        <f t="shared" si="18"/>
        <v>18</v>
      </c>
      <c r="AO22" s="522">
        <v>12</v>
      </c>
      <c r="AP22" s="522">
        <f t="shared" si="19"/>
        <v>6</v>
      </c>
      <c r="AQ22" s="523" t="str">
        <f t="shared" si="20"/>
        <v>Cantabria</v>
      </c>
      <c r="AR22" s="524">
        <f t="shared" si="21"/>
        <v>3.8147680624993789</v>
      </c>
      <c r="AS22" s="396"/>
      <c r="AT22" s="522">
        <f t="shared" si="22"/>
        <v>18</v>
      </c>
      <c r="AU22" s="522">
        <v>12</v>
      </c>
      <c r="AV22" s="522">
        <f t="shared" si="23"/>
        <v>17</v>
      </c>
      <c r="AW22" s="523" t="str">
        <f t="shared" si="24"/>
        <v>Rioja, La</v>
      </c>
      <c r="AX22" s="524">
        <f t="shared" si="25"/>
        <v>27.022826183497646</v>
      </c>
    </row>
    <row r="23" spans="1:50" s="329" customFormat="1" ht="18" customHeight="1" x14ac:dyDescent="0.15">
      <c r="A23" s="348"/>
      <c r="B23" s="526" t="s">
        <v>42</v>
      </c>
      <c r="C23" s="527"/>
      <c r="D23" s="528">
        <f t="shared" si="5"/>
        <v>7009268</v>
      </c>
      <c r="E23" s="529">
        <f t="shared" si="0"/>
        <v>14.416519889727814</v>
      </c>
      <c r="F23" s="527"/>
      <c r="G23" s="530">
        <f>'20pobl'!J24</f>
        <v>5704269</v>
      </c>
      <c r="H23" s="531">
        <f t="shared" si="6"/>
        <v>14.743017214167919</v>
      </c>
      <c r="I23" s="527"/>
      <c r="J23" s="530">
        <f>'20pobl'!Q24</f>
        <v>912768</v>
      </c>
      <c r="K23" s="531">
        <f t="shared" si="7"/>
        <v>13.080777204255586</v>
      </c>
      <c r="L23" s="527"/>
      <c r="M23" s="530">
        <f>'20pobl'!X24</f>
        <v>392231</v>
      </c>
      <c r="N23" s="531">
        <f t="shared" si="1"/>
        <v>13.294010304924631</v>
      </c>
      <c r="O23" s="527"/>
      <c r="P23" s="532">
        <f t="shared" si="8"/>
        <v>198437</v>
      </c>
      <c r="Q23" s="533">
        <f t="shared" si="9"/>
        <v>2.8310659543906724</v>
      </c>
      <c r="R23" s="527"/>
      <c r="S23" s="530">
        <f>'44apbpcasaad'!G24</f>
        <v>52024</v>
      </c>
      <c r="T23" s="534">
        <f t="shared" si="10"/>
        <v>0.91201870038036426</v>
      </c>
      <c r="U23" s="527"/>
      <c r="V23" s="530">
        <f>'44apbpcasaad'!J24</f>
        <v>35246</v>
      </c>
      <c r="W23" s="534">
        <f t="shared" si="11"/>
        <v>3.8614412424624875</v>
      </c>
      <c r="X23" s="527"/>
      <c r="Y23" s="530">
        <f>'44apbpcasaad'!M24</f>
        <v>111167</v>
      </c>
      <c r="Z23" s="520">
        <f t="shared" si="12"/>
        <v>28.342226902004175</v>
      </c>
      <c r="AA23" s="521"/>
      <c r="AB23" s="522">
        <f t="shared" si="2"/>
        <v>15</v>
      </c>
      <c r="AC23" s="522">
        <v>13</v>
      </c>
      <c r="AD23" s="522">
        <f t="shared" si="13"/>
        <v>9</v>
      </c>
      <c r="AE23" s="523" t="str">
        <f t="shared" si="3"/>
        <v>Cataluña</v>
      </c>
      <c r="AF23" s="524">
        <f t="shared" si="4"/>
        <v>2.9735787697583858</v>
      </c>
      <c r="AG23" s="396"/>
      <c r="AH23" s="522">
        <f t="shared" si="14"/>
        <v>15</v>
      </c>
      <c r="AI23" s="522">
        <v>13</v>
      </c>
      <c r="AJ23" s="522">
        <f t="shared" si="15"/>
        <v>6</v>
      </c>
      <c r="AK23" s="523" t="str">
        <f t="shared" si="16"/>
        <v>Cantabria</v>
      </c>
      <c r="AL23" s="524">
        <f t="shared" si="17"/>
        <v>1.0402512641169002</v>
      </c>
      <c r="AM23" s="396"/>
      <c r="AN23" s="522">
        <f t="shared" si="18"/>
        <v>11</v>
      </c>
      <c r="AO23" s="522">
        <v>13</v>
      </c>
      <c r="AP23" s="522">
        <f t="shared" si="19"/>
        <v>3</v>
      </c>
      <c r="AQ23" s="523" t="str">
        <f t="shared" si="20"/>
        <v>Asturias, Principado de</v>
      </c>
      <c r="AR23" s="524">
        <f t="shared" si="21"/>
        <v>3.745016691234949</v>
      </c>
      <c r="AS23" s="396"/>
      <c r="AT23" s="522">
        <f t="shared" si="22"/>
        <v>9</v>
      </c>
      <c r="AU23" s="522">
        <v>13</v>
      </c>
      <c r="AV23" s="522">
        <f t="shared" si="23"/>
        <v>16</v>
      </c>
      <c r="AW23" s="523" t="str">
        <f t="shared" si="24"/>
        <v>País Vasco</v>
      </c>
      <c r="AX23" s="524">
        <f t="shared" si="25"/>
        <v>25.458856482960268</v>
      </c>
    </row>
    <row r="24" spans="1:50" s="329" customFormat="1" ht="18" customHeight="1" x14ac:dyDescent="0.15">
      <c r="A24" s="348"/>
      <c r="B24" s="526" t="s">
        <v>43</v>
      </c>
      <c r="C24" s="527"/>
      <c r="D24" s="528">
        <f t="shared" si="5"/>
        <v>1568492</v>
      </c>
      <c r="E24" s="529">
        <f t="shared" si="0"/>
        <v>3.226042450492542</v>
      </c>
      <c r="F24" s="527"/>
      <c r="G24" s="530">
        <f>'20pobl'!J25</f>
        <v>1307004</v>
      </c>
      <c r="H24" s="531">
        <f t="shared" si="6"/>
        <v>3.3780283627904519</v>
      </c>
      <c r="I24" s="527"/>
      <c r="J24" s="530">
        <f>'20pobl'!Q25</f>
        <v>189074</v>
      </c>
      <c r="K24" s="531">
        <f t="shared" si="7"/>
        <v>2.7095985717262443</v>
      </c>
      <c r="L24" s="527"/>
      <c r="M24" s="530">
        <f>'20pobl'!X25</f>
        <v>72414</v>
      </c>
      <c r="N24" s="531">
        <f t="shared" si="1"/>
        <v>2.4543507836474228</v>
      </c>
      <c r="O24" s="527"/>
      <c r="P24" s="532">
        <f t="shared" si="8"/>
        <v>47031</v>
      </c>
      <c r="Q24" s="533">
        <f t="shared" si="9"/>
        <v>2.9984851691943599</v>
      </c>
      <c r="R24" s="527"/>
      <c r="S24" s="530">
        <f>'44apbpcasaad'!G25</f>
        <v>16955</v>
      </c>
      <c r="T24" s="534">
        <f t="shared" si="10"/>
        <v>1.29724163047703</v>
      </c>
      <c r="U24" s="527"/>
      <c r="V24" s="530">
        <f>'44apbpcasaad'!J25</f>
        <v>9241</v>
      </c>
      <c r="W24" s="534">
        <f t="shared" si="11"/>
        <v>4.8875043633709554</v>
      </c>
      <c r="X24" s="527"/>
      <c r="Y24" s="530">
        <f>'44apbpcasaad'!M25</f>
        <v>20835</v>
      </c>
      <c r="Z24" s="520">
        <f t="shared" si="12"/>
        <v>28.772060651255281</v>
      </c>
      <c r="AA24" s="521"/>
      <c r="AB24" s="522">
        <f t="shared" si="2"/>
        <v>12</v>
      </c>
      <c r="AC24" s="522">
        <v>14</v>
      </c>
      <c r="AD24" s="522">
        <f t="shared" si="13"/>
        <v>17</v>
      </c>
      <c r="AE24" s="523" t="str">
        <f t="shared" si="3"/>
        <v>Rioja, La</v>
      </c>
      <c r="AF24" s="524">
        <f t="shared" si="4"/>
        <v>2.8739851442390743</v>
      </c>
      <c r="AG24" s="396"/>
      <c r="AH24" s="522">
        <f t="shared" si="14"/>
        <v>4</v>
      </c>
      <c r="AI24" s="522">
        <v>14</v>
      </c>
      <c r="AJ24" s="522">
        <f t="shared" si="15"/>
        <v>9</v>
      </c>
      <c r="AK24" s="523" t="str">
        <f t="shared" si="16"/>
        <v>Cataluña</v>
      </c>
      <c r="AL24" s="524">
        <f t="shared" si="17"/>
        <v>0.96482978277524445</v>
      </c>
      <c r="AM24" s="396"/>
      <c r="AN24" s="522">
        <f t="shared" si="18"/>
        <v>4</v>
      </c>
      <c r="AO24" s="522">
        <v>14</v>
      </c>
      <c r="AP24" s="522">
        <f t="shared" si="19"/>
        <v>16</v>
      </c>
      <c r="AQ24" s="523" t="str">
        <f t="shared" si="20"/>
        <v>País Vasco</v>
      </c>
      <c r="AR24" s="524">
        <f t="shared" si="21"/>
        <v>3.6391174535151216</v>
      </c>
      <c r="AS24" s="396"/>
      <c r="AT24" s="522">
        <f t="shared" si="22"/>
        <v>7</v>
      </c>
      <c r="AU24" s="522">
        <v>14</v>
      </c>
      <c r="AV24" s="522">
        <f t="shared" si="23"/>
        <v>15</v>
      </c>
      <c r="AW24" s="523" t="str">
        <f t="shared" si="24"/>
        <v>Navarra, Comunidad Foral de</v>
      </c>
      <c r="AX24" s="524">
        <f t="shared" si="25"/>
        <v>25.304351882084053</v>
      </c>
    </row>
    <row r="25" spans="1:50" s="329" customFormat="1" ht="18" customHeight="1" x14ac:dyDescent="0.15">
      <c r="B25" s="526" t="s">
        <v>44</v>
      </c>
      <c r="C25" s="527"/>
      <c r="D25" s="535">
        <f t="shared" si="5"/>
        <v>678333</v>
      </c>
      <c r="E25" s="529">
        <f t="shared" si="0"/>
        <v>1.3951815205751497</v>
      </c>
      <c r="F25" s="527"/>
      <c r="G25" s="536">
        <f>'20pobl'!J26</f>
        <v>537748</v>
      </c>
      <c r="H25" s="531">
        <f t="shared" si="6"/>
        <v>1.3898411910245414</v>
      </c>
      <c r="I25" s="527"/>
      <c r="J25" s="536">
        <f>'20pobl'!Q26</f>
        <v>97707</v>
      </c>
      <c r="K25" s="531">
        <f>J25*100/$J$30</f>
        <v>1.4002282050819053</v>
      </c>
      <c r="L25" s="527"/>
      <c r="M25" s="536">
        <f>'20pobl'!X26</f>
        <v>42878</v>
      </c>
      <c r="N25" s="531">
        <f t="shared" si="1"/>
        <v>1.4532777211759356</v>
      </c>
      <c r="O25" s="527"/>
      <c r="P25" s="537">
        <f t="shared" si="8"/>
        <v>17314</v>
      </c>
      <c r="Q25" s="533">
        <f t="shared" si="9"/>
        <v>2.5524336866996005</v>
      </c>
      <c r="R25" s="527"/>
      <c r="S25" s="536">
        <f>'44apbpcasaad'!G26</f>
        <v>3553</v>
      </c>
      <c r="T25" s="534">
        <f t="shared" si="10"/>
        <v>0.6607184034157263</v>
      </c>
      <c r="U25" s="527"/>
      <c r="V25" s="536">
        <f>'44apbpcasaad'!J26</f>
        <v>2911</v>
      </c>
      <c r="W25" s="534">
        <f t="shared" si="11"/>
        <v>2.9793157092122367</v>
      </c>
      <c r="X25" s="527"/>
      <c r="Y25" s="536">
        <f>'44apbpcasaad'!M26</f>
        <v>10850</v>
      </c>
      <c r="Z25" s="520">
        <f t="shared" si="12"/>
        <v>25.304351882084053</v>
      </c>
      <c r="AA25" s="521"/>
      <c r="AB25" s="522">
        <f t="shared" si="2"/>
        <v>17</v>
      </c>
      <c r="AC25" s="522">
        <v>15</v>
      </c>
      <c r="AD25" s="522">
        <f t="shared" si="13"/>
        <v>13</v>
      </c>
      <c r="AE25" s="523" t="str">
        <f t="shared" si="3"/>
        <v>Madrid, Comunidad de</v>
      </c>
      <c r="AF25" s="524">
        <f t="shared" si="4"/>
        <v>2.8310659543906724</v>
      </c>
      <c r="AG25" s="396"/>
      <c r="AH25" s="522">
        <f t="shared" si="14"/>
        <v>18</v>
      </c>
      <c r="AI25" s="522">
        <v>15</v>
      </c>
      <c r="AJ25" s="522">
        <f t="shared" si="15"/>
        <v>13</v>
      </c>
      <c r="AK25" s="523" t="str">
        <f t="shared" si="16"/>
        <v>Madrid, Comunidad de</v>
      </c>
      <c r="AL25" s="524">
        <f t="shared" si="17"/>
        <v>0.91201870038036426</v>
      </c>
      <c r="AM25" s="396"/>
      <c r="AN25" s="522">
        <f t="shared" si="18"/>
        <v>19</v>
      </c>
      <c r="AO25" s="522">
        <v>15</v>
      </c>
      <c r="AP25" s="522">
        <f t="shared" si="19"/>
        <v>18</v>
      </c>
      <c r="AQ25" s="523" t="str">
        <f t="shared" si="20"/>
        <v>Ceuta y Melilla</v>
      </c>
      <c r="AR25" s="524">
        <f t="shared" si="21"/>
        <v>3.5313968904423287</v>
      </c>
      <c r="AS25" s="396"/>
      <c r="AT25" s="522">
        <f t="shared" si="22"/>
        <v>14</v>
      </c>
      <c r="AU25" s="522">
        <v>15</v>
      </c>
      <c r="AV25" s="522">
        <f t="shared" si="23"/>
        <v>6</v>
      </c>
      <c r="AW25" s="523" t="str">
        <f t="shared" si="24"/>
        <v>Cantabria</v>
      </c>
      <c r="AX25" s="524">
        <f t="shared" si="25"/>
        <v>23.056254841208364</v>
      </c>
    </row>
    <row r="26" spans="1:50" s="329" customFormat="1" ht="18" customHeight="1" x14ac:dyDescent="0.15">
      <c r="B26" s="526" t="s">
        <v>45</v>
      </c>
      <c r="C26" s="527"/>
      <c r="D26" s="535">
        <f t="shared" si="5"/>
        <v>2227684</v>
      </c>
      <c r="E26" s="529">
        <f t="shared" si="0"/>
        <v>4.5818551514977628</v>
      </c>
      <c r="F26" s="527"/>
      <c r="G26" s="536">
        <f>'20pobl'!J27</f>
        <v>1697134</v>
      </c>
      <c r="H26" s="531">
        <f t="shared" si="6"/>
        <v>4.38634218981427</v>
      </c>
      <c r="I26" s="527"/>
      <c r="J26" s="536">
        <f>'20pobl'!Q27</f>
        <v>367754</v>
      </c>
      <c r="K26" s="531">
        <f t="shared" si="7"/>
        <v>5.2702418796165169</v>
      </c>
      <c r="L26" s="527"/>
      <c r="M26" s="536">
        <f>'20pobl'!X27</f>
        <v>162796</v>
      </c>
      <c r="N26" s="531">
        <f t="shared" si="1"/>
        <v>5.5176967185166657</v>
      </c>
      <c r="O26" s="527"/>
      <c r="P26" s="537">
        <f t="shared" si="8"/>
        <v>72902</v>
      </c>
      <c r="Q26" s="533">
        <f t="shared" si="9"/>
        <v>3.2725467346356125</v>
      </c>
      <c r="R26" s="527"/>
      <c r="S26" s="536">
        <f>'44apbpcasaad'!G27</f>
        <v>18073</v>
      </c>
      <c r="T26" s="534">
        <f t="shared" si="10"/>
        <v>1.0649129650339926</v>
      </c>
      <c r="U26" s="527"/>
      <c r="V26" s="536">
        <f>'44apbpcasaad'!J27</f>
        <v>13383</v>
      </c>
      <c r="W26" s="534">
        <f t="shared" si="11"/>
        <v>3.6391174535151216</v>
      </c>
      <c r="X26" s="527"/>
      <c r="Y26" s="536">
        <f>'44apbpcasaad'!M27</f>
        <v>41446</v>
      </c>
      <c r="Z26" s="520">
        <f t="shared" si="12"/>
        <v>25.458856482960268</v>
      </c>
      <c r="AA26" s="521"/>
      <c r="AB26" s="522">
        <f t="shared" si="2"/>
        <v>7</v>
      </c>
      <c r="AC26" s="522">
        <v>16</v>
      </c>
      <c r="AD26" s="522">
        <f t="shared" si="13"/>
        <v>4</v>
      </c>
      <c r="AE26" s="523" t="str">
        <f t="shared" si="3"/>
        <v>Balears, Illes</v>
      </c>
      <c r="AF26" s="525">
        <f t="shared" si="4"/>
        <v>2.675666196881231</v>
      </c>
      <c r="AG26" s="396"/>
      <c r="AH26" s="522">
        <f t="shared" si="14"/>
        <v>9</v>
      </c>
      <c r="AI26" s="522">
        <v>16</v>
      </c>
      <c r="AJ26" s="522">
        <f t="shared" si="15"/>
        <v>4</v>
      </c>
      <c r="AK26" s="523" t="str">
        <f t="shared" si="16"/>
        <v>Balears, Illes</v>
      </c>
      <c r="AL26" s="524">
        <f t="shared" si="17"/>
        <v>0.87805267731539749</v>
      </c>
      <c r="AM26" s="396"/>
      <c r="AN26" s="522">
        <f t="shared" si="18"/>
        <v>14</v>
      </c>
      <c r="AO26" s="522">
        <v>16</v>
      </c>
      <c r="AP26" s="522">
        <f t="shared" si="19"/>
        <v>17</v>
      </c>
      <c r="AQ26" s="523" t="str">
        <f t="shared" si="20"/>
        <v>Rioja, La</v>
      </c>
      <c r="AR26" s="524">
        <f t="shared" si="21"/>
        <v>3.3897271137500509</v>
      </c>
      <c r="AS26" s="396"/>
      <c r="AT26" s="522">
        <f t="shared" si="22"/>
        <v>13</v>
      </c>
      <c r="AU26" s="522">
        <v>16</v>
      </c>
      <c r="AV26" s="522">
        <f t="shared" si="23"/>
        <v>3</v>
      </c>
      <c r="AW26" s="523" t="str">
        <f t="shared" si="24"/>
        <v>Asturias, Principado de</v>
      </c>
      <c r="AX26" s="524">
        <f t="shared" si="25"/>
        <v>22.958775970668423</v>
      </c>
    </row>
    <row r="27" spans="1:50" s="329" customFormat="1" ht="18" customHeight="1" x14ac:dyDescent="0.15">
      <c r="B27" s="526" t="s">
        <v>46</v>
      </c>
      <c r="C27" s="527"/>
      <c r="D27" s="535">
        <f t="shared" si="5"/>
        <v>324184</v>
      </c>
      <c r="E27" s="538">
        <f t="shared" si="0"/>
        <v>0.6667750589550181</v>
      </c>
      <c r="F27" s="527"/>
      <c r="G27" s="536">
        <f>'20pobl'!J28</f>
        <v>252488</v>
      </c>
      <c r="H27" s="539">
        <f t="shared" si="6"/>
        <v>0.65257001911565349</v>
      </c>
      <c r="I27" s="527"/>
      <c r="J27" s="536">
        <f>'20pobl'!Q28</f>
        <v>49178</v>
      </c>
      <c r="K27" s="539">
        <f t="shared" si="7"/>
        <v>0.70476447613290694</v>
      </c>
      <c r="L27" s="527"/>
      <c r="M27" s="536">
        <f>'20pobl'!X28</f>
        <v>22518</v>
      </c>
      <c r="N27" s="539">
        <f t="shared" si="1"/>
        <v>0.76320975151452297</v>
      </c>
      <c r="O27" s="527"/>
      <c r="P27" s="537">
        <f t="shared" si="8"/>
        <v>9317</v>
      </c>
      <c r="Q27" s="540">
        <f t="shared" si="9"/>
        <v>2.8739851442390743</v>
      </c>
      <c r="R27" s="527"/>
      <c r="S27" s="536">
        <f>'44apbpcasaad'!G28</f>
        <v>1565</v>
      </c>
      <c r="T27" s="541">
        <f t="shared" si="10"/>
        <v>0.61983143753366499</v>
      </c>
      <c r="U27" s="527"/>
      <c r="V27" s="536">
        <f>'44apbpcasaad'!J28</f>
        <v>1667</v>
      </c>
      <c r="W27" s="541">
        <f t="shared" si="11"/>
        <v>3.3897271137500509</v>
      </c>
      <c r="X27" s="527"/>
      <c r="Y27" s="536">
        <f>'44apbpcasaad'!M28</f>
        <v>6085</v>
      </c>
      <c r="Z27" s="542">
        <f t="shared" si="12"/>
        <v>27.022826183497646</v>
      </c>
      <c r="AA27" s="521"/>
      <c r="AB27" s="522">
        <f t="shared" si="2"/>
        <v>14</v>
      </c>
      <c r="AC27" s="522">
        <v>17</v>
      </c>
      <c r="AD27" s="522">
        <f t="shared" si="13"/>
        <v>15</v>
      </c>
      <c r="AE27" s="523" t="str">
        <f t="shared" si="3"/>
        <v>Navarra, Comunidad Foral de</v>
      </c>
      <c r="AF27" s="524">
        <f t="shared" si="4"/>
        <v>2.5524336866996005</v>
      </c>
      <c r="AG27" s="396"/>
      <c r="AH27" s="522">
        <f t="shared" si="14"/>
        <v>19</v>
      </c>
      <c r="AI27" s="522">
        <v>17</v>
      </c>
      <c r="AJ27" s="522">
        <f t="shared" si="15"/>
        <v>2</v>
      </c>
      <c r="AK27" s="523" t="str">
        <f t="shared" si="16"/>
        <v>Aragón</v>
      </c>
      <c r="AL27" s="524">
        <f t="shared" si="17"/>
        <v>0.87563253368110772</v>
      </c>
      <c r="AM27" s="396"/>
      <c r="AN27" s="522">
        <f t="shared" si="18"/>
        <v>16</v>
      </c>
      <c r="AO27" s="522">
        <v>17</v>
      </c>
      <c r="AP27" s="522">
        <f t="shared" si="19"/>
        <v>5</v>
      </c>
      <c r="AQ27" s="523" t="str">
        <f t="shared" si="20"/>
        <v>Canarias</v>
      </c>
      <c r="AR27" s="524">
        <f t="shared" si="21"/>
        <v>3.2912066073389425</v>
      </c>
      <c r="AS27" s="396"/>
      <c r="AT27" s="522">
        <f t="shared" si="22"/>
        <v>12</v>
      </c>
      <c r="AU27" s="522">
        <v>17</v>
      </c>
      <c r="AV27" s="522">
        <f t="shared" si="23"/>
        <v>18</v>
      </c>
      <c r="AW27" s="523" t="str">
        <f t="shared" si="24"/>
        <v>Ceuta y Melilla</v>
      </c>
      <c r="AX27" s="524">
        <f t="shared" si="25"/>
        <v>22.072897576868254</v>
      </c>
    </row>
    <row r="28" spans="1:50" s="329" customFormat="1" ht="18" customHeight="1" x14ac:dyDescent="0.15">
      <c r="B28" s="526" t="s">
        <v>1</v>
      </c>
      <c r="C28" s="527"/>
      <c r="D28" s="535">
        <f t="shared" si="5"/>
        <v>169164</v>
      </c>
      <c r="E28" s="538">
        <f t="shared" si="0"/>
        <v>0.34793307526918876</v>
      </c>
      <c r="F28" s="527"/>
      <c r="G28" s="536">
        <f>'20pobl'!J29</f>
        <v>147659</v>
      </c>
      <c r="H28" s="539">
        <f t="shared" si="6"/>
        <v>0.38163333090126372</v>
      </c>
      <c r="I28" s="527"/>
      <c r="J28" s="536">
        <f>'20pobl'!Q29</f>
        <v>16594</v>
      </c>
      <c r="K28" s="539">
        <f t="shared" si="7"/>
        <v>0.23780677776545323</v>
      </c>
      <c r="L28" s="527"/>
      <c r="M28" s="536">
        <f>'20pobl'!X29</f>
        <v>4911</v>
      </c>
      <c r="N28" s="539">
        <f t="shared" si="1"/>
        <v>0.16645008835988198</v>
      </c>
      <c r="O28" s="527"/>
      <c r="P28" s="537">
        <f t="shared" si="8"/>
        <v>3794</v>
      </c>
      <c r="Q28" s="540">
        <f t="shared" si="9"/>
        <v>2.2427939750774395</v>
      </c>
      <c r="R28" s="527"/>
      <c r="S28" s="536">
        <f>'44apbpcasaad'!G29</f>
        <v>2124</v>
      </c>
      <c r="T28" s="541">
        <f t="shared" si="10"/>
        <v>1.4384494003074653</v>
      </c>
      <c r="U28" s="527"/>
      <c r="V28" s="536">
        <f>'44apbpcasaad'!J29</f>
        <v>586</v>
      </c>
      <c r="W28" s="541">
        <f t="shared" si="11"/>
        <v>3.5313968904423287</v>
      </c>
      <c r="X28" s="527"/>
      <c r="Y28" s="536">
        <f>'44apbpcasaad'!M29</f>
        <v>1084</v>
      </c>
      <c r="Z28" s="542">
        <f t="shared" si="12"/>
        <v>22.072897576868254</v>
      </c>
      <c r="AA28" s="521"/>
      <c r="AB28" s="522">
        <f t="shared" si="2"/>
        <v>18</v>
      </c>
      <c r="AC28" s="522">
        <v>18</v>
      </c>
      <c r="AD28" s="522">
        <f t="shared" si="13"/>
        <v>18</v>
      </c>
      <c r="AE28" s="523" t="str">
        <f t="shared" si="3"/>
        <v>Ceuta y Melilla</v>
      </c>
      <c r="AF28" s="524">
        <f t="shared" si="4"/>
        <v>2.2427939750774395</v>
      </c>
      <c r="AG28" s="396"/>
      <c r="AH28" s="522">
        <f t="shared" si="14"/>
        <v>2</v>
      </c>
      <c r="AI28" s="522">
        <v>18</v>
      </c>
      <c r="AJ28" s="522">
        <f t="shared" si="15"/>
        <v>15</v>
      </c>
      <c r="AK28" s="523" t="str">
        <f t="shared" si="16"/>
        <v>Navarra, Comunidad Foral de</v>
      </c>
      <c r="AL28" s="524">
        <f t="shared" si="17"/>
        <v>0.6607184034157263</v>
      </c>
      <c r="AM28" s="396"/>
      <c r="AN28" s="522">
        <f t="shared" si="18"/>
        <v>15</v>
      </c>
      <c r="AO28" s="522">
        <v>18</v>
      </c>
      <c r="AP28" s="522">
        <f t="shared" si="19"/>
        <v>12</v>
      </c>
      <c r="AQ28" s="523" t="str">
        <f t="shared" si="20"/>
        <v>Galicia</v>
      </c>
      <c r="AR28" s="524">
        <f t="shared" si="21"/>
        <v>3.0635460169096711</v>
      </c>
      <c r="AS28" s="396"/>
      <c r="AT28" s="522">
        <f t="shared" si="22"/>
        <v>17</v>
      </c>
      <c r="AU28" s="522">
        <v>18</v>
      </c>
      <c r="AV28" s="522">
        <f t="shared" si="23"/>
        <v>12</v>
      </c>
      <c r="AW28" s="523" t="str">
        <f t="shared" si="24"/>
        <v>Galicia</v>
      </c>
      <c r="AX28" s="524">
        <f t="shared" si="25"/>
        <v>19.165112133648385</v>
      </c>
    </row>
    <row r="29" spans="1:50" s="329" customFormat="1" ht="3.75" customHeight="1" x14ac:dyDescent="0.1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5</v>
      </c>
      <c r="AE29" s="523" t="str">
        <f t="shared" si="3"/>
        <v>Canarias</v>
      </c>
      <c r="AF29" s="524">
        <f t="shared" si="4"/>
        <v>2.1603534823388366</v>
      </c>
      <c r="AG29" s="396"/>
      <c r="AH29" s="518"/>
      <c r="AI29" s="518"/>
      <c r="AJ29" s="522">
        <f>MATCH(AI30,AH$11:AH$30,0)</f>
        <v>17</v>
      </c>
      <c r="AK29" s="523" t="str">
        <f t="shared" si="16"/>
        <v>Rioja, La</v>
      </c>
      <c r="AL29" s="524">
        <f t="shared" si="17"/>
        <v>0.61983143753366499</v>
      </c>
      <c r="AM29" s="396"/>
      <c r="AN29" s="518"/>
      <c r="AO29" s="518"/>
      <c r="AP29" s="522">
        <f>MATCH(AO30,AN$11:AN$30,0)</f>
        <v>15</v>
      </c>
      <c r="AQ29" s="523" t="str">
        <f t="shared" si="20"/>
        <v>Navarra, Comunidad Foral de</v>
      </c>
      <c r="AR29" s="524">
        <f>INDEX(W$11:W$30,AP29,1)</f>
        <v>2.9793157092122367</v>
      </c>
      <c r="AS29" s="396"/>
      <c r="AT29" s="518"/>
      <c r="AU29" s="518"/>
      <c r="AV29" s="522">
        <f>MATCH(AU30,AT$11:AT$30,0)</f>
        <v>5</v>
      </c>
      <c r="AW29" s="523" t="str">
        <f t="shared" si="24"/>
        <v>Canarias</v>
      </c>
      <c r="AX29" s="524">
        <f t="shared" si="25"/>
        <v>19.145479252417434</v>
      </c>
    </row>
    <row r="30" spans="1:50" s="336" customFormat="1" ht="18" customHeight="1" x14ac:dyDescent="0.15">
      <c r="B30" s="548" t="s">
        <v>0</v>
      </c>
      <c r="C30" s="320"/>
      <c r="D30" s="549">
        <f>SUM(D11:D28)</f>
        <v>48619695</v>
      </c>
      <c r="E30" s="546">
        <f>SUM(E11:E28)</f>
        <v>99.999999999999986</v>
      </c>
      <c r="F30" s="320"/>
      <c r="G30" s="549">
        <f>SUM(G11:G28)</f>
        <v>38691327</v>
      </c>
      <c r="H30" s="550">
        <f>SUM(H11:H28)</f>
        <v>100</v>
      </c>
      <c r="I30" s="320"/>
      <c r="J30" s="549">
        <f>SUM(J11:J28)</f>
        <v>6977934</v>
      </c>
      <c r="K30" s="550">
        <f>SUM(K11:K28)</f>
        <v>100</v>
      </c>
      <c r="L30" s="320"/>
      <c r="M30" s="549">
        <f>SUM(M11:M28)</f>
        <v>2950434</v>
      </c>
      <c r="N30" s="550">
        <f>SUM(N11:N28)</f>
        <v>100</v>
      </c>
      <c r="O30" s="320"/>
      <c r="P30" s="549">
        <f>SUM(P11:P28)</f>
        <v>1565838</v>
      </c>
      <c r="Q30" s="545">
        <f>P30*100/D30</f>
        <v>3.2205837572613323</v>
      </c>
      <c r="R30" s="320"/>
      <c r="S30" s="549">
        <f>SUM(S11:S28)</f>
        <v>418859</v>
      </c>
      <c r="T30" s="546">
        <f>S30*100/G30</f>
        <v>1.0825656096003118</v>
      </c>
      <c r="U30" s="320"/>
      <c r="V30" s="549">
        <f>SUM(V11:V28)</f>
        <v>302137</v>
      </c>
      <c r="W30" s="546">
        <f>V30*100/J30</f>
        <v>4.329891913566394</v>
      </c>
      <c r="X30" s="320"/>
      <c r="Y30" s="549">
        <f>SUM(Y11:Y28)</f>
        <v>844842</v>
      </c>
      <c r="Z30" s="551">
        <f>Y30*100/M30</f>
        <v>28.634499195711545</v>
      </c>
      <c r="AA30" s="521"/>
      <c r="AB30" s="522">
        <f>_xlfn.RANK.EQ(Q30,Q$11:Q$30,0)</f>
        <v>8</v>
      </c>
      <c r="AC30" s="522">
        <v>19</v>
      </c>
      <c r="AD30" s="518"/>
      <c r="AE30" s="518"/>
      <c r="AF30" s="552"/>
      <c r="AG30" s="337"/>
      <c r="AH30" s="522">
        <f t="shared" si="14"/>
        <v>8</v>
      </c>
      <c r="AI30" s="522">
        <v>19</v>
      </c>
      <c r="AJ30" s="518"/>
      <c r="AK30" s="518"/>
      <c r="AL30" s="552"/>
      <c r="AM30" s="337"/>
      <c r="AN30" s="522">
        <f t="shared" si="18"/>
        <v>7</v>
      </c>
      <c r="AO30" s="522">
        <v>19</v>
      </c>
      <c r="AP30" s="518"/>
      <c r="AQ30" s="518"/>
      <c r="AR30" s="552"/>
      <c r="AS30" s="337"/>
      <c r="AT30" s="522">
        <f t="shared" si="22"/>
        <v>8</v>
      </c>
      <c r="AU30" s="522">
        <v>19</v>
      </c>
      <c r="AV30" s="518"/>
      <c r="AW30" s="518"/>
      <c r="AX30" s="552"/>
    </row>
    <row r="31" spans="1:50" s="336" customFormat="1" ht="5.25" customHeight="1" x14ac:dyDescent="0.2">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
      <c r="B33" s="1612" t="s">
        <v>170</v>
      </c>
      <c r="C33" s="1612"/>
      <c r="D33" s="1612"/>
      <c r="E33" s="1612"/>
      <c r="F33" s="1612"/>
      <c r="G33" s="1612"/>
      <c r="H33" s="1612"/>
      <c r="I33" s="1612"/>
      <c r="J33" s="1612"/>
      <c r="K33" s="1612"/>
      <c r="L33" s="1612"/>
      <c r="M33" s="1612"/>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
      <c r="B34" s="1613"/>
      <c r="C34" s="1613"/>
      <c r="D34" s="1613"/>
      <c r="E34" s="1613"/>
      <c r="F34" s="1613"/>
      <c r="G34" s="1613"/>
      <c r="H34" s="1613"/>
      <c r="I34" s="1613"/>
      <c r="J34" s="1613"/>
      <c r="K34" s="1613"/>
      <c r="L34" s="1613"/>
      <c r="M34" s="1613"/>
      <c r="N34" s="1613"/>
      <c r="O34" s="1613"/>
      <c r="P34" s="1613"/>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
      <c r="B35" s="1614"/>
      <c r="C35" s="1614"/>
      <c r="D35" s="1614"/>
      <c r="E35" s="1614"/>
      <c r="F35" s="1614"/>
      <c r="G35" s="1614"/>
      <c r="H35" s="1614"/>
      <c r="I35" s="1614"/>
      <c r="J35" s="1614"/>
      <c r="K35" s="1614"/>
      <c r="L35" s="1614"/>
      <c r="M35" s="1614"/>
      <c r="N35" s="1614"/>
      <c r="O35" s="1614"/>
      <c r="P35" s="1614"/>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
      <c r="L38" s="888"/>
      <c r="M38" s="888"/>
      <c r="N38" s="888"/>
    </row>
    <row r="39" spans="2:50" x14ac:dyDescent="0.2">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62"/>
  <sheetViews>
    <sheetView zoomScale="90" zoomScaleNormal="90" workbookViewId="0"/>
  </sheetViews>
  <sheetFormatPr baseColWidth="10" defaultColWidth="11.42578125" defaultRowHeight="15" x14ac:dyDescent="0.2"/>
  <cols>
    <col min="1" max="1" width="4" style="333" customWidth="1"/>
    <col min="2" max="2" width="32.28515625" style="333" customWidth="1"/>
    <col min="3" max="3" width="0.5703125" style="333" customWidth="1"/>
    <col min="4" max="4" width="17" style="333" customWidth="1"/>
    <col min="5" max="5" width="0.42578125" style="333" customWidth="1"/>
    <col min="6" max="6" width="11.85546875" style="333" customWidth="1"/>
    <col min="7" max="7" width="11.28515625" style="333" customWidth="1"/>
    <col min="8" max="8" width="0.42578125" style="333" customWidth="1"/>
    <col min="9" max="9" width="11.85546875" style="333" customWidth="1"/>
    <col min="10" max="10" width="9.85546875" style="333" customWidth="1"/>
    <col min="11" max="11" width="7.5703125" style="333" customWidth="1"/>
    <col min="12" max="12" width="8.42578125" style="333" customWidth="1"/>
    <col min="13" max="13" width="6.140625" style="333" customWidth="1"/>
    <col min="14" max="14" width="8.42578125" style="333" customWidth="1"/>
    <col min="15" max="15" width="7.5703125" style="333" customWidth="1"/>
    <col min="16" max="16" width="8.42578125" style="333" customWidth="1"/>
    <col min="17" max="17" width="6.140625" style="333" customWidth="1"/>
    <col min="18" max="18" width="8.42578125" style="333" customWidth="1"/>
    <col min="19" max="19" width="6.140625" style="333" customWidth="1"/>
    <col min="20" max="22" width="8.42578125" style="333" customWidth="1"/>
    <col min="23" max="23" width="6.140625" style="333" customWidth="1"/>
    <col min="24" max="24" width="8.42578125" style="333" customWidth="1"/>
    <col min="25" max="25" width="3.5703125" style="333" customWidth="1"/>
    <col min="26" max="26" width="1.42578125" style="329" customWidth="1"/>
    <col min="27" max="27" width="1.85546875" style="329" customWidth="1"/>
    <col min="28" max="28" width="2.140625" style="329" customWidth="1"/>
    <col min="29" max="29" width="11" style="396" customWidth="1"/>
    <col min="30" max="31" width="8.85546875" style="396" customWidth="1"/>
    <col min="32" max="32" width="8.85546875" style="596" customWidth="1"/>
    <col min="33" max="33" width="2.42578125" style="329" bestFit="1" customWidth="1"/>
    <col min="34" max="34" width="4.28515625" style="329" bestFit="1" customWidth="1"/>
    <col min="35" max="35" width="8.42578125" style="329" bestFit="1" customWidth="1"/>
    <col min="36" max="36" width="4.28515625" style="333" bestFit="1" customWidth="1"/>
    <col min="37" max="16384" width="11.42578125" style="333"/>
  </cols>
  <sheetData>
    <row r="1" spans="1:36" s="340" customFormat="1" x14ac:dyDescent="0.2">
      <c r="B1" s="311"/>
      <c r="C1" s="341"/>
      <c r="E1" s="341"/>
      <c r="F1" s="342" t="s">
        <v>135</v>
      </c>
      <c r="G1" s="342"/>
      <c r="H1" s="342"/>
      <c r="I1" s="342" t="s">
        <v>16</v>
      </c>
      <c r="Y1" s="331"/>
      <c r="Z1" s="331"/>
      <c r="AA1" s="331"/>
      <c r="AB1" s="331"/>
      <c r="AC1" s="396"/>
      <c r="AD1" s="396"/>
      <c r="AE1" s="342"/>
      <c r="AF1" s="598"/>
      <c r="AG1" s="311"/>
      <c r="AH1" s="311"/>
      <c r="AI1" s="311"/>
    </row>
    <row r="2" spans="1:36" s="343" customFormat="1" x14ac:dyDescent="0.25">
      <c r="B2" s="1449"/>
      <c r="C2" s="1449"/>
      <c r="Y2" s="331"/>
      <c r="Z2" s="331"/>
      <c r="AA2" s="331"/>
      <c r="AB2" s="331"/>
      <c r="AC2" s="396"/>
      <c r="AD2" s="396"/>
      <c r="AE2" s="556"/>
      <c r="AF2" s="599"/>
      <c r="AG2" s="891"/>
      <c r="AH2" s="891"/>
      <c r="AI2" s="891"/>
    </row>
    <row r="3" spans="1:36" s="345" customFormat="1" ht="42" customHeight="1" x14ac:dyDescent="0.2">
      <c r="B3" s="1450"/>
      <c r="C3" s="1450"/>
      <c r="Y3" s="331"/>
      <c r="Z3" s="331"/>
      <c r="AA3" s="331"/>
      <c r="AB3" s="331"/>
      <c r="AC3" s="396"/>
      <c r="AD3" s="396"/>
      <c r="AE3" s="556"/>
      <c r="AF3" s="599"/>
      <c r="AG3" s="891"/>
      <c r="AH3" s="891"/>
      <c r="AI3" s="891"/>
    </row>
    <row r="4" spans="1:36" s="345" customFormat="1" ht="24" customHeight="1" x14ac:dyDescent="0.2">
      <c r="A4" s="1521" t="s">
        <v>427</v>
      </c>
      <c r="B4" s="1521"/>
      <c r="C4" s="1521"/>
      <c r="D4" s="1521"/>
      <c r="E4" s="1521"/>
      <c r="F4" s="1521"/>
      <c r="G4" s="1521"/>
      <c r="H4" s="1521"/>
      <c r="I4" s="1521"/>
      <c r="J4" s="1521"/>
      <c r="K4" s="1521"/>
      <c r="L4" s="1521"/>
      <c r="M4" s="1521"/>
      <c r="N4" s="1521"/>
      <c r="O4" s="1521"/>
      <c r="P4" s="1521"/>
      <c r="Q4" s="1521"/>
      <c r="R4" s="1521"/>
      <c r="S4" s="1521"/>
      <c r="T4" s="1521"/>
      <c r="U4" s="1521"/>
      <c r="V4" s="1521"/>
      <c r="W4" s="1521"/>
      <c r="X4" s="1521"/>
      <c r="Y4" s="331"/>
      <c r="Z4" s="331"/>
      <c r="AA4" s="331"/>
      <c r="AB4" s="331"/>
      <c r="AC4" s="396"/>
      <c r="AD4" s="396"/>
      <c r="AE4" s="556"/>
      <c r="AF4" s="599"/>
      <c r="AG4" s="891"/>
      <c r="AH4" s="891"/>
      <c r="AI4" s="891"/>
    </row>
    <row r="5" spans="1:36" s="345" customFormat="1" x14ac:dyDescent="0.2">
      <c r="A5" s="49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c r="V5" s="1477"/>
      <c r="W5" s="1477"/>
      <c r="X5" s="1477"/>
      <c r="AC5" s="556"/>
      <c r="AD5" s="556"/>
      <c r="AE5" s="556"/>
      <c r="AF5" s="599"/>
      <c r="AG5" s="891"/>
    </row>
    <row r="6" spans="1:36" s="345" customFormat="1" ht="6.75" customHeight="1" x14ac:dyDescent="0.2">
      <c r="B6" s="1477"/>
      <c r="C6" s="1477"/>
      <c r="D6" s="1477"/>
      <c r="E6" s="1477"/>
      <c r="F6" s="1477"/>
      <c r="G6" s="1477"/>
      <c r="H6" s="1477"/>
      <c r="I6" s="1477"/>
      <c r="J6" s="1477"/>
      <c r="K6" s="1477"/>
      <c r="L6" s="1477"/>
      <c r="M6" s="1477"/>
      <c r="N6" s="1477"/>
      <c r="O6" s="1477"/>
      <c r="P6" s="1477"/>
      <c r="Q6" s="1477"/>
      <c r="R6" s="1477"/>
      <c r="S6" s="1477"/>
      <c r="T6" s="1477"/>
      <c r="U6" s="1477"/>
      <c r="V6" s="1477"/>
      <c r="W6" s="1477"/>
      <c r="X6" s="1477"/>
      <c r="Z6" s="891"/>
      <c r="AA6" s="891"/>
      <c r="AB6" s="891"/>
      <c r="AC6" s="556"/>
      <c r="AD6" s="556"/>
      <c r="AE6" s="556"/>
      <c r="AF6" s="599"/>
      <c r="AG6" s="891"/>
      <c r="AH6" s="891"/>
      <c r="AI6" s="891"/>
    </row>
    <row r="7" spans="1:36" s="322" customFormat="1" ht="3.75" customHeight="1" x14ac:dyDescent="0.2">
      <c r="A7" s="316"/>
      <c r="B7" s="1562" t="s">
        <v>12</v>
      </c>
      <c r="C7" s="437"/>
      <c r="D7" s="1620" t="s">
        <v>250</v>
      </c>
      <c r="E7" s="882"/>
      <c r="F7" s="1623"/>
      <c r="G7" s="1623"/>
      <c r="H7" s="882"/>
      <c r="I7" s="752"/>
      <c r="J7" s="752"/>
      <c r="K7" s="752"/>
      <c r="L7" s="752"/>
      <c r="M7" s="882"/>
      <c r="N7" s="882"/>
      <c r="O7" s="882"/>
      <c r="P7" s="882"/>
      <c r="Q7" s="882"/>
      <c r="R7" s="882"/>
      <c r="S7" s="889"/>
      <c r="T7" s="882"/>
      <c r="U7" s="882"/>
      <c r="V7" s="890"/>
      <c r="W7" s="1627"/>
      <c r="X7" s="1628"/>
      <c r="Z7" s="320"/>
      <c r="AA7" s="320"/>
      <c r="AB7" s="320"/>
      <c r="AC7" s="513"/>
      <c r="AD7" s="513"/>
      <c r="AE7" s="513"/>
      <c r="AF7" s="1359"/>
      <c r="AG7" s="320"/>
      <c r="AH7" s="320"/>
      <c r="AI7" s="320"/>
    </row>
    <row r="8" spans="1:36" s="322" customFormat="1" ht="14.25" customHeight="1" x14ac:dyDescent="0.2">
      <c r="A8" s="316"/>
      <c r="B8" s="1618"/>
      <c r="C8" s="437"/>
      <c r="D8" s="1621"/>
      <c r="E8" s="437"/>
      <c r="F8" s="1607" t="s">
        <v>270</v>
      </c>
      <c r="G8" s="1624"/>
      <c r="H8" s="437"/>
      <c r="I8" s="1607" t="s">
        <v>271</v>
      </c>
      <c r="J8" s="1634"/>
      <c r="K8" s="1635" t="s">
        <v>371</v>
      </c>
      <c r="L8" s="1636"/>
      <c r="M8" s="1636"/>
      <c r="N8" s="1636"/>
      <c r="O8" s="1636"/>
      <c r="P8" s="1636"/>
      <c r="Q8" s="1636"/>
      <c r="R8" s="1636"/>
      <c r="S8" s="1636"/>
      <c r="T8" s="1636"/>
      <c r="U8" s="1636"/>
      <c r="V8" s="1636"/>
      <c r="W8" s="1636"/>
      <c r="X8" s="1637"/>
      <c r="Z8" s="320"/>
      <c r="AA8" s="320"/>
      <c r="AB8" s="320"/>
      <c r="AC8" s="513"/>
      <c r="AD8" s="513"/>
      <c r="AE8" s="513"/>
      <c r="AF8" s="1261"/>
      <c r="AG8" s="320"/>
      <c r="AH8" s="320"/>
      <c r="AI8" s="320"/>
    </row>
    <row r="9" spans="1:36" s="322" customFormat="1" ht="28.5" customHeight="1" x14ac:dyDescent="0.2">
      <c r="A9" s="316"/>
      <c r="B9" s="1618"/>
      <c r="C9" s="437"/>
      <c r="D9" s="1622"/>
      <c r="E9" s="437"/>
      <c r="F9" s="1625"/>
      <c r="G9" s="1626"/>
      <c r="H9" s="437"/>
      <c r="I9" s="1625"/>
      <c r="J9" s="1632"/>
      <c r="K9" s="1629" t="s">
        <v>372</v>
      </c>
      <c r="L9" s="1630"/>
      <c r="M9" s="1631" t="s">
        <v>373</v>
      </c>
      <c r="N9" s="1632"/>
      <c r="O9" s="1629" t="s">
        <v>374</v>
      </c>
      <c r="P9" s="1630"/>
      <c r="Q9" s="1631" t="s">
        <v>375</v>
      </c>
      <c r="R9" s="1632"/>
      <c r="S9" s="1631" t="s">
        <v>376</v>
      </c>
      <c r="T9" s="1525"/>
      <c r="U9" s="1443" t="s">
        <v>113</v>
      </c>
      <c r="V9" s="1638"/>
      <c r="W9" s="1443" t="s">
        <v>377</v>
      </c>
      <c r="X9" s="1633"/>
      <c r="Z9" s="320"/>
      <c r="AA9" s="320"/>
      <c r="AB9" s="320"/>
      <c r="AC9" s="513"/>
      <c r="AD9" s="513"/>
      <c r="AE9" s="513"/>
      <c r="AF9" s="1261"/>
      <c r="AG9" s="320"/>
      <c r="AH9" s="320"/>
      <c r="AI9" s="320"/>
    </row>
    <row r="10" spans="1:36" s="322" customFormat="1" ht="22.5" customHeight="1" x14ac:dyDescent="0.2">
      <c r="A10" s="316"/>
      <c r="B10" s="1619"/>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261"/>
      <c r="AG10" s="320"/>
      <c r="AH10" s="320"/>
      <c r="AI10" s="320"/>
    </row>
    <row r="11" spans="1:36" s="328" customFormat="1" ht="3" customHeight="1" x14ac:dyDescent="0.2">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596"/>
      <c r="AG11" s="329"/>
      <c r="AH11" s="329"/>
      <c r="AI11" s="329"/>
    </row>
    <row r="12" spans="1:36" s="331" customFormat="1" x14ac:dyDescent="0.25">
      <c r="A12" s="330"/>
      <c r="B12" s="755" t="s">
        <v>8</v>
      </c>
      <c r="C12" s="350"/>
      <c r="D12" s="892">
        <v>302871</v>
      </c>
      <c r="E12" s="350"/>
      <c r="F12" s="758">
        <v>4208</v>
      </c>
      <c r="G12" s="759">
        <v>1.3893703920150824</v>
      </c>
      <c r="H12" s="350"/>
      <c r="I12" s="758">
        <v>2766</v>
      </c>
      <c r="J12" s="759">
        <v>0.91326010083500908</v>
      </c>
      <c r="K12" s="758">
        <v>2556</v>
      </c>
      <c r="L12" s="759">
        <v>92.407809110629074</v>
      </c>
      <c r="M12" s="758">
        <v>28</v>
      </c>
      <c r="N12" s="759">
        <v>1.0122921185827911</v>
      </c>
      <c r="O12" s="758">
        <v>14</v>
      </c>
      <c r="P12" s="759">
        <v>0.50614605929139556</v>
      </c>
      <c r="Q12" s="758">
        <v>155</v>
      </c>
      <c r="R12" s="759">
        <v>5.6037599421547357</v>
      </c>
      <c r="S12" s="758">
        <v>0</v>
      </c>
      <c r="T12" s="759">
        <v>0</v>
      </c>
      <c r="U12" s="758">
        <v>0</v>
      </c>
      <c r="V12" s="759">
        <v>0</v>
      </c>
      <c r="W12" s="758">
        <v>13</v>
      </c>
      <c r="X12" s="759">
        <f t="shared" ref="X12:X29" si="0">W12/$I12*100</f>
        <v>0.46999276934201012</v>
      </c>
      <c r="Z12" s="360"/>
      <c r="AA12" s="360"/>
      <c r="AB12" s="360"/>
      <c r="AC12" s="604">
        <v>44316</v>
      </c>
      <c r="AD12" s="602">
        <v>23620</v>
      </c>
      <c r="AE12" s="602">
        <v>14066</v>
      </c>
      <c r="AF12" s="606"/>
      <c r="AG12" s="360"/>
      <c r="AH12" s="360"/>
      <c r="AI12" s="361"/>
      <c r="AJ12" s="607"/>
    </row>
    <row r="13" spans="1:36" s="331" customFormat="1" x14ac:dyDescent="0.25">
      <c r="A13" s="330"/>
      <c r="B13" s="763" t="s">
        <v>7</v>
      </c>
      <c r="C13" s="350"/>
      <c r="D13" s="893">
        <v>47035</v>
      </c>
      <c r="E13" s="350"/>
      <c r="F13" s="765">
        <v>1041</v>
      </c>
      <c r="G13" s="766">
        <v>2.2132454555118528</v>
      </c>
      <c r="H13" s="350"/>
      <c r="I13" s="765">
        <v>535</v>
      </c>
      <c r="J13" s="766">
        <v>1.1374508344849579</v>
      </c>
      <c r="K13" s="765">
        <v>526</v>
      </c>
      <c r="L13" s="766">
        <v>98.317757009345797</v>
      </c>
      <c r="M13" s="765">
        <v>7</v>
      </c>
      <c r="N13" s="766">
        <v>1.3084112149532712</v>
      </c>
      <c r="O13" s="765">
        <v>0</v>
      </c>
      <c r="P13" s="766">
        <v>0</v>
      </c>
      <c r="Q13" s="765">
        <v>1</v>
      </c>
      <c r="R13" s="766">
        <v>0.18691588785046731</v>
      </c>
      <c r="S13" s="765">
        <v>0</v>
      </c>
      <c r="T13" s="766">
        <v>0</v>
      </c>
      <c r="U13" s="765">
        <v>1</v>
      </c>
      <c r="V13" s="766">
        <v>0.18691588785046731</v>
      </c>
      <c r="W13" s="765">
        <v>0</v>
      </c>
      <c r="X13" s="766">
        <f t="shared" si="0"/>
        <v>0</v>
      </c>
      <c r="Z13" s="360"/>
      <c r="AA13" s="360"/>
      <c r="AB13" s="360"/>
      <c r="AC13" s="604">
        <v>44347</v>
      </c>
      <c r="AD13" s="602">
        <v>21534</v>
      </c>
      <c r="AE13" s="602">
        <v>12150</v>
      </c>
      <c r="AF13" s="606"/>
      <c r="AG13" s="360"/>
      <c r="AH13" s="360"/>
      <c r="AI13" s="361"/>
      <c r="AJ13" s="607"/>
    </row>
    <row r="14" spans="1:36" s="331" customFormat="1" x14ac:dyDescent="0.25">
      <c r="A14" s="330"/>
      <c r="B14" s="763" t="s">
        <v>37</v>
      </c>
      <c r="C14" s="350"/>
      <c r="D14" s="893">
        <v>35107</v>
      </c>
      <c r="E14" s="350"/>
      <c r="F14" s="765">
        <v>591</v>
      </c>
      <c r="G14" s="766">
        <v>1.6834249579855871</v>
      </c>
      <c r="H14" s="350"/>
      <c r="I14" s="765">
        <v>423</v>
      </c>
      <c r="J14" s="766">
        <v>1.2048879140912068</v>
      </c>
      <c r="K14" s="765">
        <v>384</v>
      </c>
      <c r="L14" s="766">
        <v>90.780141843971634</v>
      </c>
      <c r="M14" s="765">
        <v>3</v>
      </c>
      <c r="N14" s="766">
        <v>0.70921985815602839</v>
      </c>
      <c r="O14" s="765">
        <v>29</v>
      </c>
      <c r="P14" s="766">
        <v>6.8557919621749415</v>
      </c>
      <c r="Q14" s="765">
        <v>0</v>
      </c>
      <c r="R14" s="766">
        <v>0</v>
      </c>
      <c r="S14" s="765">
        <v>0</v>
      </c>
      <c r="T14" s="766">
        <v>0</v>
      </c>
      <c r="U14" s="765">
        <v>6</v>
      </c>
      <c r="V14" s="766">
        <v>1.4184397163120568</v>
      </c>
      <c r="W14" s="765">
        <v>1</v>
      </c>
      <c r="X14" s="766">
        <f t="shared" si="0"/>
        <v>0.2364066193853428</v>
      </c>
      <c r="Z14" s="360"/>
      <c r="AA14" s="360"/>
      <c r="AB14" s="360"/>
      <c r="AC14" s="604">
        <v>44377</v>
      </c>
      <c r="AD14" s="602">
        <v>21833</v>
      </c>
      <c r="AE14" s="602">
        <v>13954</v>
      </c>
      <c r="AF14" s="606"/>
      <c r="AG14" s="360"/>
      <c r="AH14" s="360"/>
      <c r="AI14" s="361"/>
      <c r="AJ14" s="607"/>
    </row>
    <row r="15" spans="1:36" s="331" customFormat="1" x14ac:dyDescent="0.25">
      <c r="A15" s="330"/>
      <c r="B15" s="763" t="s">
        <v>38</v>
      </c>
      <c r="C15" s="350"/>
      <c r="D15" s="893">
        <v>32958</v>
      </c>
      <c r="E15" s="350"/>
      <c r="F15" s="765">
        <v>2269</v>
      </c>
      <c r="G15" s="766">
        <v>6.8845196917288671</v>
      </c>
      <c r="H15" s="350"/>
      <c r="I15" s="765">
        <v>470</v>
      </c>
      <c r="J15" s="766">
        <v>1.4260574063960192</v>
      </c>
      <c r="K15" s="765">
        <v>274</v>
      </c>
      <c r="L15" s="766">
        <v>58.297872340425528</v>
      </c>
      <c r="M15" s="765">
        <v>12</v>
      </c>
      <c r="N15" s="766">
        <v>2.5531914893617018</v>
      </c>
      <c r="O15" s="765">
        <v>155</v>
      </c>
      <c r="P15" s="766">
        <v>32.978723404255319</v>
      </c>
      <c r="Q15" s="765">
        <v>0</v>
      </c>
      <c r="R15" s="766">
        <v>0</v>
      </c>
      <c r="S15" s="765">
        <v>5</v>
      </c>
      <c r="T15" s="766">
        <v>1.0638297872340425</v>
      </c>
      <c r="U15" s="765">
        <v>24</v>
      </c>
      <c r="V15" s="766">
        <v>5.1063829787234036</v>
      </c>
      <c r="W15" s="765">
        <v>0</v>
      </c>
      <c r="X15" s="766">
        <f t="shared" si="0"/>
        <v>0</v>
      </c>
      <c r="Z15" s="360"/>
      <c r="AA15" s="360"/>
      <c r="AB15" s="360"/>
      <c r="AC15" s="604">
        <v>44408</v>
      </c>
      <c r="AD15" s="602">
        <v>25882</v>
      </c>
      <c r="AE15" s="602">
        <v>13248</v>
      </c>
      <c r="AF15" s="606"/>
      <c r="AG15" s="360"/>
      <c r="AH15" s="360"/>
      <c r="AI15" s="361"/>
      <c r="AJ15" s="607"/>
    </row>
    <row r="16" spans="1:36" s="331" customFormat="1" x14ac:dyDescent="0.25">
      <c r="A16" s="330"/>
      <c r="B16" s="763" t="s">
        <v>6</v>
      </c>
      <c r="C16" s="350"/>
      <c r="D16" s="893">
        <v>48365</v>
      </c>
      <c r="E16" s="350"/>
      <c r="F16" s="765">
        <v>2027</v>
      </c>
      <c r="G16" s="766">
        <v>4.1910472449085079</v>
      </c>
      <c r="H16" s="350"/>
      <c r="I16" s="765">
        <v>412</v>
      </c>
      <c r="J16" s="766">
        <v>0.85185568076088081</v>
      </c>
      <c r="K16" s="765">
        <v>408</v>
      </c>
      <c r="L16" s="766">
        <v>99.029126213592235</v>
      </c>
      <c r="M16" s="765">
        <v>2</v>
      </c>
      <c r="N16" s="766">
        <v>0.48543689320388345</v>
      </c>
      <c r="O16" s="765">
        <v>0</v>
      </c>
      <c r="P16" s="766">
        <v>0</v>
      </c>
      <c r="Q16" s="765">
        <v>1</v>
      </c>
      <c r="R16" s="766">
        <v>0.24271844660194172</v>
      </c>
      <c r="S16" s="765">
        <v>0</v>
      </c>
      <c r="T16" s="766">
        <v>0</v>
      </c>
      <c r="U16" s="765">
        <v>1</v>
      </c>
      <c r="V16" s="766">
        <v>0.24271844660194172</v>
      </c>
      <c r="W16" s="765">
        <v>0</v>
      </c>
      <c r="X16" s="766">
        <f t="shared" si="0"/>
        <v>0</v>
      </c>
      <c r="Z16" s="360"/>
      <c r="AA16" s="360"/>
      <c r="AB16" s="360"/>
      <c r="AC16" s="604">
        <v>44439</v>
      </c>
      <c r="AD16" s="602">
        <v>15551</v>
      </c>
      <c r="AE16" s="602">
        <v>13247</v>
      </c>
      <c r="AF16" s="606"/>
      <c r="AG16" s="360"/>
      <c r="AH16" s="360"/>
      <c r="AI16" s="361"/>
      <c r="AJ16" s="607"/>
    </row>
    <row r="17" spans="1:36" s="331" customFormat="1" x14ac:dyDescent="0.25">
      <c r="A17" s="330"/>
      <c r="B17" s="763" t="s">
        <v>5</v>
      </c>
      <c r="C17" s="350"/>
      <c r="D17" s="894">
        <v>18033</v>
      </c>
      <c r="E17" s="350"/>
      <c r="F17" s="765">
        <v>156</v>
      </c>
      <c r="G17" s="766">
        <v>0.86508068541008143</v>
      </c>
      <c r="H17" s="350"/>
      <c r="I17" s="765">
        <v>191</v>
      </c>
      <c r="J17" s="766">
        <v>1.059169300726446</v>
      </c>
      <c r="K17" s="769">
        <v>180</v>
      </c>
      <c r="L17" s="766">
        <v>94.240837696335078</v>
      </c>
      <c r="M17" s="769">
        <v>3</v>
      </c>
      <c r="N17" s="766">
        <v>1.5706806282722512</v>
      </c>
      <c r="O17" s="769">
        <v>2</v>
      </c>
      <c r="P17" s="766">
        <v>1.0471204188481675</v>
      </c>
      <c r="Q17" s="769">
        <v>2</v>
      </c>
      <c r="R17" s="766">
        <v>1.0471204188481675</v>
      </c>
      <c r="S17" s="769">
        <v>0</v>
      </c>
      <c r="T17" s="766">
        <v>0</v>
      </c>
      <c r="U17" s="769">
        <v>4</v>
      </c>
      <c r="V17" s="766">
        <v>2.0942408376963351</v>
      </c>
      <c r="W17" s="769">
        <v>0</v>
      </c>
      <c r="X17" s="766">
        <f t="shared" si="0"/>
        <v>0</v>
      </c>
      <c r="Z17" s="360"/>
      <c r="AA17" s="360"/>
      <c r="AB17" s="360"/>
      <c r="AC17" s="604">
        <v>44469</v>
      </c>
      <c r="AD17" s="602">
        <v>29199</v>
      </c>
      <c r="AE17" s="602">
        <v>15187</v>
      </c>
      <c r="AF17" s="606"/>
      <c r="AG17" s="360"/>
      <c r="AH17" s="360"/>
      <c r="AI17" s="361"/>
      <c r="AJ17" s="607"/>
    </row>
    <row r="18" spans="1:36" s="331" customFormat="1" x14ac:dyDescent="0.25">
      <c r="A18" s="330"/>
      <c r="B18" s="763" t="s">
        <v>4</v>
      </c>
      <c r="C18" s="350"/>
      <c r="D18" s="893">
        <v>127036</v>
      </c>
      <c r="E18" s="350"/>
      <c r="F18" s="765">
        <v>1654</v>
      </c>
      <c r="G18" s="766">
        <v>1.301993135804024</v>
      </c>
      <c r="H18" s="350"/>
      <c r="I18" s="765">
        <v>1583</v>
      </c>
      <c r="J18" s="766">
        <v>1.2461034667338393</v>
      </c>
      <c r="K18" s="765">
        <v>1438</v>
      </c>
      <c r="L18" s="766">
        <v>90.840176879343019</v>
      </c>
      <c r="M18" s="765">
        <v>38</v>
      </c>
      <c r="N18" s="766">
        <v>2.4005053695514844</v>
      </c>
      <c r="O18" s="765">
        <v>1</v>
      </c>
      <c r="P18" s="766">
        <v>6.3171193935565376E-2</v>
      </c>
      <c r="Q18" s="765">
        <v>0</v>
      </c>
      <c r="R18" s="766">
        <v>0</v>
      </c>
      <c r="S18" s="765">
        <v>0</v>
      </c>
      <c r="T18" s="766">
        <v>0</v>
      </c>
      <c r="U18" s="765">
        <v>64</v>
      </c>
      <c r="V18" s="766">
        <v>4.042956411876184</v>
      </c>
      <c r="W18" s="765">
        <v>42</v>
      </c>
      <c r="X18" s="766">
        <f t="shared" si="0"/>
        <v>2.6531901452937463</v>
      </c>
      <c r="Z18" s="360"/>
      <c r="AA18" s="360"/>
      <c r="AB18" s="360"/>
      <c r="AC18" s="604">
        <v>44500</v>
      </c>
      <c r="AD18" s="602">
        <v>26213</v>
      </c>
      <c r="AE18" s="602">
        <v>13678</v>
      </c>
      <c r="AF18" s="606"/>
      <c r="AG18" s="360"/>
      <c r="AH18" s="360"/>
      <c r="AI18" s="361"/>
      <c r="AJ18" s="607"/>
    </row>
    <row r="19" spans="1:36" s="331" customFormat="1" x14ac:dyDescent="0.25">
      <c r="A19" s="330"/>
      <c r="B19" s="763" t="s">
        <v>40</v>
      </c>
      <c r="C19" s="350"/>
      <c r="D19" s="893">
        <v>78705</v>
      </c>
      <c r="E19" s="350"/>
      <c r="F19" s="765">
        <v>1426</v>
      </c>
      <c r="G19" s="766">
        <v>1.8118289816403024</v>
      </c>
      <c r="H19" s="350"/>
      <c r="I19" s="765">
        <v>817</v>
      </c>
      <c r="J19" s="766">
        <v>1.0380534908836796</v>
      </c>
      <c r="K19" s="765">
        <v>752</v>
      </c>
      <c r="L19" s="766">
        <v>92.044063647490816</v>
      </c>
      <c r="M19" s="765">
        <v>29</v>
      </c>
      <c r="N19" s="766">
        <v>3.5495716034271729</v>
      </c>
      <c r="O19" s="765">
        <v>5</v>
      </c>
      <c r="P19" s="766">
        <v>0.61199510403916768</v>
      </c>
      <c r="Q19" s="765">
        <v>4</v>
      </c>
      <c r="R19" s="766">
        <v>0.48959608323133408</v>
      </c>
      <c r="S19" s="765">
        <v>0</v>
      </c>
      <c r="T19" s="766">
        <v>0</v>
      </c>
      <c r="U19" s="765">
        <v>14</v>
      </c>
      <c r="V19" s="766">
        <v>1.7135862913096693</v>
      </c>
      <c r="W19" s="765">
        <v>13</v>
      </c>
      <c r="X19" s="766">
        <f t="shared" si="0"/>
        <v>1.5911872705018359</v>
      </c>
      <c r="Z19" s="360"/>
      <c r="AA19" s="360"/>
      <c r="AB19" s="360"/>
      <c r="AC19" s="604">
        <v>44530</v>
      </c>
      <c r="AD19" s="602">
        <v>25655</v>
      </c>
      <c r="AE19" s="602">
        <v>14422</v>
      </c>
      <c r="AF19" s="606"/>
      <c r="AG19" s="360"/>
      <c r="AH19" s="360"/>
      <c r="AI19" s="361"/>
      <c r="AJ19" s="607"/>
    </row>
    <row r="20" spans="1:36" s="331" customFormat="1" x14ac:dyDescent="0.25">
      <c r="A20" s="330"/>
      <c r="B20" s="763" t="s">
        <v>41</v>
      </c>
      <c r="C20" s="350"/>
      <c r="D20" s="893">
        <v>238250</v>
      </c>
      <c r="E20" s="350"/>
      <c r="F20" s="765">
        <v>4787</v>
      </c>
      <c r="G20" s="766">
        <v>2.0092339979013643</v>
      </c>
      <c r="H20" s="350"/>
      <c r="I20" s="765">
        <v>2810</v>
      </c>
      <c r="J20" s="766">
        <v>1.179433368310598</v>
      </c>
      <c r="K20" s="765">
        <v>2269</v>
      </c>
      <c r="L20" s="766">
        <v>80.747330960854086</v>
      </c>
      <c r="M20" s="765">
        <v>8</v>
      </c>
      <c r="N20" s="766">
        <v>0.28469750889679718</v>
      </c>
      <c r="O20" s="765">
        <v>474</v>
      </c>
      <c r="P20" s="766">
        <v>16.868327402135229</v>
      </c>
      <c r="Q20" s="765">
        <v>0</v>
      </c>
      <c r="R20" s="766">
        <v>0</v>
      </c>
      <c r="S20" s="765">
        <v>12</v>
      </c>
      <c r="T20" s="766">
        <v>0.42704626334519574</v>
      </c>
      <c r="U20" s="765">
        <v>44</v>
      </c>
      <c r="V20" s="766">
        <v>1.5658362989323844</v>
      </c>
      <c r="W20" s="765">
        <v>3</v>
      </c>
      <c r="X20" s="766">
        <f t="shared" si="0"/>
        <v>0.10676156583629894</v>
      </c>
      <c r="Z20" s="360"/>
      <c r="AA20" s="360"/>
      <c r="AB20" s="360"/>
      <c r="AC20" s="604">
        <v>44561</v>
      </c>
      <c r="AD20" s="602">
        <v>24712</v>
      </c>
      <c r="AE20" s="602">
        <v>14501</v>
      </c>
      <c r="AF20" s="606"/>
      <c r="AG20" s="360"/>
      <c r="AH20" s="360"/>
      <c r="AI20" s="361"/>
      <c r="AJ20" s="607"/>
    </row>
    <row r="21" spans="1:36" s="331" customFormat="1" x14ac:dyDescent="0.25">
      <c r="A21" s="330"/>
      <c r="B21" s="763" t="s">
        <v>3</v>
      </c>
      <c r="C21" s="350"/>
      <c r="D21" s="893">
        <v>167654</v>
      </c>
      <c r="E21" s="350"/>
      <c r="F21" s="765">
        <v>496</v>
      </c>
      <c r="G21" s="766">
        <v>0.29584740000238585</v>
      </c>
      <c r="H21" s="350"/>
      <c r="I21" s="765">
        <v>1405</v>
      </c>
      <c r="J21" s="766">
        <v>0.83803547782933896</v>
      </c>
      <c r="K21" s="765">
        <v>1283</v>
      </c>
      <c r="L21" s="766">
        <v>91.316725978647682</v>
      </c>
      <c r="M21" s="765">
        <v>26</v>
      </c>
      <c r="N21" s="766">
        <v>1.8505338078291813</v>
      </c>
      <c r="O21" s="765">
        <v>58</v>
      </c>
      <c r="P21" s="766">
        <v>4.1281138790035588</v>
      </c>
      <c r="Q21" s="765">
        <v>2</v>
      </c>
      <c r="R21" s="766">
        <v>0.14234875444839859</v>
      </c>
      <c r="S21" s="765">
        <v>3</v>
      </c>
      <c r="T21" s="766">
        <v>0.21352313167259787</v>
      </c>
      <c r="U21" s="765">
        <v>0</v>
      </c>
      <c r="V21" s="766">
        <v>0</v>
      </c>
      <c r="W21" s="765">
        <v>33</v>
      </c>
      <c r="X21" s="766">
        <f t="shared" si="0"/>
        <v>2.3487544483985765</v>
      </c>
      <c r="Z21" s="360"/>
      <c r="AA21" s="360"/>
      <c r="AB21" s="360"/>
      <c r="AC21" s="604">
        <v>44592</v>
      </c>
      <c r="AD21" s="602">
        <v>15800</v>
      </c>
      <c r="AE21" s="602">
        <v>18653</v>
      </c>
      <c r="AF21" s="606"/>
      <c r="AG21" s="360"/>
      <c r="AH21" s="360"/>
      <c r="AI21" s="361"/>
      <c r="AJ21" s="607"/>
    </row>
    <row r="22" spans="1:36" s="331" customFormat="1" x14ac:dyDescent="0.25">
      <c r="A22" s="330"/>
      <c r="B22" s="763" t="s">
        <v>2</v>
      </c>
      <c r="C22" s="350"/>
      <c r="D22" s="893">
        <v>36975</v>
      </c>
      <c r="E22" s="350"/>
      <c r="F22" s="765">
        <v>670</v>
      </c>
      <c r="G22" s="766">
        <v>1.8120351588911427</v>
      </c>
      <c r="H22" s="350"/>
      <c r="I22" s="765">
        <v>532</v>
      </c>
      <c r="J22" s="766">
        <v>1.4388100067613252</v>
      </c>
      <c r="K22" s="765">
        <v>415</v>
      </c>
      <c r="L22" s="766">
        <v>78.007518796992485</v>
      </c>
      <c r="M22" s="765">
        <v>7</v>
      </c>
      <c r="N22" s="766">
        <v>1.3157894736842104</v>
      </c>
      <c r="O22" s="765">
        <v>94</v>
      </c>
      <c r="P22" s="766">
        <v>17.669172932330827</v>
      </c>
      <c r="Q22" s="765">
        <v>3</v>
      </c>
      <c r="R22" s="766">
        <v>0.56390977443609014</v>
      </c>
      <c r="S22" s="765">
        <v>0</v>
      </c>
      <c r="T22" s="766">
        <v>0</v>
      </c>
      <c r="U22" s="765">
        <v>4</v>
      </c>
      <c r="V22" s="766">
        <v>0.75187969924812026</v>
      </c>
      <c r="W22" s="765">
        <v>9</v>
      </c>
      <c r="X22" s="766">
        <f t="shared" si="0"/>
        <v>1.6917293233082706</v>
      </c>
      <c r="Z22" s="360"/>
      <c r="AA22" s="360"/>
      <c r="AB22" s="360"/>
      <c r="AC22" s="604">
        <v>44620</v>
      </c>
      <c r="AD22" s="602">
        <v>21660</v>
      </c>
      <c r="AE22" s="602">
        <v>18762</v>
      </c>
      <c r="AF22" s="606"/>
      <c r="AG22" s="360"/>
      <c r="AH22" s="360"/>
      <c r="AI22" s="361"/>
      <c r="AJ22" s="607"/>
    </row>
    <row r="23" spans="1:36" s="331" customFormat="1" x14ac:dyDescent="0.25">
      <c r="A23" s="330"/>
      <c r="B23" s="763" t="s">
        <v>35</v>
      </c>
      <c r="C23" s="350"/>
      <c r="D23" s="893">
        <v>84054</v>
      </c>
      <c r="E23" s="350"/>
      <c r="F23" s="765">
        <v>3299</v>
      </c>
      <c r="G23" s="766">
        <v>3.9248578294905654</v>
      </c>
      <c r="H23" s="350"/>
      <c r="I23" s="765">
        <v>920</v>
      </c>
      <c r="J23" s="766">
        <v>1.0945344659385634</v>
      </c>
      <c r="K23" s="765">
        <v>864</v>
      </c>
      <c r="L23" s="766">
        <v>93.913043478260875</v>
      </c>
      <c r="M23" s="765">
        <v>8</v>
      </c>
      <c r="N23" s="766">
        <v>0.86956521739130432</v>
      </c>
      <c r="O23" s="765">
        <v>3</v>
      </c>
      <c r="P23" s="766">
        <v>0.32608695652173914</v>
      </c>
      <c r="Q23" s="765">
        <v>10</v>
      </c>
      <c r="R23" s="766">
        <v>1.0869565217391304</v>
      </c>
      <c r="S23" s="765">
        <v>0</v>
      </c>
      <c r="T23" s="766">
        <v>0</v>
      </c>
      <c r="U23" s="765">
        <v>35</v>
      </c>
      <c r="V23" s="766">
        <v>3.804347826086957</v>
      </c>
      <c r="W23" s="765">
        <v>0</v>
      </c>
      <c r="X23" s="766">
        <f t="shared" si="0"/>
        <v>0</v>
      </c>
      <c r="Z23" s="360"/>
      <c r="AA23" s="360"/>
      <c r="AB23" s="360"/>
      <c r="AC23" s="604">
        <v>44651</v>
      </c>
      <c r="AD23" s="602">
        <v>28954</v>
      </c>
      <c r="AE23" s="602">
        <v>17183</v>
      </c>
      <c r="AF23" s="606"/>
      <c r="AG23" s="360"/>
      <c r="AH23" s="360"/>
      <c r="AI23" s="361"/>
      <c r="AJ23" s="607"/>
    </row>
    <row r="24" spans="1:36" s="331" customFormat="1" x14ac:dyDescent="0.25">
      <c r="A24" s="330"/>
      <c r="B24" s="763" t="s">
        <v>42</v>
      </c>
      <c r="C24" s="350"/>
      <c r="D24" s="893">
        <v>198437</v>
      </c>
      <c r="E24" s="350"/>
      <c r="F24" s="765">
        <v>3433</v>
      </c>
      <c r="G24" s="766">
        <v>1.7300201071372776</v>
      </c>
      <c r="H24" s="350"/>
      <c r="I24" s="765">
        <v>1982</v>
      </c>
      <c r="J24" s="766">
        <v>0.99880566628199385</v>
      </c>
      <c r="K24" s="765">
        <v>1592</v>
      </c>
      <c r="L24" s="766">
        <v>80.322906155398584</v>
      </c>
      <c r="M24" s="765">
        <v>78</v>
      </c>
      <c r="N24" s="766">
        <v>3.9354187689202824</v>
      </c>
      <c r="O24" s="765">
        <v>0</v>
      </c>
      <c r="P24" s="766">
        <v>0</v>
      </c>
      <c r="Q24" s="765">
        <v>0</v>
      </c>
      <c r="R24" s="766">
        <v>0</v>
      </c>
      <c r="S24" s="765">
        <v>0</v>
      </c>
      <c r="T24" s="766">
        <v>0</v>
      </c>
      <c r="U24" s="765">
        <v>9</v>
      </c>
      <c r="V24" s="766">
        <v>0.45408678102926336</v>
      </c>
      <c r="W24" s="765">
        <v>303</v>
      </c>
      <c r="X24" s="766">
        <f t="shared" si="0"/>
        <v>15.287588294651865</v>
      </c>
      <c r="Z24" s="360"/>
      <c r="AA24" s="360"/>
      <c r="AB24" s="360"/>
      <c r="AC24" s="604">
        <v>44681</v>
      </c>
      <c r="AD24" s="602">
        <v>20498</v>
      </c>
      <c r="AE24" s="602">
        <v>16055</v>
      </c>
      <c r="AF24" s="606"/>
      <c r="AG24" s="360"/>
      <c r="AH24" s="360"/>
      <c r="AI24" s="361"/>
      <c r="AJ24" s="607"/>
    </row>
    <row r="25" spans="1:36" x14ac:dyDescent="0.25">
      <c r="A25" s="332"/>
      <c r="B25" s="763" t="s">
        <v>43</v>
      </c>
      <c r="C25" s="350"/>
      <c r="D25" s="893">
        <v>47031</v>
      </c>
      <c r="E25" s="350"/>
      <c r="F25" s="765">
        <v>938</v>
      </c>
      <c r="G25" s="766">
        <v>1.9944292062682061</v>
      </c>
      <c r="H25" s="350"/>
      <c r="I25" s="765">
        <v>456</v>
      </c>
      <c r="J25" s="766">
        <v>0.96957326019008727</v>
      </c>
      <c r="K25" s="765">
        <v>378</v>
      </c>
      <c r="L25" s="766">
        <v>82.89473684210526</v>
      </c>
      <c r="M25" s="765">
        <v>5</v>
      </c>
      <c r="N25" s="766">
        <v>1.0964912280701753</v>
      </c>
      <c r="O25" s="765">
        <v>2</v>
      </c>
      <c r="P25" s="766">
        <v>0.43859649122807015</v>
      </c>
      <c r="Q25" s="765">
        <v>42</v>
      </c>
      <c r="R25" s="766">
        <v>9.2105263157894726</v>
      </c>
      <c r="S25" s="765">
        <v>22</v>
      </c>
      <c r="T25" s="766">
        <v>4.8245614035087714</v>
      </c>
      <c r="U25" s="765">
        <v>2</v>
      </c>
      <c r="V25" s="766">
        <v>0.43859649122807015</v>
      </c>
      <c r="W25" s="765">
        <v>5</v>
      </c>
      <c r="X25" s="766">
        <f t="shared" si="0"/>
        <v>1.0964912280701753</v>
      </c>
      <c r="Z25" s="360"/>
      <c r="AA25" s="360"/>
      <c r="AB25" s="360"/>
      <c r="AC25" s="604">
        <v>44712</v>
      </c>
      <c r="AD25" s="602">
        <v>23876</v>
      </c>
      <c r="AE25" s="602">
        <v>15983</v>
      </c>
      <c r="AF25" s="606"/>
      <c r="AG25" s="360"/>
      <c r="AH25" s="360"/>
      <c r="AI25" s="361"/>
      <c r="AJ25" s="607"/>
    </row>
    <row r="26" spans="1:36" s="331" customFormat="1" x14ac:dyDescent="0.25">
      <c r="B26" s="763" t="s">
        <v>44</v>
      </c>
      <c r="C26" s="350"/>
      <c r="D26" s="895">
        <v>17314</v>
      </c>
      <c r="E26" s="350"/>
      <c r="F26" s="769">
        <v>265</v>
      </c>
      <c r="G26" s="766">
        <v>1.5305533094605521</v>
      </c>
      <c r="H26" s="350"/>
      <c r="I26" s="769">
        <v>209</v>
      </c>
      <c r="J26" s="766">
        <v>1.207115628970775</v>
      </c>
      <c r="K26" s="769">
        <v>198</v>
      </c>
      <c r="L26" s="766">
        <v>94.73684210526315</v>
      </c>
      <c r="M26" s="769">
        <v>6</v>
      </c>
      <c r="N26" s="766">
        <v>2.8708133971291865</v>
      </c>
      <c r="O26" s="769">
        <v>0</v>
      </c>
      <c r="P26" s="766">
        <v>0</v>
      </c>
      <c r="Q26" s="769">
        <v>0</v>
      </c>
      <c r="R26" s="766">
        <v>0</v>
      </c>
      <c r="S26" s="769">
        <v>0</v>
      </c>
      <c r="T26" s="766">
        <v>0</v>
      </c>
      <c r="U26" s="769">
        <v>5</v>
      </c>
      <c r="V26" s="766">
        <v>2.3923444976076556</v>
      </c>
      <c r="W26" s="769">
        <v>0</v>
      </c>
      <c r="X26" s="766">
        <f t="shared" si="0"/>
        <v>0</v>
      </c>
      <c r="Z26" s="360"/>
      <c r="AA26" s="360"/>
      <c r="AB26" s="360"/>
      <c r="AC26" s="604">
        <v>44742</v>
      </c>
      <c r="AD26" s="602">
        <v>25318</v>
      </c>
      <c r="AE26" s="602">
        <v>16449</v>
      </c>
      <c r="AF26" s="606"/>
      <c r="AG26" s="360"/>
      <c r="AH26" s="360"/>
      <c r="AI26" s="361"/>
      <c r="AJ26" s="607"/>
    </row>
    <row r="27" spans="1:36" s="331" customFormat="1" x14ac:dyDescent="0.25">
      <c r="B27" s="763" t="s">
        <v>45</v>
      </c>
      <c r="C27" s="350"/>
      <c r="D27" s="895">
        <v>72902</v>
      </c>
      <c r="E27" s="350"/>
      <c r="F27" s="769">
        <v>1496</v>
      </c>
      <c r="G27" s="766">
        <v>2.0520699020603002</v>
      </c>
      <c r="H27" s="350"/>
      <c r="I27" s="769">
        <v>1022</v>
      </c>
      <c r="J27" s="766">
        <v>1.401881978546542</v>
      </c>
      <c r="K27" s="769">
        <v>854</v>
      </c>
      <c r="L27" s="766">
        <v>83.561643835616437</v>
      </c>
      <c r="M27" s="769">
        <v>31</v>
      </c>
      <c r="N27" s="766">
        <v>3.0332681017612524</v>
      </c>
      <c r="O27" s="769">
        <v>83</v>
      </c>
      <c r="P27" s="766">
        <v>8.1213307240704502</v>
      </c>
      <c r="Q27" s="769">
        <v>7</v>
      </c>
      <c r="R27" s="766">
        <v>0.68493150684931503</v>
      </c>
      <c r="S27" s="769">
        <v>10</v>
      </c>
      <c r="T27" s="766">
        <v>0.97847358121330719</v>
      </c>
      <c r="U27" s="769">
        <v>34</v>
      </c>
      <c r="V27" s="766">
        <v>3.3268101761252442</v>
      </c>
      <c r="W27" s="769">
        <v>3</v>
      </c>
      <c r="X27" s="766">
        <f t="shared" si="0"/>
        <v>0.29354207436399216</v>
      </c>
      <c r="Z27" s="360"/>
      <c r="AA27" s="360"/>
      <c r="AB27" s="360"/>
      <c r="AC27" s="604">
        <v>44773</v>
      </c>
      <c r="AD27" s="602">
        <v>29962</v>
      </c>
      <c r="AE27" s="602">
        <v>16217</v>
      </c>
      <c r="AF27" s="606"/>
      <c r="AG27" s="360"/>
      <c r="AH27" s="360"/>
      <c r="AI27" s="361"/>
      <c r="AJ27" s="607"/>
    </row>
    <row r="28" spans="1:36" s="331" customFormat="1" x14ac:dyDescent="0.25">
      <c r="B28" s="763" t="s">
        <v>46</v>
      </c>
      <c r="C28" s="350"/>
      <c r="D28" s="895">
        <v>9317</v>
      </c>
      <c r="E28" s="350"/>
      <c r="F28" s="769">
        <v>120</v>
      </c>
      <c r="G28" s="775">
        <v>1.2879682301169906</v>
      </c>
      <c r="H28" s="350"/>
      <c r="I28" s="769">
        <v>126</v>
      </c>
      <c r="J28" s="775">
        <v>1.3523666416228399</v>
      </c>
      <c r="K28" s="769">
        <v>48</v>
      </c>
      <c r="L28" s="775">
        <v>38.095238095238095</v>
      </c>
      <c r="M28" s="769">
        <v>1</v>
      </c>
      <c r="N28" s="775">
        <v>0.79365079365079361</v>
      </c>
      <c r="O28" s="769">
        <v>76</v>
      </c>
      <c r="P28" s="775">
        <v>60.317460317460316</v>
      </c>
      <c r="Q28" s="769">
        <v>0</v>
      </c>
      <c r="R28" s="775">
        <v>0</v>
      </c>
      <c r="S28" s="769">
        <v>0</v>
      </c>
      <c r="T28" s="775">
        <v>0</v>
      </c>
      <c r="U28" s="769">
        <v>1</v>
      </c>
      <c r="V28" s="775">
        <v>0.79365079365079361</v>
      </c>
      <c r="W28" s="769">
        <v>0</v>
      </c>
      <c r="X28" s="775">
        <f t="shared" si="0"/>
        <v>0</v>
      </c>
      <c r="Z28" s="360"/>
      <c r="AA28" s="360"/>
      <c r="AB28" s="360"/>
      <c r="AC28" s="604">
        <v>44804</v>
      </c>
      <c r="AD28" s="602">
        <v>19002</v>
      </c>
      <c r="AE28" s="602">
        <v>17806</v>
      </c>
      <c r="AF28" s="606"/>
      <c r="AG28" s="360"/>
      <c r="AH28" s="360"/>
      <c r="AI28" s="361"/>
      <c r="AJ28" s="607"/>
    </row>
    <row r="29" spans="1:36" s="331" customFormat="1" x14ac:dyDescent="0.25">
      <c r="B29" s="884" t="s">
        <v>1</v>
      </c>
      <c r="C29" s="350"/>
      <c r="D29" s="896">
        <v>3794</v>
      </c>
      <c r="E29" s="350"/>
      <c r="F29" s="885">
        <v>94</v>
      </c>
      <c r="G29" s="897">
        <v>2.4775962045334738</v>
      </c>
      <c r="H29" s="350"/>
      <c r="I29" s="885">
        <v>33</v>
      </c>
      <c r="J29" s="897">
        <v>0.86979441222983644</v>
      </c>
      <c r="K29" s="885">
        <v>25</v>
      </c>
      <c r="L29" s="897">
        <v>75.757575757575751</v>
      </c>
      <c r="M29" s="885">
        <v>2</v>
      </c>
      <c r="N29" s="897">
        <v>6.0606060606060606</v>
      </c>
      <c r="O29" s="885">
        <v>1</v>
      </c>
      <c r="P29" s="897">
        <v>3.0303030303030303</v>
      </c>
      <c r="Q29" s="885">
        <v>1</v>
      </c>
      <c r="R29" s="897">
        <v>3.0303030303030303</v>
      </c>
      <c r="S29" s="885">
        <v>0</v>
      </c>
      <c r="T29" s="897">
        <v>0</v>
      </c>
      <c r="U29" s="885">
        <v>2</v>
      </c>
      <c r="V29" s="897">
        <v>6.0606060606060606</v>
      </c>
      <c r="W29" s="885">
        <v>2</v>
      </c>
      <c r="X29" s="897">
        <f t="shared" si="0"/>
        <v>6.0606060606060606</v>
      </c>
      <c r="Z29" s="360"/>
      <c r="AA29" s="360"/>
      <c r="AB29" s="360"/>
      <c r="AC29" s="604">
        <v>44834</v>
      </c>
      <c r="AD29" s="602">
        <v>23558</v>
      </c>
      <c r="AE29" s="602">
        <v>17545</v>
      </c>
      <c r="AF29" s="606"/>
      <c r="AG29" s="360"/>
      <c r="AH29" s="360"/>
      <c r="AI29" s="361"/>
      <c r="AJ29" s="607"/>
    </row>
    <row r="30" spans="1:36" s="328" customFormat="1" ht="7.5" customHeight="1" x14ac:dyDescent="0.2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596"/>
      <c r="AG30" s="329"/>
      <c r="AH30" s="360"/>
      <c r="AI30" s="361"/>
      <c r="AJ30" s="607"/>
    </row>
    <row r="31" spans="1:36" s="329" customFormat="1" x14ac:dyDescent="0.25">
      <c r="B31" s="1256" t="s">
        <v>0</v>
      </c>
      <c r="C31" s="320"/>
      <c r="D31" s="1273">
        <v>1565838</v>
      </c>
      <c r="E31" s="320"/>
      <c r="F31" s="1257">
        <v>28970</v>
      </c>
      <c r="G31" s="1258">
        <v>1.850127535543268</v>
      </c>
      <c r="H31" s="320"/>
      <c r="I31" s="1257">
        <v>16692</v>
      </c>
      <c r="J31" s="1258">
        <v>1.0660106601066011</v>
      </c>
      <c r="K31" s="1257">
        <v>14444</v>
      </c>
      <c r="L31" s="1258">
        <v>86.532470644620176</v>
      </c>
      <c r="M31" s="1257">
        <v>294</v>
      </c>
      <c r="N31" s="1258">
        <v>1.7613227893601726</v>
      </c>
      <c r="O31" s="1257">
        <v>997</v>
      </c>
      <c r="P31" s="1258">
        <v>5.972921159837048</v>
      </c>
      <c r="Q31" s="1257">
        <v>228</v>
      </c>
      <c r="R31" s="1258">
        <v>1.3659237958303379</v>
      </c>
      <c r="S31" s="1257">
        <v>52</v>
      </c>
      <c r="T31" s="1258">
        <v>0.3115264797507788</v>
      </c>
      <c r="U31" s="1257">
        <v>250</v>
      </c>
      <c r="V31" s="1258">
        <v>1.4977234603402829</v>
      </c>
      <c r="W31" s="1257">
        <f>SUM(W12:W29)</f>
        <v>427</v>
      </c>
      <c r="X31" s="1258">
        <f>W31/$I31*100</f>
        <v>2.5581116702612028</v>
      </c>
      <c r="Z31" s="360"/>
      <c r="AA31" s="360"/>
      <c r="AC31" s="604">
        <v>44895</v>
      </c>
      <c r="AD31" s="602">
        <v>25864</v>
      </c>
      <c r="AE31" s="602">
        <v>14618</v>
      </c>
      <c r="AF31" s="606"/>
      <c r="AG31" s="360"/>
      <c r="AJ31" s="395"/>
    </row>
    <row r="32" spans="1:36" s="328" customFormat="1" ht="6.75" customHeight="1" x14ac:dyDescent="0.2">
      <c r="B32" s="397" t="s">
        <v>39</v>
      </c>
      <c r="C32" s="449"/>
      <c r="E32" s="449"/>
      <c r="Z32" s="329"/>
      <c r="AA32" s="329"/>
      <c r="AB32" s="329"/>
      <c r="AC32" s="604">
        <v>44926</v>
      </c>
      <c r="AD32" s="602">
        <v>27618</v>
      </c>
      <c r="AE32" s="602">
        <v>15332</v>
      </c>
      <c r="AF32" s="596"/>
      <c r="AG32" s="329"/>
      <c r="AH32" s="329"/>
      <c r="AI32" s="329"/>
    </row>
    <row r="33" spans="2:35" s="394" customFormat="1" ht="15" customHeight="1" x14ac:dyDescent="0.2">
      <c r="B33" s="1529" t="s">
        <v>389</v>
      </c>
      <c r="C33" s="1529"/>
      <c r="D33" s="1529"/>
      <c r="E33" s="1529"/>
      <c r="F33" s="1529"/>
      <c r="G33" s="1529"/>
      <c r="H33" s="1529"/>
      <c r="I33" s="1529"/>
      <c r="J33" s="1529"/>
      <c r="K33" s="1529"/>
      <c r="L33" s="1529"/>
      <c r="M33" s="1529"/>
      <c r="N33" s="1529"/>
      <c r="O33" s="1529"/>
      <c r="P33" s="1529"/>
      <c r="Q33" s="1529"/>
      <c r="R33" s="1529"/>
      <c r="S33" s="1529"/>
      <c r="T33" s="1529"/>
      <c r="U33" s="1529"/>
      <c r="V33" s="1529"/>
      <c r="W33" s="1529"/>
      <c r="X33" s="1529"/>
      <c r="Z33" s="329"/>
      <c r="AA33" s="329"/>
      <c r="AB33" s="329"/>
      <c r="AC33" s="604">
        <v>44957</v>
      </c>
      <c r="AD33" s="602">
        <v>19275</v>
      </c>
      <c r="AE33" s="602">
        <v>18183</v>
      </c>
      <c r="AF33" s="596"/>
      <c r="AG33" s="329"/>
      <c r="AH33" s="329"/>
      <c r="AI33" s="329"/>
    </row>
    <row r="34" spans="2:35" s="394" customFormat="1" ht="11.25" customHeight="1" x14ac:dyDescent="0.2">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Z34" s="329"/>
      <c r="AA34" s="329"/>
      <c r="AB34" s="329"/>
      <c r="AC34" s="604">
        <v>44985</v>
      </c>
      <c r="AD34" s="602">
        <v>22255</v>
      </c>
      <c r="AE34" s="602">
        <v>17384</v>
      </c>
      <c r="AF34" s="596"/>
      <c r="AG34" s="329"/>
      <c r="AH34" s="329"/>
      <c r="AI34" s="329"/>
    </row>
    <row r="35" spans="2:35" x14ac:dyDescent="0.2">
      <c r="B35" s="1495"/>
      <c r="C35" s="1495"/>
      <c r="D35" s="1495"/>
      <c r="AC35" s="604">
        <v>45016</v>
      </c>
      <c r="AD35" s="602">
        <v>31089</v>
      </c>
      <c r="AE35" s="602">
        <v>20191</v>
      </c>
    </row>
    <row r="36" spans="2:35" x14ac:dyDescent="0.2">
      <c r="B36" s="1475"/>
      <c r="C36" s="1475"/>
      <c r="D36" s="1475"/>
      <c r="AC36" s="604">
        <v>45046</v>
      </c>
      <c r="AD36" s="602">
        <v>29256</v>
      </c>
      <c r="AE36" s="602">
        <v>18363</v>
      </c>
    </row>
    <row r="37" spans="2:35" x14ac:dyDescent="0.2">
      <c r="AC37" s="604">
        <v>45077</v>
      </c>
      <c r="AD37" s="602">
        <v>26178</v>
      </c>
      <c r="AE37" s="602">
        <v>15112</v>
      </c>
    </row>
    <row r="38" spans="2:35" x14ac:dyDescent="0.2">
      <c r="AC38" s="604">
        <v>45107</v>
      </c>
      <c r="AD38" s="602">
        <v>26589</v>
      </c>
      <c r="AE38" s="602">
        <v>15064</v>
      </c>
    </row>
    <row r="39" spans="2:35" x14ac:dyDescent="0.2">
      <c r="AC39" s="604">
        <v>45138</v>
      </c>
      <c r="AD39" s="602">
        <v>21178</v>
      </c>
      <c r="AE39" s="602">
        <v>19930</v>
      </c>
      <c r="AF39" s="1358"/>
    </row>
    <row r="40" spans="2:35" x14ac:dyDescent="0.2">
      <c r="AC40" s="604">
        <v>45169</v>
      </c>
      <c r="AD40" s="602">
        <v>19953</v>
      </c>
      <c r="AE40" s="602">
        <v>13281</v>
      </c>
    </row>
    <row r="41" spans="2:35" x14ac:dyDescent="0.2">
      <c r="AC41" s="604">
        <v>45199</v>
      </c>
      <c r="AD41" s="602">
        <v>25272</v>
      </c>
      <c r="AE41" s="602">
        <v>16023</v>
      </c>
    </row>
    <row r="42" spans="2:35" x14ac:dyDescent="0.2">
      <c r="AC42" s="604">
        <v>45230</v>
      </c>
      <c r="AD42" s="602">
        <v>25809</v>
      </c>
      <c r="AE42" s="602">
        <v>14730</v>
      </c>
    </row>
    <row r="43" spans="2:35" x14ac:dyDescent="0.2">
      <c r="AC43" s="604">
        <v>45260</v>
      </c>
      <c r="AD43" s="602">
        <v>23533</v>
      </c>
      <c r="AE43" s="602">
        <v>14866</v>
      </c>
    </row>
    <row r="44" spans="2:35" x14ac:dyDescent="0.2">
      <c r="AC44" s="604">
        <v>45291</v>
      </c>
      <c r="AD44" s="602">
        <v>26424</v>
      </c>
      <c r="AE44" s="602">
        <v>15255</v>
      </c>
    </row>
    <row r="45" spans="2:35" x14ac:dyDescent="0.2">
      <c r="AC45" s="604">
        <v>45322</v>
      </c>
      <c r="AD45" s="602">
        <v>15028</v>
      </c>
      <c r="AE45" s="602">
        <v>18428</v>
      </c>
    </row>
    <row r="46" spans="2:35" x14ac:dyDescent="0.2">
      <c r="AC46" s="604">
        <v>45351</v>
      </c>
      <c r="AD46" s="602">
        <v>26779</v>
      </c>
      <c r="AE46" s="602">
        <v>22135</v>
      </c>
    </row>
    <row r="47" spans="2:35" x14ac:dyDescent="0.2">
      <c r="AC47" s="1328">
        <v>45382</v>
      </c>
      <c r="AD47" s="602">
        <v>28951</v>
      </c>
      <c r="AE47" s="602">
        <v>17739</v>
      </c>
    </row>
    <row r="48" spans="2:35" x14ac:dyDescent="0.2">
      <c r="AC48" s="1328">
        <v>45412</v>
      </c>
      <c r="AD48" s="602">
        <v>28355</v>
      </c>
      <c r="AE48" s="602">
        <v>17505</v>
      </c>
    </row>
    <row r="49" spans="29:31" x14ac:dyDescent="0.2">
      <c r="AC49" s="1328">
        <v>45443</v>
      </c>
      <c r="AD49" s="602">
        <v>27570</v>
      </c>
      <c r="AE49" s="602">
        <v>17074</v>
      </c>
    </row>
    <row r="50" spans="29:31" x14ac:dyDescent="0.2">
      <c r="AC50" s="1328">
        <v>45473</v>
      </c>
      <c r="AD50" s="602">
        <v>28451</v>
      </c>
      <c r="AE50" s="602">
        <v>16876</v>
      </c>
    </row>
    <row r="51" spans="29:31" x14ac:dyDescent="0.2">
      <c r="AC51" s="1328">
        <v>45504</v>
      </c>
      <c r="AD51" s="602">
        <v>23693</v>
      </c>
      <c r="AE51" s="602">
        <v>14856</v>
      </c>
    </row>
    <row r="52" spans="29:31" x14ac:dyDescent="0.2">
      <c r="AC52" s="1328">
        <v>45535</v>
      </c>
      <c r="AD52" s="602">
        <v>21725</v>
      </c>
      <c r="AE52" s="602">
        <v>15859</v>
      </c>
    </row>
    <row r="53" spans="29:31" x14ac:dyDescent="0.2">
      <c r="AC53" s="1328">
        <v>45565</v>
      </c>
      <c r="AD53" s="602">
        <v>21233</v>
      </c>
      <c r="AE53" s="602">
        <v>16108</v>
      </c>
    </row>
    <row r="54" spans="29:31" x14ac:dyDescent="0.2">
      <c r="AC54" s="1328">
        <v>45596</v>
      </c>
      <c r="AD54" s="602">
        <v>27120</v>
      </c>
      <c r="AE54" s="602">
        <v>14590</v>
      </c>
    </row>
    <row r="55" spans="29:31" x14ac:dyDescent="0.2">
      <c r="AC55" s="1328">
        <v>45626</v>
      </c>
      <c r="AD55" s="602">
        <v>31086</v>
      </c>
      <c r="AE55" s="602">
        <v>15962</v>
      </c>
    </row>
    <row r="56" spans="29:31" x14ac:dyDescent="0.2">
      <c r="AC56" s="1328">
        <v>45657</v>
      </c>
      <c r="AD56" s="602">
        <v>29012</v>
      </c>
      <c r="AE56" s="602">
        <v>15313</v>
      </c>
    </row>
    <row r="57" spans="29:31" x14ac:dyDescent="0.2">
      <c r="AC57" s="1328">
        <v>45688</v>
      </c>
      <c r="AD57" s="602">
        <v>20443</v>
      </c>
      <c r="AE57" s="602">
        <v>17379</v>
      </c>
    </row>
    <row r="58" spans="29:31" x14ac:dyDescent="0.2">
      <c r="AC58" s="1328">
        <v>45716</v>
      </c>
      <c r="AD58" s="602">
        <v>24566</v>
      </c>
      <c r="AE58" s="602">
        <v>22564</v>
      </c>
    </row>
    <row r="59" spans="29:31" x14ac:dyDescent="0.2">
      <c r="AC59" s="1328">
        <v>45747</v>
      </c>
      <c r="AD59" s="602">
        <v>28019</v>
      </c>
      <c r="AE59" s="602">
        <v>18336</v>
      </c>
    </row>
    <row r="60" spans="29:31" x14ac:dyDescent="0.2">
      <c r="AC60" s="1328">
        <v>45777</v>
      </c>
      <c r="AD60" s="602">
        <v>29196</v>
      </c>
      <c r="AE60" s="602">
        <v>18470</v>
      </c>
    </row>
    <row r="61" spans="29:31" x14ac:dyDescent="0.2">
      <c r="AC61" s="1328">
        <v>45808</v>
      </c>
      <c r="AD61" s="602">
        <v>26650</v>
      </c>
      <c r="AE61" s="602">
        <v>16989</v>
      </c>
    </row>
    <row r="62" spans="29:31" x14ac:dyDescent="0.2">
      <c r="AC62" s="1328">
        <v>45838</v>
      </c>
      <c r="AD62" s="602">
        <v>28970</v>
      </c>
      <c r="AE62" s="602">
        <v>16692</v>
      </c>
    </row>
  </sheetData>
  <mergeCells count="21">
    <mergeCell ref="B33:X34"/>
    <mergeCell ref="B35:D35"/>
    <mergeCell ref="B36:D36"/>
    <mergeCell ref="K9:L9"/>
    <mergeCell ref="M9:N9"/>
    <mergeCell ref="O9:P9"/>
    <mergeCell ref="Q9:R9"/>
    <mergeCell ref="S9:T9"/>
    <mergeCell ref="W9:X9"/>
    <mergeCell ref="I8:J9"/>
    <mergeCell ref="K8:X8"/>
    <mergeCell ref="U9:V9"/>
    <mergeCell ref="B2:C2"/>
    <mergeCell ref="B3:C3"/>
    <mergeCell ref="B7:B10"/>
    <mergeCell ref="D7:D9"/>
    <mergeCell ref="F7:G7"/>
    <mergeCell ref="F8:G9"/>
    <mergeCell ref="A4:X4"/>
    <mergeCell ref="B5:X6"/>
    <mergeCell ref="W7:X7"/>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6" style="615" customWidth="1"/>
    <col min="7" max="7" width="0.5703125" style="615" customWidth="1"/>
    <col min="8" max="8" width="8" style="615" customWidth="1"/>
    <col min="9" max="9" width="6.140625" style="615" customWidth="1"/>
    <col min="10" max="10" width="0.5703125" style="615" customWidth="1"/>
    <col min="11" max="11" width="6.7109375" style="615" customWidth="1"/>
    <col min="12" max="12" width="5.85546875" style="615" customWidth="1"/>
    <col min="13" max="13" width="0.5703125" style="615" customWidth="1"/>
    <col min="14" max="14" width="6.85546875" style="615" customWidth="1"/>
    <col min="15" max="15" width="6.140625" style="615" customWidth="1"/>
    <col min="16" max="16" width="0.5703125" style="615" customWidth="1"/>
    <col min="17" max="17" width="7" style="615" customWidth="1"/>
    <col min="18" max="18" width="5" style="615" customWidth="1"/>
    <col min="19" max="19" width="0.5703125" style="615" customWidth="1"/>
    <col min="20" max="20" width="8.140625" style="615" customWidth="1"/>
    <col min="21" max="21" width="5.85546875" style="615" customWidth="1"/>
    <col min="22" max="22" width="0.7109375" style="615" customWidth="1"/>
    <col min="23" max="23" width="7.5703125" style="615" customWidth="1"/>
    <col min="24" max="24" width="6.140625" style="615" customWidth="1"/>
    <col min="25" max="25" width="0.5703125" style="615" customWidth="1"/>
    <col min="26" max="26" width="7.28515625" style="615" customWidth="1"/>
    <col min="27" max="27" width="6.140625" style="615" customWidth="1"/>
    <col min="28" max="28" width="0.7109375" style="615" customWidth="1"/>
    <col min="29" max="29" width="9.140625" style="615" customWidth="1"/>
    <col min="30" max="30" width="6.7109375" style="615" customWidth="1"/>
    <col min="31" max="16384" width="11.42578125" style="615"/>
  </cols>
  <sheetData>
    <row r="1" spans="2:32" hidden="1" x14ac:dyDescent="0.2">
      <c r="E1" s="616" t="s">
        <v>36</v>
      </c>
      <c r="F1" s="616"/>
      <c r="H1" s="616" t="s">
        <v>21</v>
      </c>
      <c r="K1" s="616" t="s">
        <v>20</v>
      </c>
      <c r="N1" s="616" t="s">
        <v>19</v>
      </c>
      <c r="Q1" s="616" t="s">
        <v>18</v>
      </c>
      <c r="T1" s="616" t="s">
        <v>17</v>
      </c>
      <c r="W1" s="616" t="s">
        <v>16</v>
      </c>
      <c r="Z1" s="616" t="s">
        <v>15</v>
      </c>
    </row>
    <row r="2" spans="2:32" s="613" customFormat="1" x14ac:dyDescent="0.2">
      <c r="C2" s="617"/>
      <c r="D2" s="617"/>
      <c r="AB2" s="617"/>
    </row>
    <row r="3" spans="2:32" s="619" customFormat="1" ht="47.25" customHeight="1" x14ac:dyDescent="0.25">
      <c r="B3" s="1538"/>
      <c r="C3" s="1538"/>
      <c r="D3" s="1538"/>
      <c r="E3" s="1538"/>
      <c r="F3" s="1538"/>
      <c r="G3" s="1538"/>
      <c r="H3" s="1538"/>
      <c r="I3" s="1538"/>
      <c r="J3" s="1538"/>
      <c r="K3" s="1538"/>
      <c r="L3" s="618"/>
      <c r="M3" s="618"/>
      <c r="W3" s="620"/>
      <c r="AA3" s="620"/>
      <c r="AD3" s="620"/>
    </row>
    <row r="4" spans="2:32" s="621" customFormat="1" ht="2.25" customHeight="1" x14ac:dyDescent="0.2">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39"/>
      <c r="Z4" s="1539"/>
      <c r="AA4" s="1539"/>
      <c r="AB4" s="1539"/>
      <c r="AC4" s="1539"/>
      <c r="AD4" s="1539"/>
    </row>
    <row r="5" spans="2:32" s="621" customFormat="1" ht="39" customHeight="1" x14ac:dyDescent="0.2">
      <c r="B5" s="1556" t="s">
        <v>428</v>
      </c>
      <c r="C5" s="1556"/>
      <c r="D5" s="1556"/>
      <c r="E5" s="1556"/>
      <c r="F5" s="1556"/>
      <c r="G5" s="1556"/>
      <c r="H5" s="1556"/>
      <c r="I5" s="1556"/>
      <c r="J5" s="1556"/>
      <c r="K5" s="1556"/>
      <c r="L5" s="1556"/>
      <c r="M5" s="1556"/>
      <c r="N5" s="1556"/>
      <c r="O5" s="1556"/>
      <c r="P5" s="1556"/>
      <c r="Q5" s="1556"/>
      <c r="R5" s="1556"/>
      <c r="S5" s="1556"/>
      <c r="T5" s="1556"/>
      <c r="U5" s="1556"/>
      <c r="V5" s="1556"/>
      <c r="W5" s="1556"/>
      <c r="X5" s="1556"/>
      <c r="Y5" s="1556"/>
      <c r="Z5" s="1556"/>
      <c r="AA5" s="1556"/>
      <c r="AB5" s="1556"/>
      <c r="AC5" s="1556"/>
      <c r="AD5" s="1556"/>
      <c r="AE5" s="821"/>
    </row>
    <row r="6" spans="2:32" s="621" customFormat="1" ht="14.2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622"/>
    </row>
    <row r="7" spans="2:32" s="621" customFormat="1" ht="5.25" customHeight="1" x14ac:dyDescent="0.2">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
      <c r="B8" s="1554" t="s">
        <v>27</v>
      </c>
      <c r="C8" s="625"/>
      <c r="D8" s="1571" t="s">
        <v>112</v>
      </c>
      <c r="E8" s="1569" t="s">
        <v>26</v>
      </c>
      <c r="F8" s="1570"/>
      <c r="G8" s="1570"/>
      <c r="H8" s="1570"/>
      <c r="I8" s="1570"/>
      <c r="J8" s="1570"/>
      <c r="K8" s="1570"/>
      <c r="L8" s="1570"/>
      <c r="M8" s="1570"/>
      <c r="N8" s="1570"/>
      <c r="O8" s="1570"/>
      <c r="P8" s="1570"/>
      <c r="Q8" s="1570"/>
      <c r="R8" s="1570"/>
      <c r="S8" s="1570"/>
      <c r="T8" s="1570"/>
      <c r="U8" s="1570"/>
      <c r="V8" s="1570"/>
      <c r="W8" s="1570"/>
      <c r="X8" s="1570"/>
      <c r="Y8" s="1570"/>
      <c r="Z8" s="1570"/>
      <c r="AA8" s="1550"/>
      <c r="AB8" s="625"/>
      <c r="AC8" s="1571" t="s">
        <v>0</v>
      </c>
      <c r="AD8" s="1572"/>
    </row>
    <row r="9" spans="2:32" s="626" customFormat="1" ht="21.75" customHeight="1" x14ac:dyDescent="0.2">
      <c r="B9" s="1568"/>
      <c r="C9" s="625"/>
      <c r="D9" s="1577"/>
      <c r="E9" s="1639" t="s">
        <v>22</v>
      </c>
      <c r="F9" s="1574"/>
      <c r="G9" s="627"/>
      <c r="H9" s="1577" t="s">
        <v>21</v>
      </c>
      <c r="I9" s="1640"/>
      <c r="J9" s="627"/>
      <c r="K9" s="1577" t="s">
        <v>20</v>
      </c>
      <c r="L9" s="1640"/>
      <c r="M9" s="627"/>
      <c r="N9" s="1577" t="s">
        <v>19</v>
      </c>
      <c r="O9" s="1640"/>
      <c r="P9" s="627"/>
      <c r="Q9" s="1577" t="s">
        <v>18</v>
      </c>
      <c r="R9" s="1640"/>
      <c r="S9" s="627"/>
      <c r="T9" s="1577" t="s">
        <v>17</v>
      </c>
      <c r="U9" s="1640"/>
      <c r="V9" s="627"/>
      <c r="W9" s="1577" t="s">
        <v>16</v>
      </c>
      <c r="X9" s="1640"/>
      <c r="Y9" s="627"/>
      <c r="Z9" s="1577" t="s">
        <v>15</v>
      </c>
      <c r="AA9" s="1640"/>
      <c r="AB9" s="625"/>
      <c r="AC9" s="1573"/>
      <c r="AD9" s="1574"/>
    </row>
    <row r="10" spans="2:32" s="626" customFormat="1" ht="21.75" customHeight="1" x14ac:dyDescent="0.2">
      <c r="B10" s="1555"/>
      <c r="C10" s="628"/>
      <c r="D10" s="1578"/>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
      <c r="B12" s="1579" t="s">
        <v>24</v>
      </c>
      <c r="D12" s="793" t="s">
        <v>31</v>
      </c>
      <c r="E12" s="796">
        <v>530</v>
      </c>
      <c r="F12" s="795">
        <v>0.20008834089012886</v>
      </c>
      <c r="G12" s="634"/>
      <c r="H12" s="796">
        <v>10451</v>
      </c>
      <c r="I12" s="795">
        <v>3.9455155672504465</v>
      </c>
      <c r="J12" s="634"/>
      <c r="K12" s="796">
        <v>6227</v>
      </c>
      <c r="L12" s="795">
        <v>2.3508492428732688</v>
      </c>
      <c r="M12" s="634"/>
      <c r="N12" s="796">
        <v>8676</v>
      </c>
      <c r="O12" s="795">
        <v>3.2754083878542604</v>
      </c>
      <c r="P12" s="634"/>
      <c r="Q12" s="796">
        <v>8368</v>
      </c>
      <c r="R12" s="795">
        <v>3.159130635035091</v>
      </c>
      <c r="S12" s="634"/>
      <c r="T12" s="796">
        <v>11417</v>
      </c>
      <c r="U12" s="795">
        <v>4.3102048829105684</v>
      </c>
      <c r="V12" s="634"/>
      <c r="W12" s="796">
        <v>38156</v>
      </c>
      <c r="X12" s="795">
        <v>14.404850443403314</v>
      </c>
      <c r="Y12" s="634"/>
      <c r="Z12" s="796">
        <v>181058</v>
      </c>
      <c r="AA12" s="795">
        <f t="shared" ref="AA12:AA19" si="0">Z12*100/$AC12</f>
        <v>68.35395249978292</v>
      </c>
      <c r="AB12" s="637"/>
      <c r="AC12" s="675">
        <f>E12+H12+K12+N12+Q12+T12+W12+Z12</f>
        <v>264883</v>
      </c>
      <c r="AD12" s="676">
        <f>F12+I12+L12+O12+R12+U12+X12+AA12</f>
        <v>100</v>
      </c>
      <c r="AF12" s="797"/>
    </row>
    <row r="13" spans="2:32" s="633" customFormat="1" ht="21" customHeight="1" x14ac:dyDescent="0.2">
      <c r="B13" s="1580"/>
      <c r="D13" s="798" t="s">
        <v>49</v>
      </c>
      <c r="E13" s="801">
        <v>724</v>
      </c>
      <c r="F13" s="800">
        <v>0.19651698080430818</v>
      </c>
      <c r="G13" s="634"/>
      <c r="H13" s="801">
        <v>12580</v>
      </c>
      <c r="I13" s="800">
        <v>3.4146182576218189</v>
      </c>
      <c r="J13" s="634"/>
      <c r="K13" s="801">
        <v>7945</v>
      </c>
      <c r="L13" s="800">
        <v>2.1565295752627462</v>
      </c>
      <c r="M13" s="634"/>
      <c r="N13" s="801">
        <v>11222</v>
      </c>
      <c r="O13" s="800">
        <v>3.0460132024667765</v>
      </c>
      <c r="P13" s="634"/>
      <c r="Q13" s="801">
        <v>12656</v>
      </c>
      <c r="R13" s="800">
        <v>3.4352471119603925</v>
      </c>
      <c r="S13" s="634"/>
      <c r="T13" s="801">
        <v>20768</v>
      </c>
      <c r="U13" s="800">
        <v>5.6371058803092158</v>
      </c>
      <c r="V13" s="634"/>
      <c r="W13" s="801">
        <v>65748</v>
      </c>
      <c r="X13" s="800">
        <v>17.846130461217754</v>
      </c>
      <c r="Y13" s="634"/>
      <c r="Z13" s="801">
        <v>236773</v>
      </c>
      <c r="AA13" s="800">
        <f t="shared" si="0"/>
        <v>64.267838530356983</v>
      </c>
      <c r="AB13" s="637"/>
      <c r="AC13" s="683">
        <f t="shared" ref="AC13:AD15" si="1">E13+H13+K13+N13+Q13+T13+W13+Z13</f>
        <v>368416</v>
      </c>
      <c r="AD13" s="684">
        <f t="shared" si="1"/>
        <v>100</v>
      </c>
      <c r="AF13" s="797"/>
    </row>
    <row r="14" spans="2:32" s="633" customFormat="1" ht="21" customHeight="1" x14ac:dyDescent="0.2">
      <c r="B14" s="1580"/>
      <c r="D14" s="802" t="s">
        <v>50</v>
      </c>
      <c r="E14" s="805">
        <v>364</v>
      </c>
      <c r="F14" s="804">
        <v>0.10389165584461918</v>
      </c>
      <c r="G14" s="634"/>
      <c r="H14" s="805">
        <v>9586</v>
      </c>
      <c r="I14" s="804">
        <v>2.7360038816662624</v>
      </c>
      <c r="J14" s="634"/>
      <c r="K14" s="805">
        <v>7171</v>
      </c>
      <c r="L14" s="804">
        <v>2.0467227034663851</v>
      </c>
      <c r="M14" s="634"/>
      <c r="N14" s="805">
        <v>9129</v>
      </c>
      <c r="O14" s="804">
        <v>2.6055684785866169</v>
      </c>
      <c r="P14" s="634"/>
      <c r="Q14" s="805">
        <v>12494</v>
      </c>
      <c r="R14" s="804">
        <v>3.5659954618754726</v>
      </c>
      <c r="S14" s="634"/>
      <c r="T14" s="805">
        <v>22416</v>
      </c>
      <c r="U14" s="804">
        <v>6.3978993335521528</v>
      </c>
      <c r="V14" s="634"/>
      <c r="W14" s="805">
        <v>81256</v>
      </c>
      <c r="X14" s="804">
        <v>23.191814250852683</v>
      </c>
      <c r="Y14" s="634"/>
      <c r="Z14" s="805">
        <v>207949</v>
      </c>
      <c r="AA14" s="804">
        <f t="shared" si="0"/>
        <v>59.35210423415581</v>
      </c>
      <c r="AB14" s="637"/>
      <c r="AC14" s="691">
        <f t="shared" si="1"/>
        <v>350365</v>
      </c>
      <c r="AD14" s="692">
        <f t="shared" si="1"/>
        <v>100</v>
      </c>
      <c r="AF14" s="797"/>
    </row>
    <row r="15" spans="2:32" s="633" customFormat="1" ht="21" customHeight="1" x14ac:dyDescent="0.2">
      <c r="B15" s="1581"/>
      <c r="D15" s="904" t="s">
        <v>68</v>
      </c>
      <c r="E15" s="809">
        <f>SUM(E12:E14)</f>
        <v>1618</v>
      </c>
      <c r="F15" s="810">
        <f t="shared" ref="F15:F19" si="2">E15*100/$AC15</f>
        <v>0.16448706062232632</v>
      </c>
      <c r="G15" s="634"/>
      <c r="H15" s="809">
        <f>SUM(H12:H14)</f>
        <v>32617</v>
      </c>
      <c r="I15" s="810">
        <f t="shared" ref="I15:I19" si="3">H15*100/$AC15</f>
        <v>3.3158680199743</v>
      </c>
      <c r="J15" s="634"/>
      <c r="K15" s="809">
        <f>SUM(K12:K14)</f>
        <v>21343</v>
      </c>
      <c r="L15" s="810">
        <f t="shared" ref="L15:L19" si="4">K15*100/$AC15</f>
        <v>2.1697449535613789</v>
      </c>
      <c r="M15" s="634"/>
      <c r="N15" s="809">
        <f>SUM(N12:N14)</f>
        <v>29027</v>
      </c>
      <c r="O15" s="810">
        <f t="shared" ref="O15:O19" si="5">N15*100/$AC15</f>
        <v>2.9509060004229086</v>
      </c>
      <c r="P15" s="634"/>
      <c r="Q15" s="809">
        <f>SUM(Q12:Q14)</f>
        <v>33518</v>
      </c>
      <c r="R15" s="810">
        <f t="shared" ref="R15:R19" si="6">Q15*100/$AC15</f>
        <v>3.4074643374160281</v>
      </c>
      <c r="S15" s="634"/>
      <c r="T15" s="809">
        <f>SUM(T12:T14)</f>
        <v>54601</v>
      </c>
      <c r="U15" s="810">
        <f t="shared" ref="U15:U19" si="7">T15*100/$AC15</f>
        <v>5.5507775012605931</v>
      </c>
      <c r="V15" s="634"/>
      <c r="W15" s="809">
        <f>SUM(W12:W14)</f>
        <v>185160</v>
      </c>
      <c r="X15" s="810">
        <f t="shared" ref="X15:X19" si="8">W15*100/$AC15</f>
        <v>18.823500707558679</v>
      </c>
      <c r="Y15" s="634"/>
      <c r="Z15" s="809">
        <f>SUM(Z12:Z14)</f>
        <v>625780</v>
      </c>
      <c r="AA15" s="810">
        <f t="shared" si="0"/>
        <v>63.617251419183788</v>
      </c>
      <c r="AB15" s="637"/>
      <c r="AC15" s="811">
        <f>SUM(AC12:AC14)</f>
        <v>983664</v>
      </c>
      <c r="AD15" s="812">
        <f t="shared" si="1"/>
        <v>100</v>
      </c>
      <c r="AF15" s="797"/>
    </row>
    <row r="16" spans="2:32" s="633" customFormat="1" ht="21" customHeight="1" x14ac:dyDescent="0.2">
      <c r="B16" s="1579" t="s">
        <v>23</v>
      </c>
      <c r="D16" s="793" t="s">
        <v>31</v>
      </c>
      <c r="E16" s="796">
        <v>673</v>
      </c>
      <c r="F16" s="795">
        <v>0.44136646533010671</v>
      </c>
      <c r="G16" s="634"/>
      <c r="H16" s="796">
        <v>22552</v>
      </c>
      <c r="I16" s="795">
        <v>14.790039414746756</v>
      </c>
      <c r="J16" s="634"/>
      <c r="K16" s="796">
        <v>9801</v>
      </c>
      <c r="L16" s="795">
        <v>6.4276860723631142</v>
      </c>
      <c r="M16" s="634"/>
      <c r="N16" s="796">
        <v>10730</v>
      </c>
      <c r="O16" s="795">
        <v>7.0369423075661883</v>
      </c>
      <c r="P16" s="634"/>
      <c r="Q16" s="796">
        <v>9468</v>
      </c>
      <c r="R16" s="795">
        <v>6.209298207645543</v>
      </c>
      <c r="S16" s="634"/>
      <c r="T16" s="796">
        <v>12616</v>
      </c>
      <c r="U16" s="795">
        <v>8.2738177215521933</v>
      </c>
      <c r="V16" s="634"/>
      <c r="W16" s="796">
        <v>28721</v>
      </c>
      <c r="X16" s="795">
        <v>18.835789377037138</v>
      </c>
      <c r="Y16" s="634"/>
      <c r="Z16" s="796">
        <v>57920</v>
      </c>
      <c r="AA16" s="795">
        <f t="shared" si="0"/>
        <v>37.98506043375896</v>
      </c>
      <c r="AB16" s="637"/>
      <c r="AC16" s="675">
        <f>E16+H16+K16+N16+Q16+T16+W16+Z16</f>
        <v>152481</v>
      </c>
      <c r="AD16" s="676">
        <f>F16+I16+L16+O16+R16+U16+X16+AA16</f>
        <v>100</v>
      </c>
      <c r="AF16" s="797"/>
    </row>
    <row r="17" spans="2:32" s="633" customFormat="1" ht="21" customHeight="1" x14ac:dyDescent="0.2">
      <c r="B17" s="1580"/>
      <c r="D17" s="798" t="s">
        <v>49</v>
      </c>
      <c r="E17" s="801">
        <v>961</v>
      </c>
      <c r="F17" s="800">
        <v>0.43062501120252372</v>
      </c>
      <c r="G17" s="634"/>
      <c r="H17" s="801">
        <v>31394</v>
      </c>
      <c r="I17" s="800">
        <v>14.067681167213349</v>
      </c>
      <c r="J17" s="634"/>
      <c r="K17" s="801">
        <v>12671</v>
      </c>
      <c r="L17" s="800">
        <v>5.6778871144091339</v>
      </c>
      <c r="M17" s="634"/>
      <c r="N17" s="801">
        <v>14706</v>
      </c>
      <c r="O17" s="800">
        <v>6.5897725439587029</v>
      </c>
      <c r="P17" s="634"/>
      <c r="Q17" s="801">
        <v>15010</v>
      </c>
      <c r="R17" s="800">
        <v>6.7259952322059116</v>
      </c>
      <c r="S17" s="634"/>
      <c r="T17" s="801">
        <v>22296</v>
      </c>
      <c r="U17" s="800">
        <v>9.9908587406570959</v>
      </c>
      <c r="V17" s="634"/>
      <c r="W17" s="801">
        <v>45249</v>
      </c>
      <c r="X17" s="800">
        <v>20.276119804269506</v>
      </c>
      <c r="Y17" s="634"/>
      <c r="Z17" s="801">
        <v>80877</v>
      </c>
      <c r="AA17" s="800">
        <f t="shared" si="0"/>
        <v>36.241060386083774</v>
      </c>
      <c r="AB17" s="637"/>
      <c r="AC17" s="683">
        <f t="shared" ref="AC17:AD19" si="9">E17+H17+K17+N17+Q17+T17+W17+Z17</f>
        <v>223164</v>
      </c>
      <c r="AD17" s="684">
        <f t="shared" si="9"/>
        <v>100</v>
      </c>
      <c r="AF17" s="797"/>
    </row>
    <row r="18" spans="2:32" s="633" customFormat="1" ht="21" customHeight="1" x14ac:dyDescent="0.2">
      <c r="B18" s="1580"/>
      <c r="D18" s="802" t="s">
        <v>50</v>
      </c>
      <c r="E18" s="805">
        <v>401</v>
      </c>
      <c r="F18" s="804">
        <v>0.19416159473972178</v>
      </c>
      <c r="G18" s="634"/>
      <c r="H18" s="805">
        <v>22209</v>
      </c>
      <c r="I18" s="804">
        <v>10.753453510160801</v>
      </c>
      <c r="J18" s="634"/>
      <c r="K18" s="805">
        <v>12254</v>
      </c>
      <c r="L18" s="804">
        <v>5.933307186884166</v>
      </c>
      <c r="M18" s="634"/>
      <c r="N18" s="805">
        <v>12803</v>
      </c>
      <c r="O18" s="804">
        <v>6.1991294200814417</v>
      </c>
      <c r="P18" s="634"/>
      <c r="Q18" s="805">
        <v>14020</v>
      </c>
      <c r="R18" s="804">
        <v>6.7883929133438885</v>
      </c>
      <c r="S18" s="634"/>
      <c r="T18" s="805">
        <v>21570</v>
      </c>
      <c r="U18" s="804">
        <v>10.444053861685283</v>
      </c>
      <c r="V18" s="634"/>
      <c r="W18" s="805">
        <v>43007</v>
      </c>
      <c r="X18" s="804">
        <v>20.823709987459388</v>
      </c>
      <c r="Y18" s="634"/>
      <c r="Z18" s="805">
        <v>80265</v>
      </c>
      <c r="AA18" s="804">
        <f t="shared" si="0"/>
        <v>38.863791525645311</v>
      </c>
      <c r="AB18" s="637"/>
      <c r="AC18" s="691">
        <f t="shared" si="9"/>
        <v>206529</v>
      </c>
      <c r="AD18" s="692">
        <f t="shared" si="9"/>
        <v>100</v>
      </c>
      <c r="AF18" s="797"/>
    </row>
    <row r="19" spans="2:32" s="633" customFormat="1" ht="21" customHeight="1" x14ac:dyDescent="0.2">
      <c r="B19" s="1581"/>
      <c r="D19" s="905" t="s">
        <v>68</v>
      </c>
      <c r="E19" s="809">
        <f>SUM(E16:E18)</f>
        <v>2035</v>
      </c>
      <c r="F19" s="810">
        <f t="shared" si="2"/>
        <v>0.34955185219539175</v>
      </c>
      <c r="G19" s="634"/>
      <c r="H19" s="809">
        <f>SUM(H16:H18)</f>
        <v>76155</v>
      </c>
      <c r="I19" s="810">
        <f t="shared" si="3"/>
        <v>13.081140689896834</v>
      </c>
      <c r="J19" s="634"/>
      <c r="K19" s="809">
        <f>SUM(K16:K18)</f>
        <v>34726</v>
      </c>
      <c r="L19" s="810">
        <f t="shared" si="4"/>
        <v>5.9648833510256383</v>
      </c>
      <c r="M19" s="634"/>
      <c r="N19" s="809">
        <f>SUM(N16:N18)</f>
        <v>38239</v>
      </c>
      <c r="O19" s="810">
        <f t="shared" si="5"/>
        <v>6.5683111921865285</v>
      </c>
      <c r="P19" s="634"/>
      <c r="Q19" s="809">
        <f>SUM(Q16:Q18)</f>
        <v>38498</v>
      </c>
      <c r="R19" s="810">
        <f t="shared" si="6"/>
        <v>6.6127996097386692</v>
      </c>
      <c r="S19" s="634"/>
      <c r="T19" s="809">
        <f>SUM(T16:T18)</f>
        <v>56482</v>
      </c>
      <c r="U19" s="810">
        <f t="shared" si="7"/>
        <v>9.7019104254054636</v>
      </c>
      <c r="V19" s="634"/>
      <c r="W19" s="809">
        <f>SUM(W16:W18)</f>
        <v>116977</v>
      </c>
      <c r="X19" s="810">
        <f t="shared" si="8"/>
        <v>20.093133667941199</v>
      </c>
      <c r="Y19" s="634"/>
      <c r="Z19" s="809">
        <f>SUM(Z16:Z18)</f>
        <v>219062</v>
      </c>
      <c r="AA19" s="810">
        <f t="shared" si="0"/>
        <v>37.628269211610274</v>
      </c>
      <c r="AB19" s="637"/>
      <c r="AC19" s="811">
        <f>SUM(AC16:AC18)</f>
        <v>582174</v>
      </c>
      <c r="AD19" s="812">
        <f t="shared" si="9"/>
        <v>100</v>
      </c>
      <c r="AF19" s="797"/>
    </row>
    <row r="20" spans="2:32" s="649" customFormat="1" ht="3" customHeight="1" x14ac:dyDescent="0.2">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
      <c r="B21" s="1641" t="s">
        <v>0</v>
      </c>
      <c r="C21" s="1642"/>
      <c r="D21" s="1643"/>
      <c r="E21" s="1250">
        <f>E15+E19</f>
        <v>3653</v>
      </c>
      <c r="F21" s="1251">
        <f>E21*100/$AC21</f>
        <v>0.23329361019466893</v>
      </c>
      <c r="G21" s="1245"/>
      <c r="H21" s="1250">
        <f>H15+H19</f>
        <v>108772</v>
      </c>
      <c r="I21" s="1251">
        <f>H21*100/$AC21</f>
        <v>6.9465679080466813</v>
      </c>
      <c r="J21" s="1245"/>
      <c r="K21" s="1250">
        <f>K15+K19</f>
        <v>56069</v>
      </c>
      <c r="L21" s="1251">
        <f>K21*100/$AC21</f>
        <v>3.580766337258388</v>
      </c>
      <c r="M21" s="1245"/>
      <c r="N21" s="1250">
        <f>N15+N19</f>
        <v>67266</v>
      </c>
      <c r="O21" s="1251">
        <f>N21*100/$AC21</f>
        <v>4.2958466967847251</v>
      </c>
      <c r="P21" s="1245"/>
      <c r="Q21" s="1250">
        <f>Q15+Q19</f>
        <v>72016</v>
      </c>
      <c r="R21" s="1251">
        <f>Q21*100/$AC21</f>
        <v>4.5991986399614779</v>
      </c>
      <c r="S21" s="1245"/>
      <c r="T21" s="1250">
        <f>T15+T19</f>
        <v>111083</v>
      </c>
      <c r="U21" s="1251">
        <f>T21*100/$AC21</f>
        <v>7.094156611348045</v>
      </c>
      <c r="V21" s="1245"/>
      <c r="W21" s="1250">
        <f>W15+W19</f>
        <v>302137</v>
      </c>
      <c r="X21" s="1251">
        <f>W21*100/$AC21</f>
        <v>19.295546538019899</v>
      </c>
      <c r="Y21" s="1245"/>
      <c r="Z21" s="1250">
        <f>Z15+Z19</f>
        <v>844842</v>
      </c>
      <c r="AA21" s="1251">
        <f>Z21*100/$AC21</f>
        <v>53.954623658386119</v>
      </c>
      <c r="AB21" s="1245"/>
      <c r="AC21" s="1250">
        <f>AC15+AC19</f>
        <v>1565838</v>
      </c>
      <c r="AD21" s="1251">
        <f>F21+I21+L21+O21+R21+U21+X21+AA21</f>
        <v>100</v>
      </c>
    </row>
    <row r="22" spans="2:32" s="631" customFormat="1" ht="5.25" customHeight="1" x14ac:dyDescent="0.2">
      <c r="B22" s="651"/>
      <c r="C22" s="651"/>
      <c r="D22" s="651"/>
      <c r="E22" s="651"/>
      <c r="F22" s="651"/>
      <c r="G22" s="651"/>
      <c r="H22" s="651"/>
      <c r="I22" s="651"/>
      <c r="J22" s="651"/>
      <c r="K22" s="651"/>
      <c r="L22" s="651"/>
      <c r="M22" s="651"/>
      <c r="N22" s="651"/>
      <c r="O22" s="652"/>
      <c r="P22" s="652"/>
    </row>
    <row r="23" spans="2:32" s="631" customFormat="1" ht="5.25" customHeight="1" x14ac:dyDescent="0.2">
      <c r="B23" s="651"/>
      <c r="C23" s="651"/>
      <c r="D23" s="651"/>
      <c r="E23" s="651"/>
      <c r="F23" s="651"/>
      <c r="G23" s="651"/>
      <c r="H23" s="651"/>
      <c r="I23" s="651"/>
      <c r="J23" s="651"/>
      <c r="K23" s="651"/>
      <c r="L23" s="651"/>
      <c r="M23" s="651"/>
      <c r="N23" s="651"/>
      <c r="O23" s="652"/>
      <c r="P23" s="652"/>
    </row>
    <row r="24" spans="2:32" s="631" customFormat="1" ht="12.75" customHeight="1" x14ac:dyDescent="0.2">
      <c r="B24" s="652"/>
      <c r="C24" s="652"/>
      <c r="D24" s="652"/>
      <c r="E24" s="652"/>
      <c r="F24" s="652"/>
      <c r="G24" s="652"/>
      <c r="H24" s="652"/>
      <c r="I24" s="652"/>
      <c r="J24" s="652"/>
      <c r="K24" s="652"/>
      <c r="L24" s="652"/>
      <c r="M24" s="652"/>
      <c r="N24" s="652"/>
      <c r="O24" s="652"/>
      <c r="P24" s="652"/>
    </row>
    <row r="25" spans="2:32" s="649" customFormat="1" ht="24.75" customHeight="1" x14ac:dyDescent="0.2">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
      <c r="B27" s="652"/>
      <c r="C27" s="652"/>
      <c r="D27" s="652"/>
      <c r="E27" s="652"/>
      <c r="F27" s="652"/>
      <c r="G27" s="652"/>
      <c r="H27" s="652"/>
      <c r="I27" s="652"/>
      <c r="J27" s="652"/>
      <c r="K27" s="652"/>
      <c r="L27" s="652"/>
      <c r="M27" s="652"/>
      <c r="N27" s="652"/>
      <c r="O27" s="652"/>
      <c r="P27" s="652"/>
    </row>
    <row r="28" spans="2:32" s="631" customFormat="1" x14ac:dyDescent="0.2">
      <c r="B28" s="652"/>
      <c r="C28" s="652"/>
      <c r="D28" s="652"/>
      <c r="E28" s="652"/>
      <c r="F28" s="652"/>
      <c r="G28" s="652"/>
      <c r="H28" s="652"/>
      <c r="I28" s="652"/>
      <c r="J28" s="652"/>
      <c r="K28" s="652"/>
      <c r="L28" s="652"/>
      <c r="M28" s="652"/>
      <c r="N28" s="652"/>
      <c r="O28" s="652"/>
      <c r="P28" s="652"/>
    </row>
    <row r="29" spans="2:32" s="631" customFormat="1" x14ac:dyDescent="0.2">
      <c r="B29" s="652"/>
      <c r="C29" s="652"/>
      <c r="D29" s="652"/>
      <c r="E29" s="652"/>
      <c r="F29" s="652"/>
      <c r="G29" s="652"/>
      <c r="H29" s="652"/>
      <c r="I29" s="652"/>
      <c r="J29" s="652"/>
      <c r="K29" s="652"/>
      <c r="L29" s="652"/>
      <c r="M29" s="652"/>
      <c r="N29" s="652"/>
      <c r="O29" s="652"/>
      <c r="P29" s="652"/>
    </row>
    <row r="30" spans="2:32" s="631" customFormat="1" x14ac:dyDescent="0.2">
      <c r="B30" s="652"/>
      <c r="C30" s="652"/>
      <c r="D30" s="652"/>
      <c r="E30" s="652"/>
      <c r="F30" s="652"/>
      <c r="G30" s="652"/>
      <c r="H30" s="652"/>
      <c r="I30" s="652"/>
      <c r="J30" s="652"/>
      <c r="K30" s="652"/>
      <c r="L30" s="652"/>
      <c r="M30" s="652"/>
      <c r="N30" s="652"/>
      <c r="O30" s="652"/>
      <c r="P30" s="652"/>
    </row>
    <row r="31" spans="2:32" s="631" customFormat="1" x14ac:dyDescent="0.2">
      <c r="B31" s="652"/>
      <c r="C31" s="652"/>
      <c r="D31" s="652"/>
      <c r="E31" s="652"/>
      <c r="F31" s="652"/>
      <c r="G31" s="652"/>
      <c r="H31" s="652"/>
      <c r="I31" s="652"/>
      <c r="J31" s="652"/>
      <c r="K31" s="652"/>
      <c r="L31" s="652"/>
      <c r="M31" s="652"/>
      <c r="N31" s="652"/>
      <c r="O31" s="652"/>
      <c r="P31" s="652"/>
    </row>
    <row r="32" spans="2:32" s="631" customFormat="1" x14ac:dyDescent="0.2">
      <c r="B32" s="652"/>
      <c r="C32" s="652"/>
      <c r="D32" s="652"/>
      <c r="E32" s="652"/>
      <c r="F32" s="652"/>
      <c r="G32" s="652"/>
      <c r="H32" s="652"/>
      <c r="I32" s="652"/>
      <c r="J32" s="652"/>
      <c r="K32" s="652"/>
      <c r="L32" s="652"/>
      <c r="M32" s="652"/>
      <c r="N32" s="652"/>
      <c r="O32" s="652"/>
      <c r="P32" s="652"/>
    </row>
    <row r="33" spans="2:16" s="631" customFormat="1" x14ac:dyDescent="0.2">
      <c r="B33" s="652"/>
      <c r="C33" s="652"/>
      <c r="D33" s="652"/>
      <c r="E33" s="652"/>
      <c r="F33" s="652"/>
      <c r="G33" s="652"/>
      <c r="H33" s="652"/>
      <c r="I33" s="652"/>
      <c r="J33" s="652"/>
      <c r="K33" s="652"/>
      <c r="L33" s="652"/>
      <c r="M33" s="652"/>
      <c r="N33" s="652"/>
      <c r="O33" s="652"/>
      <c r="P33" s="652"/>
    </row>
    <row r="34" spans="2:16" s="631" customFormat="1" x14ac:dyDescent="0.2">
      <c r="B34" s="652"/>
      <c r="C34" s="652"/>
      <c r="D34" s="652"/>
      <c r="E34" s="652"/>
      <c r="F34" s="652"/>
      <c r="G34" s="652"/>
      <c r="H34" s="652"/>
      <c r="I34" s="652"/>
      <c r="J34" s="652"/>
      <c r="K34" s="652"/>
      <c r="L34" s="652"/>
      <c r="M34" s="652"/>
      <c r="N34" s="652"/>
      <c r="O34" s="652"/>
      <c r="P34" s="652"/>
    </row>
    <row r="35" spans="2:16" s="631" customFormat="1" x14ac:dyDescent="0.2">
      <c r="C35" s="1644" t="s">
        <v>14</v>
      </c>
      <c r="D35" s="1644"/>
      <c r="E35" s="1644"/>
      <c r="F35" s="1644"/>
      <c r="G35" s="1644"/>
      <c r="H35" s="1644"/>
      <c r="I35" s="1644"/>
      <c r="J35" s="1644"/>
      <c r="K35" s="1644"/>
      <c r="L35" s="1644"/>
      <c r="M35" s="652"/>
      <c r="N35" s="652"/>
      <c r="O35" s="652"/>
      <c r="P35" s="652"/>
    </row>
    <row r="36" spans="2:16" s="631" customFormat="1" x14ac:dyDescent="0.2">
      <c r="L36" s="652"/>
      <c r="M36" s="652"/>
      <c r="N36" s="652"/>
      <c r="O36" s="652"/>
      <c r="P36" s="652"/>
    </row>
    <row r="37" spans="2:16" s="631" customFormat="1" x14ac:dyDescent="0.2">
      <c r="B37" s="652"/>
      <c r="C37" s="652"/>
      <c r="D37" s="652"/>
      <c r="E37" s="652"/>
      <c r="F37" s="652"/>
      <c r="G37" s="652"/>
      <c r="H37" s="652"/>
      <c r="I37" s="652"/>
      <c r="J37" s="652"/>
      <c r="K37" s="652"/>
      <c r="L37" s="652"/>
      <c r="M37" s="652"/>
      <c r="N37" s="652"/>
      <c r="O37" s="652"/>
      <c r="P37" s="652"/>
    </row>
    <row r="38" spans="2:16" s="631" customFormat="1" ht="5.25" customHeight="1" x14ac:dyDescent="0.2">
      <c r="B38" s="652"/>
      <c r="C38" s="652"/>
      <c r="D38" s="652"/>
      <c r="E38" s="652"/>
      <c r="F38" s="652"/>
      <c r="G38" s="652"/>
      <c r="H38" s="652"/>
      <c r="I38" s="652"/>
      <c r="J38" s="652"/>
      <c r="K38" s="652"/>
      <c r="L38" s="652"/>
      <c r="M38" s="652"/>
      <c r="N38" s="652"/>
      <c r="O38" s="652"/>
      <c r="P38" s="652"/>
    </row>
    <row r="39" spans="2:16" s="631" customFormat="1" ht="5.25" customHeight="1" x14ac:dyDescent="0.2">
      <c r="B39" s="652"/>
      <c r="C39" s="652"/>
      <c r="D39" s="652"/>
      <c r="E39" s="652"/>
      <c r="F39" s="652"/>
      <c r="G39" s="652"/>
      <c r="H39" s="652"/>
      <c r="I39" s="652"/>
      <c r="J39" s="652"/>
      <c r="K39" s="652"/>
      <c r="L39" s="652"/>
      <c r="M39" s="652"/>
      <c r="N39" s="652"/>
      <c r="O39" s="652"/>
      <c r="P39" s="652"/>
    </row>
    <row r="40" spans="2:16" s="631" customFormat="1" ht="16.5" customHeight="1" x14ac:dyDescent="0.2">
      <c r="B40" s="652"/>
      <c r="C40" s="652"/>
      <c r="D40" s="652"/>
      <c r="E40" s="652"/>
      <c r="F40" s="652"/>
      <c r="G40" s="652"/>
      <c r="H40" s="652"/>
      <c r="I40" s="652"/>
      <c r="J40" s="652"/>
      <c r="K40" s="652"/>
      <c r="L40" s="652"/>
      <c r="M40" s="652"/>
      <c r="N40" s="652"/>
      <c r="O40" s="652"/>
      <c r="P40" s="652"/>
    </row>
    <row r="41" spans="2:16" s="631" customFormat="1" x14ac:dyDescent="0.2">
      <c r="B41" s="652"/>
      <c r="C41" s="652"/>
      <c r="D41" s="652"/>
      <c r="E41" s="652"/>
      <c r="F41" s="652"/>
      <c r="G41" s="652"/>
      <c r="H41" s="652"/>
      <c r="I41" s="652"/>
      <c r="J41" s="652"/>
      <c r="K41" s="652"/>
      <c r="L41" s="652"/>
      <c r="M41" s="652"/>
      <c r="N41" s="652"/>
      <c r="O41" s="652"/>
      <c r="P41" s="652"/>
    </row>
    <row r="42" spans="2:16" s="631" customFormat="1" x14ac:dyDescent="0.2"/>
    <row r="43" spans="2:16" s="650" customFormat="1" x14ac:dyDescent="0.2"/>
    <row r="44" spans="2:16" s="657" customFormat="1" ht="12.75" customHeight="1" x14ac:dyDescent="0.2">
      <c r="B44" s="1547"/>
      <c r="C44" s="1548"/>
      <c r="D44" s="1548"/>
      <c r="E44" s="1548"/>
      <c r="F44" s="1548"/>
      <c r="G44" s="1548"/>
      <c r="H44" s="1548"/>
      <c r="I44" s="1548"/>
      <c r="J44" s="1548"/>
      <c r="K44" s="1548"/>
      <c r="L44" s="1548"/>
      <c r="M44" s="1548"/>
      <c r="N44" s="1548"/>
      <c r="O44" s="1548"/>
      <c r="P44" s="656"/>
    </row>
  </sheetData>
  <mergeCells count="21">
    <mergeCell ref="B12:B15"/>
    <mergeCell ref="B16:B19"/>
    <mergeCell ref="B21:D21"/>
    <mergeCell ref="C35:L35"/>
    <mergeCell ref="B44:O44"/>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2578125" defaultRowHeight="15" x14ac:dyDescent="0.2"/>
  <cols>
    <col min="1" max="1" width="1.140625" style="88" customWidth="1"/>
    <col min="2" max="2" width="28.7109375" style="88" customWidth="1"/>
    <col min="3" max="3" width="0.5703125" style="88" customWidth="1"/>
    <col min="4" max="4" width="11.85546875" style="88" customWidth="1"/>
    <col min="5" max="5" width="7.7109375" style="88" customWidth="1"/>
    <col min="6" max="6" width="0.42578125" style="88" customWidth="1"/>
    <col min="7" max="7" width="12.42578125" style="88" customWidth="1"/>
    <col min="8" max="8" width="6.28515625" style="88" customWidth="1"/>
    <col min="9" max="9" width="0.42578125" style="88" customWidth="1"/>
    <col min="10" max="10" width="10.85546875" style="88" customWidth="1"/>
    <col min="11" max="11" width="6.28515625" style="88" customWidth="1"/>
    <col min="12" max="12" width="0.42578125" style="88" customWidth="1"/>
    <col min="13" max="13" width="11.85546875" style="88" customWidth="1"/>
    <col min="14" max="14" width="6.28515625" style="88" customWidth="1"/>
    <col min="15" max="15" width="0.7109375" style="86" customWidth="1"/>
    <col min="16" max="16" width="10.140625" style="88" bestFit="1" customWidth="1"/>
    <col min="17" max="17" width="8.5703125" style="88" customWidth="1"/>
    <col min="18" max="18" width="0.42578125" style="88" customWidth="1"/>
    <col min="19" max="19" width="8.42578125" style="88" bestFit="1" customWidth="1"/>
    <col min="20" max="20" width="7.85546875" style="88" bestFit="1" customWidth="1"/>
    <col min="21" max="21" width="0.42578125" style="88" customWidth="1"/>
    <col min="22" max="22" width="8.42578125" style="88" bestFit="1" customWidth="1"/>
    <col min="23" max="23" width="7.7109375" style="88" bestFit="1" customWidth="1"/>
    <col min="24" max="24" width="0.42578125" style="88" customWidth="1"/>
    <col min="25" max="25" width="8.42578125" style="88" bestFit="1" customWidth="1"/>
    <col min="26" max="26" width="7.7109375" style="88" bestFit="1" customWidth="1"/>
    <col min="27" max="27" width="11.42578125" style="88"/>
    <col min="28" max="30" width="2.42578125" style="88" bestFit="1" customWidth="1"/>
    <col min="31" max="31" width="13" style="88" bestFit="1" customWidth="1"/>
    <col min="32" max="32" width="3.42578125" style="88" bestFit="1" customWidth="1"/>
    <col min="33" max="33" width="3.85546875" style="88" customWidth="1"/>
    <col min="34" max="36" width="2.42578125" style="88" bestFit="1" customWidth="1"/>
    <col min="37" max="37" width="8.42578125" style="88" bestFit="1" customWidth="1"/>
    <col min="38" max="38" width="3.42578125" style="88" bestFit="1" customWidth="1"/>
    <col min="39" max="39" width="3.5703125" style="88" customWidth="1"/>
    <col min="40" max="42" width="2.42578125" style="88" bestFit="1" customWidth="1"/>
    <col min="43" max="43" width="8.42578125" style="88" bestFit="1" customWidth="1"/>
    <col min="44" max="44" width="4.140625" style="88" bestFit="1" customWidth="1"/>
    <col min="45" max="45" width="3.28515625" style="88" customWidth="1"/>
    <col min="46" max="46" width="4.28515625" style="88" bestFit="1" customWidth="1"/>
    <col min="47" max="47" width="2.42578125" style="88" bestFit="1" customWidth="1"/>
    <col min="48" max="48" width="4.28515625" style="88" bestFit="1" customWidth="1"/>
    <col min="49" max="49" width="8.42578125" style="88" bestFit="1" customWidth="1"/>
    <col min="50" max="50" width="4.28515625" style="88" bestFit="1" customWidth="1"/>
    <col min="51" max="16384" width="11.42578125" style="88"/>
  </cols>
  <sheetData>
    <row r="1" spans="1:50" s="32" customFormat="1" ht="15" customHeight="1" x14ac:dyDescent="0.2">
      <c r="B1" s="33"/>
      <c r="C1" s="34"/>
      <c r="F1" s="34"/>
      <c r="I1" s="34"/>
      <c r="O1" s="35"/>
      <c r="R1" s="34"/>
      <c r="S1" s="193" t="s">
        <v>135</v>
      </c>
      <c r="T1" s="193"/>
      <c r="U1" s="193"/>
      <c r="V1" s="193" t="s">
        <v>16</v>
      </c>
      <c r="W1" s="193"/>
      <c r="X1" s="193"/>
      <c r="Y1" s="193" t="s">
        <v>15</v>
      </c>
    </row>
    <row r="2" spans="1:50" s="36" customFormat="1" ht="52.5" customHeight="1" x14ac:dyDescent="0.2">
      <c r="B2" s="1504"/>
      <c r="C2" s="1504"/>
      <c r="D2" s="1504"/>
      <c r="E2" s="1504"/>
      <c r="F2" s="1504"/>
      <c r="G2" s="1504"/>
      <c r="H2" s="1504"/>
      <c r="I2" s="1504"/>
      <c r="O2" s="37"/>
    </row>
    <row r="3" spans="1:50" s="38" customFormat="1" ht="4.5" customHeight="1" x14ac:dyDescent="0.2">
      <c r="B3" s="1505"/>
      <c r="C3" s="1505"/>
      <c r="D3" s="1505"/>
      <c r="E3" s="1505"/>
      <c r="F3" s="1505"/>
      <c r="G3" s="1505"/>
      <c r="H3" s="1505"/>
      <c r="I3" s="1505"/>
      <c r="O3" s="37"/>
    </row>
    <row r="4" spans="1:50" s="38" customFormat="1" ht="37.5" customHeight="1" x14ac:dyDescent="0.2">
      <c r="A4" s="1645" t="s">
        <v>206</v>
      </c>
      <c r="B4" s="1645"/>
      <c r="C4" s="1645"/>
      <c r="D4" s="1645"/>
      <c r="E4" s="1645"/>
      <c r="F4" s="1645"/>
      <c r="G4" s="1645"/>
      <c r="H4" s="1645"/>
      <c r="I4" s="1645"/>
      <c r="J4" s="1645"/>
      <c r="K4" s="1645"/>
      <c r="L4" s="1645"/>
      <c r="M4" s="1645"/>
      <c r="N4" s="1645"/>
      <c r="O4" s="1645"/>
      <c r="P4" s="1645"/>
      <c r="Q4" s="1645"/>
      <c r="R4" s="1645"/>
      <c r="S4" s="1645"/>
      <c r="T4" s="1645"/>
      <c r="U4" s="1645"/>
      <c r="V4" s="1645"/>
      <c r="W4" s="1645"/>
      <c r="X4" s="1645"/>
      <c r="Y4" s="1645"/>
      <c r="Z4" s="1645"/>
    </row>
    <row r="5" spans="1:50" s="38" customFormat="1" ht="17.25" customHeight="1" x14ac:dyDescent="0.2">
      <c r="B5" s="1513" t="e">
        <f>#REF!</f>
        <v>#REF!</v>
      </c>
      <c r="C5" s="1513"/>
      <c r="D5" s="1513"/>
      <c r="E5" s="1513"/>
      <c r="F5" s="1513"/>
      <c r="G5" s="1513"/>
      <c r="H5" s="1513"/>
      <c r="I5" s="1513"/>
      <c r="J5" s="1513"/>
      <c r="K5" s="1513"/>
      <c r="L5" s="1513"/>
      <c r="M5" s="1513"/>
      <c r="N5" s="1513"/>
      <c r="O5" s="1513"/>
      <c r="P5" s="1513"/>
      <c r="Q5" s="1513"/>
      <c r="R5" s="1513"/>
      <c r="S5" s="1513"/>
      <c r="T5" s="1513"/>
      <c r="U5" s="1513"/>
      <c r="V5" s="1513"/>
      <c r="W5" s="1513"/>
      <c r="X5" s="1513"/>
      <c r="Y5" s="1513"/>
      <c r="Z5" s="1513"/>
    </row>
    <row r="6" spans="1:50" s="38" customFormat="1" ht="6" customHeight="1" x14ac:dyDescent="0.2">
      <c r="O6" s="37"/>
    </row>
    <row r="7" spans="1:50" s="41" customFormat="1" ht="12.75" customHeight="1" x14ac:dyDescent="0.2">
      <c r="A7" s="39"/>
      <c r="B7" s="1506" t="s">
        <v>12</v>
      </c>
      <c r="C7" s="40"/>
      <c r="D7" s="1501" t="s">
        <v>109</v>
      </c>
      <c r="E7" s="1499"/>
      <c r="F7" s="181"/>
      <c r="G7" s="1499"/>
      <c r="H7" s="1499"/>
      <c r="I7" s="181"/>
      <c r="J7" s="1499"/>
      <c r="K7" s="1499"/>
      <c r="L7" s="181"/>
      <c r="M7" s="1499"/>
      <c r="N7" s="1500"/>
      <c r="O7" s="40"/>
      <c r="P7" s="1501" t="s">
        <v>178</v>
      </c>
      <c r="Q7" s="1499"/>
      <c r="R7" s="181"/>
      <c r="S7" s="1499"/>
      <c r="T7" s="1499"/>
      <c r="U7" s="181"/>
      <c r="V7" s="1499"/>
      <c r="W7" s="1499"/>
      <c r="X7" s="181"/>
      <c r="Y7" s="1499"/>
      <c r="Z7" s="1500"/>
      <c r="AA7" s="116"/>
      <c r="AB7" s="116"/>
      <c r="AC7" s="117"/>
      <c r="AD7" s="117"/>
      <c r="AE7" s="117"/>
      <c r="AF7" s="117"/>
      <c r="AG7" s="117"/>
      <c r="AH7" s="117"/>
      <c r="AI7" s="118"/>
    </row>
    <row r="8" spans="1:50" s="41" customFormat="1" ht="37.5" customHeight="1" x14ac:dyDescent="0.2">
      <c r="A8" s="39"/>
      <c r="B8" s="1507"/>
      <c r="C8" s="40"/>
      <c r="D8" s="1510"/>
      <c r="E8" s="1511"/>
      <c r="F8" s="40"/>
      <c r="G8" s="1501" t="s">
        <v>168</v>
      </c>
      <c r="H8" s="1500"/>
      <c r="I8" s="40"/>
      <c r="J8" s="1501" t="s">
        <v>174</v>
      </c>
      <c r="K8" s="1500"/>
      <c r="L8" s="40"/>
      <c r="M8" s="1501" t="s">
        <v>169</v>
      </c>
      <c r="N8" s="1500"/>
      <c r="O8" s="40"/>
      <c r="P8" s="1510"/>
      <c r="Q8" s="1512"/>
      <c r="R8" s="130"/>
      <c r="S8" s="1501" t="s">
        <v>179</v>
      </c>
      <c r="T8" s="1500"/>
      <c r="U8" s="40"/>
      <c r="V8" s="1501" t="s">
        <v>180</v>
      </c>
      <c r="W8" s="1500"/>
      <c r="X8" s="40"/>
      <c r="Y8" s="1501" t="s">
        <v>181</v>
      </c>
      <c r="Z8" s="1500"/>
      <c r="AA8" s="116"/>
      <c r="AB8" s="116"/>
      <c r="AC8" s="117"/>
      <c r="AD8" s="117"/>
      <c r="AE8" s="117"/>
      <c r="AF8" s="117"/>
      <c r="AG8" s="117"/>
      <c r="AH8" s="117"/>
      <c r="AI8" s="118"/>
    </row>
    <row r="9" spans="1:50" s="46" customFormat="1" ht="36.75" customHeight="1" x14ac:dyDescent="0.2">
      <c r="A9" s="42"/>
      <c r="B9" s="1508"/>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15">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15">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15">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15">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15">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15">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15">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15">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15">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15">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15">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15">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15">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15">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15">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15">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15">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15">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15">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15">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
      <c r="B31" s="84" t="s">
        <v>39</v>
      </c>
      <c r="C31" s="85"/>
      <c r="D31" s="85"/>
      <c r="E31" s="85"/>
      <c r="F31" s="85"/>
      <c r="G31" s="85"/>
      <c r="H31" s="85"/>
      <c r="I31" s="85"/>
      <c r="O31" s="86"/>
      <c r="R31" s="85"/>
    </row>
    <row r="32" spans="1:50" s="78" customFormat="1" ht="5.25" customHeight="1" x14ac:dyDescent="0.2">
      <c r="B32" s="84" t="s">
        <v>47</v>
      </c>
      <c r="C32" s="87"/>
      <c r="D32" s="87"/>
      <c r="E32" s="87"/>
      <c r="F32" s="87"/>
      <c r="G32" s="87"/>
      <c r="H32" s="87"/>
      <c r="I32" s="87"/>
      <c r="O32" s="86"/>
      <c r="R32" s="87"/>
    </row>
    <row r="33" spans="2:19" s="78" customFormat="1" ht="13.5" customHeight="1" x14ac:dyDescent="0.2">
      <c r="B33" s="1509" t="s">
        <v>216</v>
      </c>
      <c r="C33" s="1509"/>
      <c r="D33" s="1509"/>
      <c r="E33" s="1509"/>
      <c r="F33" s="1509"/>
      <c r="G33" s="1509"/>
      <c r="H33" s="1509"/>
      <c r="I33" s="1509"/>
      <c r="J33" s="1509"/>
      <c r="K33" s="1509"/>
      <c r="L33" s="1509"/>
      <c r="M33" s="1509"/>
      <c r="O33" s="86"/>
    </row>
    <row r="34" spans="2:19" ht="29.25" customHeight="1" x14ac:dyDescent="0.2">
      <c r="B34" s="1503"/>
      <c r="C34" s="1503"/>
      <c r="D34" s="1503"/>
      <c r="E34" s="1503"/>
      <c r="F34" s="1503"/>
      <c r="G34" s="1503"/>
      <c r="H34" s="1503"/>
      <c r="I34" s="1503"/>
      <c r="J34" s="1503"/>
      <c r="K34" s="1503"/>
      <c r="L34" s="1503"/>
      <c r="M34" s="1503"/>
      <c r="N34" s="1503"/>
      <c r="O34" s="1503"/>
      <c r="P34" s="1503"/>
      <c r="Q34" s="89"/>
      <c r="R34" s="89"/>
      <c r="S34" s="89"/>
    </row>
    <row r="35" spans="2:19" ht="4.5" customHeight="1" x14ac:dyDescent="0.2">
      <c r="B35" s="1502"/>
      <c r="C35" s="1502"/>
      <c r="D35" s="1502"/>
      <c r="E35" s="1502"/>
      <c r="F35" s="1502"/>
      <c r="G35" s="1502"/>
      <c r="H35" s="1502"/>
      <c r="I35" s="1502"/>
      <c r="J35" s="1502"/>
      <c r="K35" s="1502"/>
      <c r="L35" s="1502"/>
      <c r="M35" s="1502"/>
      <c r="N35" s="1502"/>
      <c r="O35" s="1502"/>
      <c r="P35" s="1502"/>
      <c r="Q35" s="89"/>
      <c r="R35" s="89"/>
      <c r="S35" s="89"/>
    </row>
    <row r="38" spans="2:19" x14ac:dyDescent="0.2">
      <c r="L38" s="90"/>
      <c r="M38" s="90"/>
      <c r="N38" s="90"/>
    </row>
  </sheetData>
  <mergeCells count="22">
    <mergeCell ref="P7:Q8"/>
    <mergeCell ref="B2:I2"/>
    <mergeCell ref="B3:I3"/>
    <mergeCell ref="B7:B9"/>
    <mergeCell ref="D7:E8"/>
    <mergeCell ref="G7:H7"/>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2578125" defaultRowHeight="15" x14ac:dyDescent="0.2"/>
  <cols>
    <col min="1" max="1" width="1.140625" style="615" customWidth="1"/>
    <col min="2" max="2" width="7.85546875" style="615" customWidth="1"/>
    <col min="3" max="3" width="1" style="615" customWidth="1"/>
    <col min="4" max="4" width="9.140625" style="615" customWidth="1"/>
    <col min="5" max="5" width="7.5703125" style="615" customWidth="1"/>
    <col min="6" max="6" width="0.5703125" style="615" customWidth="1"/>
    <col min="7" max="7" width="8" style="615" customWidth="1"/>
    <col min="8" max="8" width="0.5703125" style="615" customWidth="1"/>
    <col min="9" max="9" width="6.7109375" style="615" customWidth="1"/>
    <col min="10" max="10" width="0.5703125" style="615" customWidth="1"/>
    <col min="11" max="11" width="6.85546875" style="615" customWidth="1"/>
    <col min="12" max="12" width="0.5703125" style="615" customWidth="1"/>
    <col min="13" max="13" width="7" style="615" customWidth="1"/>
    <col min="14" max="14" width="0.5703125" style="615" customWidth="1"/>
    <col min="15" max="15" width="8.140625" style="615" customWidth="1"/>
    <col min="16" max="16" width="0.7109375" style="615" customWidth="1"/>
    <col min="17" max="17" width="7.5703125" style="615" customWidth="1"/>
    <col min="18" max="18" width="0.5703125" style="615" customWidth="1"/>
    <col min="19" max="19" width="7.28515625" style="615" customWidth="1"/>
    <col min="20" max="20" width="0.7109375" style="615" customWidth="1"/>
    <col min="21" max="21" width="5.140625" style="615" customWidth="1"/>
    <col min="22" max="22" width="4.5703125" style="615" bestFit="1" customWidth="1"/>
    <col min="23" max="23" width="7" style="615" bestFit="1" customWidth="1"/>
    <col min="24" max="24" width="4.5703125" style="615" bestFit="1" customWidth="1"/>
    <col min="25" max="25" width="7" style="615" bestFit="1" customWidth="1"/>
    <col min="26" max="26" width="4.5703125" style="615" bestFit="1" customWidth="1"/>
    <col min="27" max="27" width="7" style="615" bestFit="1" customWidth="1"/>
    <col min="28" max="28" width="4.5703125" style="615" bestFit="1" customWidth="1"/>
    <col min="29" max="29" width="7" style="615" bestFit="1" customWidth="1"/>
    <col min="30" max="16384" width="11.42578125" style="615"/>
  </cols>
  <sheetData>
    <row r="1" spans="2:30" hidden="1" x14ac:dyDescent="0.2">
      <c r="E1" s="616" t="s">
        <v>36</v>
      </c>
      <c r="G1" s="616" t="s">
        <v>21</v>
      </c>
      <c r="I1" s="616" t="s">
        <v>20</v>
      </c>
      <c r="K1" s="616" t="s">
        <v>19</v>
      </c>
      <c r="M1" s="616" t="s">
        <v>18</v>
      </c>
      <c r="O1" s="616" t="s">
        <v>17</v>
      </c>
      <c r="Q1" s="616" t="s">
        <v>16</v>
      </c>
      <c r="S1" s="616" t="s">
        <v>15</v>
      </c>
    </row>
    <row r="2" spans="2:30" s="613" customFormat="1" x14ac:dyDescent="0.2">
      <c r="C2" s="617"/>
      <c r="D2" s="617"/>
      <c r="T2" s="617"/>
    </row>
    <row r="3" spans="2:30" s="619" customFormat="1" ht="47.25" customHeight="1" x14ac:dyDescent="0.25">
      <c r="B3" s="1538"/>
      <c r="C3" s="1538"/>
      <c r="D3" s="1538"/>
      <c r="E3" s="1538"/>
      <c r="F3" s="1538"/>
      <c r="G3" s="1538"/>
      <c r="H3" s="1538"/>
      <c r="I3" s="1538"/>
      <c r="J3" s="618"/>
      <c r="Q3" s="620"/>
    </row>
    <row r="4" spans="2:30" s="621" customFormat="1" ht="2.25" customHeight="1" x14ac:dyDescent="0.2">
      <c r="B4" s="1539"/>
      <c r="C4" s="1539"/>
      <c r="D4" s="1539"/>
      <c r="E4" s="1539"/>
      <c r="F4" s="1539"/>
      <c r="G4" s="1539"/>
      <c r="H4" s="1539"/>
      <c r="I4" s="1539"/>
      <c r="J4" s="1539"/>
      <c r="K4" s="1539"/>
      <c r="L4" s="1539"/>
      <c r="M4" s="1539"/>
      <c r="N4" s="1539"/>
      <c r="O4" s="1539"/>
      <c r="P4" s="1539"/>
      <c r="Q4" s="1539"/>
      <c r="R4" s="1539"/>
      <c r="S4" s="1539"/>
      <c r="T4" s="1539"/>
    </row>
    <row r="5" spans="2:30" s="621" customFormat="1" ht="16.5" customHeight="1" x14ac:dyDescent="0.2">
      <c r="B5" s="1540" t="s">
        <v>429</v>
      </c>
      <c r="C5" s="1540"/>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row>
    <row r="6" spans="2:30" s="621" customFormat="1" ht="14.25" customHeight="1" x14ac:dyDescent="0.2">
      <c r="B6" s="1477" t="str">
        <f>porsaad!$B$6</f>
        <v>Situación a 30 de junio de 2025</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row>
    <row r="7" spans="2:30" s="906" customFormat="1" ht="5.25" customHeight="1" x14ac:dyDescent="0.2"/>
    <row r="8" spans="2:30" s="715" customFormat="1" ht="21.75" customHeight="1" x14ac:dyDescent="0.2">
      <c r="B8" s="1558" t="s">
        <v>27</v>
      </c>
      <c r="D8" s="1558" t="s">
        <v>112</v>
      </c>
      <c r="E8" s="1558" t="s">
        <v>26</v>
      </c>
      <c r="F8" s="1558"/>
      <c r="G8" s="1558"/>
      <c r="H8" s="1558"/>
      <c r="I8" s="1558"/>
      <c r="J8" s="1558"/>
      <c r="K8" s="1558"/>
      <c r="L8" s="1558"/>
      <c r="M8" s="1558"/>
      <c r="N8" s="1558"/>
      <c r="O8" s="1558"/>
      <c r="P8" s="1558"/>
      <c r="Q8" s="1558"/>
      <c r="R8" s="1558"/>
      <c r="S8" s="1558"/>
    </row>
    <row r="9" spans="2:30" s="715" customFormat="1" ht="21.75" customHeight="1" x14ac:dyDescent="0.2">
      <c r="B9" s="1558"/>
      <c r="D9" s="1558"/>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
      <c r="B10" s="1558"/>
      <c r="D10" s="1558"/>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
      <c r="B12" s="1558" t="s">
        <v>24</v>
      </c>
      <c r="D12" s="907" t="s">
        <v>31</v>
      </c>
      <c r="E12" s="908">
        <f>'46perfpbsaad'!E12</f>
        <v>530</v>
      </c>
      <c r="F12" s="907"/>
      <c r="G12" s="908">
        <f>'46perfpbsaad'!H12</f>
        <v>10451</v>
      </c>
      <c r="H12" s="907"/>
      <c r="I12" s="908">
        <f>'46perfpbsaad'!K12</f>
        <v>6227</v>
      </c>
      <c r="J12" s="907"/>
      <c r="K12" s="908">
        <f>'46perfpbsaad'!N12</f>
        <v>8676</v>
      </c>
      <c r="L12" s="907"/>
      <c r="M12" s="908">
        <f>'46perfpbsaad'!Q12</f>
        <v>8368</v>
      </c>
      <c r="N12" s="907"/>
      <c r="O12" s="908">
        <f>'46perfpbsaad'!T12</f>
        <v>11417</v>
      </c>
      <c r="P12" s="907"/>
      <c r="Q12" s="908">
        <f>'46perfpbsaad'!W12</f>
        <v>38156</v>
      </c>
      <c r="R12" s="907"/>
      <c r="S12" s="908">
        <f>'46perfpbsaad'!Z12</f>
        <v>181058</v>
      </c>
      <c r="T12" s="909"/>
      <c r="V12" s="910">
        <f>E12/E$15</f>
        <v>0.32756489493201485</v>
      </c>
      <c r="W12" s="910">
        <f>G12/G$15</f>
        <v>0.32041573412637581</v>
      </c>
      <c r="X12" s="910">
        <f>I12/I$15</f>
        <v>0.29175842196504709</v>
      </c>
      <c r="Y12" s="910">
        <f>K12/K$15</f>
        <v>0.29889413304854101</v>
      </c>
      <c r="Z12" s="910">
        <f>M12/M$15</f>
        <v>0.24965690076973565</v>
      </c>
      <c r="AA12" s="910">
        <f>O12/O$15</f>
        <v>0.20909873445541291</v>
      </c>
      <c r="AB12" s="910">
        <f>Q12/Q$15</f>
        <v>0.20607042557787858</v>
      </c>
      <c r="AC12" s="910">
        <f>S12/S$15</f>
        <v>0.28933171402090191</v>
      </c>
      <c r="AD12" s="910"/>
    </row>
    <row r="13" spans="2:30" s="697" customFormat="1" ht="21" customHeight="1" x14ac:dyDescent="0.2">
      <c r="B13" s="1558"/>
      <c r="D13" s="907" t="s">
        <v>49</v>
      </c>
      <c r="E13" s="908">
        <f>'46perfpbsaad'!E13</f>
        <v>724</v>
      </c>
      <c r="F13" s="907"/>
      <c r="G13" s="908">
        <f>'46perfpbsaad'!H13</f>
        <v>12580</v>
      </c>
      <c r="H13" s="907"/>
      <c r="I13" s="908">
        <f>'46perfpbsaad'!K13</f>
        <v>7945</v>
      </c>
      <c r="J13" s="907"/>
      <c r="K13" s="908">
        <f>'46perfpbsaad'!N13</f>
        <v>11222</v>
      </c>
      <c r="L13" s="907"/>
      <c r="M13" s="908">
        <f>'46perfpbsaad'!Q13</f>
        <v>12656</v>
      </c>
      <c r="N13" s="907"/>
      <c r="O13" s="908">
        <f>'46perfpbsaad'!T13</f>
        <v>20768</v>
      </c>
      <c r="P13" s="907"/>
      <c r="Q13" s="908">
        <f>'46perfpbsaad'!W13</f>
        <v>65748</v>
      </c>
      <c r="R13" s="907"/>
      <c r="S13" s="908">
        <f>'46perfpbsaad'!Z13</f>
        <v>236773</v>
      </c>
      <c r="T13" s="909"/>
      <c r="V13" s="910">
        <f>E13/E$15</f>
        <v>0.44746600741656367</v>
      </c>
      <c r="W13" s="910">
        <f>G13/G$15</f>
        <v>0.38568844467608915</v>
      </c>
      <c r="X13" s="910">
        <f>I13/I$15</f>
        <v>0.37225319776976057</v>
      </c>
      <c r="Y13" s="910">
        <f>K13/K$15</f>
        <v>0.38660557412064628</v>
      </c>
      <c r="Z13" s="910">
        <f>M13/M$15</f>
        <v>0.37758816158482011</v>
      </c>
      <c r="AA13" s="910">
        <f>O13/O$15</f>
        <v>0.38035933407813044</v>
      </c>
      <c r="AB13" s="910">
        <f>Q13/Q$15</f>
        <v>0.35508749189889827</v>
      </c>
      <c r="AC13" s="910">
        <f>S13/S$15</f>
        <v>0.37836460097797947</v>
      </c>
      <c r="AD13" s="910"/>
    </row>
    <row r="14" spans="2:30" s="697" customFormat="1" ht="21" customHeight="1" x14ac:dyDescent="0.2">
      <c r="B14" s="1558"/>
      <c r="D14" s="907" t="s">
        <v>50</v>
      </c>
      <c r="E14" s="908">
        <f>'46perfpbsaad'!E14</f>
        <v>364</v>
      </c>
      <c r="F14" s="907"/>
      <c r="G14" s="908">
        <f>'46perfpbsaad'!H14</f>
        <v>9586</v>
      </c>
      <c r="H14" s="907"/>
      <c r="I14" s="908">
        <f>'46perfpbsaad'!K14</f>
        <v>7171</v>
      </c>
      <c r="J14" s="907"/>
      <c r="K14" s="908">
        <f>'46perfpbsaad'!N14</f>
        <v>9129</v>
      </c>
      <c r="L14" s="907"/>
      <c r="M14" s="908">
        <f>'46perfpbsaad'!Q14</f>
        <v>12494</v>
      </c>
      <c r="N14" s="907"/>
      <c r="O14" s="908">
        <f>'46perfpbsaad'!T14</f>
        <v>22416</v>
      </c>
      <c r="P14" s="907"/>
      <c r="Q14" s="908">
        <f>'46perfpbsaad'!W14</f>
        <v>81256</v>
      </c>
      <c r="R14" s="907"/>
      <c r="S14" s="908">
        <f>'46perfpbsaad'!Z14</f>
        <v>207949</v>
      </c>
      <c r="T14" s="909"/>
      <c r="V14" s="910">
        <f>E14/E$15</f>
        <v>0.22496909765142151</v>
      </c>
      <c r="W14" s="910">
        <f>G14/G$15</f>
        <v>0.29389582119753505</v>
      </c>
      <c r="X14" s="910">
        <f>I14/I$15</f>
        <v>0.33598838026519234</v>
      </c>
      <c r="Y14" s="910">
        <f>K14/K$15</f>
        <v>0.31450029283081271</v>
      </c>
      <c r="Z14" s="910">
        <f>M14/M$15</f>
        <v>0.37275493764544426</v>
      </c>
      <c r="AA14" s="910">
        <f>O14/O$15</f>
        <v>0.41054193146645668</v>
      </c>
      <c r="AB14" s="910">
        <f>Q14/Q$15</f>
        <v>0.43884208252322315</v>
      </c>
      <c r="AC14" s="910">
        <f>S14/S$15</f>
        <v>0.33230368500111862</v>
      </c>
      <c r="AD14" s="910"/>
    </row>
    <row r="15" spans="2:30" s="697" customFormat="1" ht="21" customHeight="1" x14ac:dyDescent="0.2">
      <c r="B15" s="1558"/>
      <c r="D15" s="911" t="s">
        <v>68</v>
      </c>
      <c r="E15" s="908">
        <f>'46perfpbsaad'!E15</f>
        <v>1618</v>
      </c>
      <c r="F15" s="907"/>
      <c r="G15" s="908">
        <f>SUM(G12:G14)</f>
        <v>32617</v>
      </c>
      <c r="H15" s="908">
        <f t="shared" ref="H15:T15" si="0">SUM(H12:H14)</f>
        <v>0</v>
      </c>
      <c r="I15" s="908">
        <f t="shared" si="0"/>
        <v>21343</v>
      </c>
      <c r="J15" s="908">
        <f t="shared" si="0"/>
        <v>0</v>
      </c>
      <c r="K15" s="908">
        <f t="shared" si="0"/>
        <v>29027</v>
      </c>
      <c r="L15" s="908">
        <f t="shared" si="0"/>
        <v>0</v>
      </c>
      <c r="M15" s="908">
        <f t="shared" si="0"/>
        <v>33518</v>
      </c>
      <c r="N15" s="908">
        <f t="shared" si="0"/>
        <v>0</v>
      </c>
      <c r="O15" s="908">
        <f t="shared" si="0"/>
        <v>54601</v>
      </c>
      <c r="P15" s="908">
        <f t="shared" si="0"/>
        <v>0</v>
      </c>
      <c r="Q15" s="908">
        <f t="shared" si="0"/>
        <v>185160</v>
      </c>
      <c r="R15" s="908">
        <f t="shared" si="0"/>
        <v>0</v>
      </c>
      <c r="S15" s="908">
        <f t="shared" si="0"/>
        <v>625780</v>
      </c>
      <c r="T15" s="908">
        <f t="shared" si="0"/>
        <v>0</v>
      </c>
      <c r="V15" s="910"/>
    </row>
    <row r="16" spans="2:30" s="697" customFormat="1" ht="21" customHeight="1" x14ac:dyDescent="0.2">
      <c r="B16" s="1558" t="s">
        <v>23</v>
      </c>
      <c r="D16" s="907" t="s">
        <v>31</v>
      </c>
      <c r="E16" s="908">
        <f>'46perfpbsaad'!E16</f>
        <v>673</v>
      </c>
      <c r="F16" s="907"/>
      <c r="G16" s="908">
        <f>'46perfpbsaad'!H16</f>
        <v>22552</v>
      </c>
      <c r="H16" s="907"/>
      <c r="I16" s="908">
        <f>'46perfpbsaad'!K16</f>
        <v>9801</v>
      </c>
      <c r="J16" s="907"/>
      <c r="K16" s="908">
        <f>'46perfpbsaad'!N16</f>
        <v>10730</v>
      </c>
      <c r="L16" s="907"/>
      <c r="M16" s="908">
        <f>'46perfpbsaad'!Q16</f>
        <v>9468</v>
      </c>
      <c r="N16" s="907"/>
      <c r="O16" s="908">
        <f>'46perfpbsaad'!T16</f>
        <v>12616</v>
      </c>
      <c r="P16" s="907"/>
      <c r="Q16" s="908">
        <f>'46perfpbsaad'!W16</f>
        <v>28721</v>
      </c>
      <c r="R16" s="907"/>
      <c r="S16" s="908">
        <f>'46perfpbsaad'!Z16</f>
        <v>57920</v>
      </c>
      <c r="T16" s="909"/>
      <c r="V16" s="910">
        <f>E16/E$19</f>
        <v>0.33071253071253071</v>
      </c>
      <c r="W16" s="910">
        <f>G16/G$19</f>
        <v>0.29613288687545136</v>
      </c>
      <c r="X16" s="910">
        <f>I16/I$19</f>
        <v>0.2822380924955365</v>
      </c>
      <c r="Y16" s="910">
        <f>K16/K$19</f>
        <v>0.28060357226914928</v>
      </c>
      <c r="Z16" s="910">
        <f>M16/M$19</f>
        <v>0.2459348537586368</v>
      </c>
      <c r="AA16" s="910">
        <f>O16/O$19</f>
        <v>0.22336319535427215</v>
      </c>
      <c r="AB16" s="910">
        <f>Q16/Q$19</f>
        <v>0.24552689845012268</v>
      </c>
      <c r="AC16" s="910">
        <f>S16/S$19</f>
        <v>0.26440003286740738</v>
      </c>
    </row>
    <row r="17" spans="2:29" s="697" customFormat="1" ht="21" customHeight="1" x14ac:dyDescent="0.2">
      <c r="B17" s="1558"/>
      <c r="D17" s="907" t="s">
        <v>49</v>
      </c>
      <c r="E17" s="908">
        <f>'46perfpbsaad'!E17</f>
        <v>961</v>
      </c>
      <c r="F17" s="907"/>
      <c r="G17" s="908">
        <f>'46perfpbsaad'!H17</f>
        <v>31394</v>
      </c>
      <c r="H17" s="907"/>
      <c r="I17" s="908">
        <f>'46perfpbsaad'!K17</f>
        <v>12671</v>
      </c>
      <c r="J17" s="907"/>
      <c r="K17" s="908">
        <f>'46perfpbsaad'!N17</f>
        <v>14706</v>
      </c>
      <c r="L17" s="907"/>
      <c r="M17" s="908">
        <f>'46perfpbsaad'!Q17</f>
        <v>15010</v>
      </c>
      <c r="N17" s="907"/>
      <c r="O17" s="908">
        <f>'46perfpbsaad'!T17</f>
        <v>22296</v>
      </c>
      <c r="P17" s="907"/>
      <c r="Q17" s="908">
        <f>'46perfpbsaad'!W17</f>
        <v>45249</v>
      </c>
      <c r="R17" s="907"/>
      <c r="S17" s="908">
        <f>'46perfpbsaad'!Z17</f>
        <v>80877</v>
      </c>
      <c r="T17" s="909"/>
      <c r="V17" s="910">
        <f>E17/E$19</f>
        <v>0.47223587223587221</v>
      </c>
      <c r="W17" s="910">
        <f>G17/G$19</f>
        <v>0.41223819841113518</v>
      </c>
      <c r="X17" s="910">
        <f>I17/I$19</f>
        <v>0.36488510050106548</v>
      </c>
      <c r="Y17" s="910">
        <f>K17/K$19</f>
        <v>0.38458118674651531</v>
      </c>
      <c r="Z17" s="910">
        <f>M17/M$19</f>
        <v>0.38989038391604758</v>
      </c>
      <c r="AA17" s="910">
        <f>O17/O$19</f>
        <v>0.39474522856839345</v>
      </c>
      <c r="AB17" s="910">
        <f>Q17/Q$19</f>
        <v>0.38681963120955404</v>
      </c>
      <c r="AC17" s="910">
        <f>S17/S$19</f>
        <v>0.36919684838082367</v>
      </c>
    </row>
    <row r="18" spans="2:29" s="697" customFormat="1" ht="21" customHeight="1" x14ac:dyDescent="0.2">
      <c r="B18" s="1558"/>
      <c r="D18" s="907" t="s">
        <v>50</v>
      </c>
      <c r="E18" s="908">
        <f>'46perfpbsaad'!E18</f>
        <v>401</v>
      </c>
      <c r="F18" s="907"/>
      <c r="G18" s="908">
        <f>'46perfpbsaad'!H18</f>
        <v>22209</v>
      </c>
      <c r="H18" s="907"/>
      <c r="I18" s="908">
        <f>'46perfpbsaad'!K18</f>
        <v>12254</v>
      </c>
      <c r="J18" s="907"/>
      <c r="K18" s="908">
        <f>'46perfpbsaad'!N18</f>
        <v>12803</v>
      </c>
      <c r="L18" s="907"/>
      <c r="M18" s="908">
        <f>'46perfpbsaad'!Q18</f>
        <v>14020</v>
      </c>
      <c r="N18" s="907"/>
      <c r="O18" s="908">
        <f>'46perfpbsaad'!T18</f>
        <v>21570</v>
      </c>
      <c r="P18" s="907"/>
      <c r="Q18" s="908">
        <f>'46perfpbsaad'!W18</f>
        <v>43007</v>
      </c>
      <c r="R18" s="907"/>
      <c r="S18" s="908">
        <f>'46perfpbsaad'!Z18</f>
        <v>80265</v>
      </c>
      <c r="T18" s="909"/>
      <c r="V18" s="910">
        <f>E18/E$19</f>
        <v>0.19705159705159705</v>
      </c>
      <c r="W18" s="910">
        <f>G18/G$19</f>
        <v>0.29162891471341346</v>
      </c>
      <c r="X18" s="910">
        <f>I18/I$19</f>
        <v>0.35287680700339802</v>
      </c>
      <c r="Y18" s="910">
        <f>K18/K$19</f>
        <v>0.33481524098433535</v>
      </c>
      <c r="Z18" s="910">
        <f>M18/M$19</f>
        <v>0.36417476232531559</v>
      </c>
      <c r="AA18" s="910">
        <f>O18/O$19</f>
        <v>0.38189157607733437</v>
      </c>
      <c r="AB18" s="910">
        <f>Q18/Q$19</f>
        <v>0.36765347034032331</v>
      </c>
      <c r="AC18" s="910">
        <f>S18/S$19</f>
        <v>0.3664031187517689</v>
      </c>
    </row>
    <row r="19" spans="2:29" s="697" customFormat="1" ht="21" customHeight="1" x14ac:dyDescent="0.2">
      <c r="B19" s="1558"/>
      <c r="D19" s="911" t="s">
        <v>68</v>
      </c>
      <c r="E19" s="908">
        <f>'46perfpbsaad'!E19</f>
        <v>2035</v>
      </c>
      <c r="F19" s="907"/>
      <c r="G19" s="908">
        <f>SUM(G16:G18)</f>
        <v>76155</v>
      </c>
      <c r="H19" s="908">
        <f t="shared" ref="H19:T19" si="1">SUM(H16:H18)</f>
        <v>0</v>
      </c>
      <c r="I19" s="908">
        <f t="shared" si="1"/>
        <v>34726</v>
      </c>
      <c r="J19" s="908">
        <f t="shared" si="1"/>
        <v>0</v>
      </c>
      <c r="K19" s="908">
        <f t="shared" si="1"/>
        <v>38239</v>
      </c>
      <c r="L19" s="908">
        <f t="shared" si="1"/>
        <v>0</v>
      </c>
      <c r="M19" s="908">
        <f t="shared" si="1"/>
        <v>38498</v>
      </c>
      <c r="N19" s="908">
        <f t="shared" si="1"/>
        <v>0</v>
      </c>
      <c r="O19" s="908">
        <f t="shared" si="1"/>
        <v>56482</v>
      </c>
      <c r="P19" s="908">
        <f t="shared" si="1"/>
        <v>0</v>
      </c>
      <c r="Q19" s="908">
        <f t="shared" si="1"/>
        <v>116977</v>
      </c>
      <c r="R19" s="908">
        <f t="shared" si="1"/>
        <v>0</v>
      </c>
      <c r="S19" s="908">
        <f t="shared" si="1"/>
        <v>219062</v>
      </c>
      <c r="T19" s="908">
        <f t="shared" si="1"/>
        <v>0</v>
      </c>
      <c r="V19" s="910"/>
    </row>
    <row r="20" spans="2:29" s="697" customFormat="1" ht="3" customHeight="1" x14ac:dyDescent="0.2">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
      <c r="B21" s="1558" t="s">
        <v>0</v>
      </c>
      <c r="C21" s="1558"/>
      <c r="D21" s="1558"/>
      <c r="E21" s="727">
        <f>'46perfpbsaad'!E21</f>
        <v>3653</v>
      </c>
      <c r="F21" s="909"/>
      <c r="G21" s="727">
        <f>G15+G19</f>
        <v>108772</v>
      </c>
      <c r="H21" s="727">
        <f t="shared" ref="H21:T21" si="2">H15+H19</f>
        <v>0</v>
      </c>
      <c r="I21" s="727">
        <f t="shared" si="2"/>
        <v>56069</v>
      </c>
      <c r="J21" s="727">
        <f t="shared" si="2"/>
        <v>0</v>
      </c>
      <c r="K21" s="727">
        <f t="shared" si="2"/>
        <v>67266</v>
      </c>
      <c r="L21" s="727">
        <f t="shared" si="2"/>
        <v>0</v>
      </c>
      <c r="M21" s="727">
        <f t="shared" si="2"/>
        <v>72016</v>
      </c>
      <c r="N21" s="727">
        <f t="shared" si="2"/>
        <v>0</v>
      </c>
      <c r="O21" s="727">
        <f t="shared" si="2"/>
        <v>111083</v>
      </c>
      <c r="P21" s="727">
        <f t="shared" si="2"/>
        <v>0</v>
      </c>
      <c r="Q21" s="727">
        <f t="shared" si="2"/>
        <v>302137</v>
      </c>
      <c r="R21" s="727">
        <f t="shared" si="2"/>
        <v>0</v>
      </c>
      <c r="S21" s="727">
        <f t="shared" si="2"/>
        <v>844842</v>
      </c>
      <c r="T21" s="727">
        <f t="shared" si="2"/>
        <v>0</v>
      </c>
    </row>
    <row r="22" spans="2:29" s="697" customFormat="1" ht="5.25" customHeight="1" x14ac:dyDescent="0.2">
      <c r="B22" s="912"/>
      <c r="C22" s="912"/>
      <c r="D22" s="912"/>
      <c r="E22" s="912"/>
      <c r="F22" s="912"/>
      <c r="G22" s="912"/>
      <c r="H22" s="912"/>
      <c r="I22" s="912"/>
      <c r="J22" s="912"/>
      <c r="K22" s="912"/>
      <c r="L22" s="913"/>
    </row>
    <row r="23" spans="2:29" s="697" customFormat="1" ht="5.25" customHeight="1" x14ac:dyDescent="0.2">
      <c r="B23" s="912"/>
      <c r="C23" s="912"/>
      <c r="D23" s="912"/>
      <c r="E23" s="912"/>
      <c r="F23" s="912"/>
      <c r="G23" s="912"/>
      <c r="H23" s="912"/>
      <c r="I23" s="912"/>
      <c r="J23" s="912"/>
      <c r="K23" s="912"/>
      <c r="L23" s="913"/>
    </row>
    <row r="24" spans="2:29" s="697" customFormat="1" ht="12.75" customHeight="1" x14ac:dyDescent="0.2">
      <c r="B24" s="914"/>
      <c r="C24" s="914"/>
      <c r="D24" s="914"/>
      <c r="E24" s="914"/>
      <c r="F24" s="914"/>
      <c r="G24" s="914"/>
      <c r="H24" s="914"/>
      <c r="I24" s="914"/>
      <c r="J24" s="914"/>
      <c r="K24" s="914"/>
      <c r="L24" s="914"/>
    </row>
    <row r="25" spans="2:29" s="697" customFormat="1" ht="24.75" customHeight="1" x14ac:dyDescent="0.2">
      <c r="B25" s="915"/>
      <c r="C25" s="915"/>
      <c r="D25" s="915"/>
      <c r="E25" s="915"/>
      <c r="F25" s="915"/>
      <c r="G25" s="915"/>
      <c r="H25" s="915"/>
      <c r="I25" s="915"/>
      <c r="J25" s="915"/>
      <c r="K25" s="915"/>
      <c r="L25" s="915"/>
    </row>
    <row r="26" spans="2:29" s="697" customFormat="1" x14ac:dyDescent="0.2">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
      <c r="B29" s="919"/>
      <c r="C29" s="919"/>
      <c r="D29" s="919"/>
      <c r="E29" s="919"/>
      <c r="F29" s="919"/>
      <c r="G29" s="919"/>
      <c r="H29" s="919"/>
      <c r="I29" s="919"/>
      <c r="J29" s="919"/>
      <c r="K29" s="919"/>
      <c r="L29" s="919"/>
    </row>
    <row r="30" spans="2:29" s="918" customFormat="1" x14ac:dyDescent="0.2">
      <c r="B30" s="919"/>
      <c r="C30" s="919"/>
      <c r="D30" s="919"/>
      <c r="E30" s="919"/>
      <c r="F30" s="919"/>
      <c r="G30" s="919"/>
      <c r="H30" s="919"/>
      <c r="I30" s="919"/>
      <c r="J30" s="919"/>
      <c r="K30" s="919"/>
      <c r="L30" s="919"/>
    </row>
    <row r="31" spans="2:29" s="918" customFormat="1" x14ac:dyDescent="0.2">
      <c r="B31" s="919"/>
      <c r="C31" s="919"/>
      <c r="D31" s="919"/>
      <c r="E31" s="919"/>
      <c r="F31" s="919"/>
      <c r="G31" s="919"/>
      <c r="H31" s="919"/>
      <c r="I31" s="919"/>
      <c r="J31" s="919"/>
      <c r="K31" s="919"/>
      <c r="L31" s="919"/>
    </row>
    <row r="32" spans="2:29" s="918" customFormat="1" x14ac:dyDescent="0.2">
      <c r="B32" s="919"/>
      <c r="C32" s="919"/>
      <c r="D32" s="919"/>
      <c r="E32" s="919"/>
      <c r="F32" s="919"/>
      <c r="G32" s="919"/>
      <c r="H32" s="919"/>
      <c r="I32" s="919"/>
      <c r="J32" s="919"/>
      <c r="K32" s="919"/>
      <c r="L32" s="919"/>
    </row>
    <row r="33" spans="2:29" s="631" customFormat="1" x14ac:dyDescent="0.2">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
      <c r="C35" s="1646"/>
      <c r="D35" s="1646"/>
      <c r="E35" s="1646"/>
      <c r="F35" s="1646"/>
      <c r="G35" s="1646"/>
      <c r="H35" s="1646"/>
      <c r="I35" s="1646"/>
      <c r="J35" s="652"/>
      <c r="K35" s="652"/>
      <c r="L35" s="652"/>
    </row>
    <row r="36" spans="2:29" s="631" customFormat="1" x14ac:dyDescent="0.2">
      <c r="J36" s="652"/>
      <c r="K36" s="652"/>
      <c r="L36" s="652"/>
    </row>
    <row r="37" spans="2:29" s="631" customFormat="1" x14ac:dyDescent="0.2">
      <c r="B37" s="652"/>
      <c r="C37" s="652"/>
      <c r="D37" s="652"/>
      <c r="E37" s="652"/>
      <c r="F37" s="652"/>
      <c r="G37" s="652"/>
      <c r="H37" s="652"/>
      <c r="I37" s="652"/>
      <c r="J37" s="652"/>
      <c r="K37" s="652"/>
      <c r="L37" s="652"/>
    </row>
    <row r="38" spans="2:29" s="631" customFormat="1" ht="5.25" customHeight="1" x14ac:dyDescent="0.2">
      <c r="B38" s="652"/>
      <c r="C38" s="652"/>
      <c r="D38" s="652"/>
      <c r="E38" s="652"/>
      <c r="F38" s="652"/>
      <c r="G38" s="652"/>
      <c r="H38" s="652"/>
      <c r="I38" s="652"/>
      <c r="J38" s="652"/>
      <c r="K38" s="652"/>
      <c r="L38" s="652"/>
    </row>
    <row r="39" spans="2:29" s="631" customFormat="1" ht="5.25" customHeight="1" x14ac:dyDescent="0.2">
      <c r="B39" s="652"/>
      <c r="C39" s="652"/>
      <c r="D39" s="652"/>
      <c r="E39" s="652"/>
      <c r="F39" s="652"/>
      <c r="G39" s="652"/>
      <c r="H39" s="652"/>
      <c r="I39" s="652"/>
      <c r="J39" s="652"/>
      <c r="K39" s="652"/>
      <c r="L39" s="652"/>
    </row>
    <row r="40" spans="2:29" s="631" customFormat="1" ht="16.5" customHeight="1" x14ac:dyDescent="0.2">
      <c r="B40" s="652"/>
      <c r="C40" s="652"/>
      <c r="D40" s="652"/>
      <c r="E40" s="652"/>
      <c r="F40" s="652"/>
      <c r="G40" s="652"/>
      <c r="H40" s="652"/>
      <c r="I40" s="652"/>
      <c r="J40" s="652"/>
      <c r="K40" s="652"/>
      <c r="L40" s="652"/>
    </row>
    <row r="41" spans="2:29" s="631" customFormat="1" x14ac:dyDescent="0.2">
      <c r="B41" s="652"/>
      <c r="C41" s="652"/>
      <c r="D41" s="652"/>
      <c r="E41" s="652"/>
      <c r="F41" s="652"/>
      <c r="G41" s="652"/>
      <c r="H41" s="652"/>
      <c r="I41" s="652"/>
      <c r="J41" s="652"/>
      <c r="K41" s="652"/>
      <c r="L41" s="652"/>
    </row>
    <row r="42" spans="2:29" s="631" customFormat="1" x14ac:dyDescent="0.2"/>
    <row r="43" spans="2:29" s="650" customFormat="1" x14ac:dyDescent="0.2"/>
    <row r="44" spans="2:29" s="657" customFormat="1" ht="12.75" customHeight="1" x14ac:dyDescent="0.2">
      <c r="B44" s="1547"/>
      <c r="C44" s="1548"/>
      <c r="D44" s="1548"/>
      <c r="E44" s="1548"/>
      <c r="F44" s="1548"/>
      <c r="G44" s="1548"/>
      <c r="H44" s="1548"/>
      <c r="I44" s="1548"/>
      <c r="J44" s="1548"/>
      <c r="K44" s="1548"/>
      <c r="L44" s="656"/>
    </row>
  </sheetData>
  <mergeCells count="12">
    <mergeCell ref="B12:B15"/>
    <mergeCell ref="B16:B19"/>
    <mergeCell ref="B21:D21"/>
    <mergeCell ref="C35:I35"/>
    <mergeCell ref="B44:K44"/>
    <mergeCell ref="B3:I3"/>
    <mergeCell ref="B4:T4"/>
    <mergeCell ref="B5:AC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0.140625" style="748" customWidth="1"/>
    <col min="4" max="4" width="8.140625" style="748" customWidth="1"/>
    <col min="5" max="5" width="10.140625" style="748" customWidth="1"/>
    <col min="6" max="6" width="0.85546875" style="748" customWidth="1"/>
    <col min="7" max="7" width="11.7109375" style="748" customWidth="1"/>
    <col min="8" max="8" width="7.5703125" style="748" customWidth="1"/>
    <col min="9" max="9" width="8.85546875" style="748" customWidth="1"/>
    <col min="10" max="10" width="0.7109375" style="748" customWidth="1"/>
    <col min="11" max="11" width="10.140625" style="748" customWidth="1"/>
    <col min="12" max="12" width="8" style="748" customWidth="1"/>
    <col min="13" max="13" width="9.85546875" style="748" customWidth="1"/>
    <col min="14" max="14" width="0.5703125" style="748" customWidth="1"/>
    <col min="15" max="15" width="9" style="748" customWidth="1"/>
    <col min="16" max="16" width="7.42578125" style="748" customWidth="1"/>
    <col min="17" max="17" width="8.85546875" style="748" customWidth="1"/>
    <col min="18" max="18" width="8" style="748" customWidth="1"/>
    <col min="19" max="19" width="8.85546875" style="748" customWidth="1"/>
    <col min="20" max="20" width="7.5703125" style="748" customWidth="1"/>
    <col min="21" max="21" width="8.28515625" style="748" customWidth="1"/>
    <col min="22" max="22" width="8.85546875" style="748" customWidth="1"/>
    <col min="23" max="16384" width="11.42578125" style="748"/>
  </cols>
  <sheetData>
    <row r="1" spans="1:21" ht="9.75" customHeight="1" x14ac:dyDescent="0.25"/>
    <row r="2" spans="1:21" s="343" customFormat="1" ht="49.5" customHeight="1" x14ac:dyDescent="0.25">
      <c r="B2" s="1449"/>
      <c r="C2" s="1449"/>
      <c r="D2" s="1449"/>
      <c r="E2" s="344"/>
      <c r="F2" s="344"/>
      <c r="G2" s="1647"/>
      <c r="H2" s="1647"/>
      <c r="I2" s="1647"/>
      <c r="J2" s="1647"/>
      <c r="K2" s="1647"/>
      <c r="L2" s="1647"/>
      <c r="M2" s="1647"/>
      <c r="N2" s="1647"/>
      <c r="O2" s="1647"/>
      <c r="P2" s="1647"/>
      <c r="S2" s="344"/>
    </row>
    <row r="3" spans="1:21" s="343" customFormat="1" ht="3" customHeight="1" x14ac:dyDescent="0.25">
      <c r="B3" s="344"/>
      <c r="C3" s="344"/>
      <c r="D3" s="344"/>
      <c r="E3" s="344"/>
      <c r="F3" s="344"/>
      <c r="K3" s="344"/>
      <c r="O3" s="344"/>
      <c r="S3" s="344"/>
    </row>
    <row r="4" spans="1:21" s="345" customFormat="1" ht="15" customHeight="1" x14ac:dyDescent="0.2">
      <c r="B4" s="1476" t="s">
        <v>438</v>
      </c>
      <c r="C4" s="1476"/>
      <c r="D4" s="1476"/>
      <c r="E4" s="1476"/>
      <c r="F4" s="1476"/>
      <c r="G4" s="1476"/>
      <c r="H4" s="1476"/>
      <c r="I4" s="1476"/>
      <c r="J4" s="1476"/>
      <c r="K4" s="1476"/>
      <c r="L4" s="1476"/>
      <c r="M4" s="1476"/>
      <c r="N4" s="1476"/>
      <c r="O4" s="1476"/>
      <c r="P4" s="1476"/>
      <c r="Q4" s="1476"/>
      <c r="R4" s="924"/>
      <c r="S4" s="924"/>
      <c r="T4" s="924"/>
    </row>
    <row r="5" spans="1:21"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750"/>
      <c r="R5" s="925"/>
      <c r="S5" s="925"/>
      <c r="T5" s="925"/>
      <c r="U5" s="875"/>
    </row>
    <row r="6" spans="1:21" s="345" customFormat="1" ht="4.5" customHeight="1" x14ac:dyDescent="0.2"/>
    <row r="7" spans="1:21" s="322" customFormat="1" ht="15" customHeight="1" x14ac:dyDescent="0.2">
      <c r="A7" s="316"/>
      <c r="B7" s="1648" t="s">
        <v>12</v>
      </c>
      <c r="C7" s="1651" t="s">
        <v>0</v>
      </c>
      <c r="D7" s="1652"/>
      <c r="E7" s="1653"/>
      <c r="F7" s="920"/>
      <c r="G7" s="1530" t="s">
        <v>31</v>
      </c>
      <c r="H7" s="1530"/>
      <c r="I7" s="1530"/>
      <c r="J7" s="921"/>
      <c r="K7" s="1530" t="s">
        <v>49</v>
      </c>
      <c r="L7" s="1530"/>
      <c r="M7" s="1530"/>
      <c r="N7" s="921"/>
      <c r="O7" s="1530" t="s">
        <v>50</v>
      </c>
      <c r="P7" s="1530"/>
      <c r="Q7" s="1530"/>
    </row>
    <row r="8" spans="1:21" s="322" customFormat="1" ht="15" customHeight="1" x14ac:dyDescent="0.2">
      <c r="A8" s="316"/>
      <c r="B8" s="1649"/>
      <c r="C8" s="1654"/>
      <c r="D8" s="1655"/>
      <c r="E8" s="1656"/>
      <c r="F8" s="920"/>
      <c r="G8" s="1524"/>
      <c r="H8" s="1524"/>
      <c r="I8" s="1524"/>
      <c r="J8" s="922"/>
      <c r="K8" s="1524"/>
      <c r="L8" s="1524"/>
      <c r="M8" s="1524"/>
      <c r="N8" s="922"/>
      <c r="O8" s="1524"/>
      <c r="P8" s="1524"/>
      <c r="Q8" s="1524"/>
    </row>
    <row r="9" spans="1:21" s="322" customFormat="1" ht="33.75" customHeight="1" x14ac:dyDescent="0.2">
      <c r="A9" s="316"/>
      <c r="B9" s="1649"/>
      <c r="C9" s="1649" t="s">
        <v>69</v>
      </c>
      <c r="D9" s="1657"/>
      <c r="E9" s="959" t="s">
        <v>285</v>
      </c>
      <c r="F9" s="920"/>
      <c r="G9" s="1659" t="s">
        <v>69</v>
      </c>
      <c r="H9" s="1442"/>
      <c r="I9" s="959" t="s">
        <v>285</v>
      </c>
      <c r="J9" s="922"/>
      <c r="K9" s="1660" t="s">
        <v>69</v>
      </c>
      <c r="L9" s="1661"/>
      <c r="M9" s="941" t="s">
        <v>285</v>
      </c>
      <c r="N9" s="922"/>
      <c r="O9" s="1659" t="s">
        <v>69</v>
      </c>
      <c r="P9" s="1442"/>
      <c r="Q9" s="941" t="s">
        <v>285</v>
      </c>
    </row>
    <row r="10" spans="1:21" s="322" customFormat="1" ht="29.25" customHeight="1" x14ac:dyDescent="0.2">
      <c r="A10" s="316"/>
      <c r="B10" s="1650"/>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
      <c r="A12" s="330"/>
      <c r="B12" s="926" t="s">
        <v>8</v>
      </c>
      <c r="C12" s="927">
        <f>G12+K12+O12</f>
        <v>455031</v>
      </c>
      <c r="D12" s="928">
        <f t="shared" ref="D12:D29" si="0">C12/C$30*100</f>
        <v>20.638348246358827</v>
      </c>
      <c r="E12" s="929">
        <f>I12+M12+Q12</f>
        <v>302871</v>
      </c>
      <c r="F12" s="930"/>
      <c r="G12" s="927">
        <v>101697</v>
      </c>
      <c r="H12" s="928">
        <v>22.349466300098236</v>
      </c>
      <c r="I12" s="929">
        <v>72642</v>
      </c>
      <c r="J12" s="930"/>
      <c r="K12" s="927">
        <v>198295</v>
      </c>
      <c r="L12" s="928">
        <v>43.578349606949857</v>
      </c>
      <c r="M12" s="929">
        <v>132908</v>
      </c>
      <c r="N12" s="930"/>
      <c r="O12" s="927">
        <v>155039</v>
      </c>
      <c r="P12" s="928">
        <v>34.072184092951908</v>
      </c>
      <c r="Q12" s="929">
        <v>97321</v>
      </c>
    </row>
    <row r="13" spans="1:21" s="331" customFormat="1" ht="18" customHeight="1" x14ac:dyDescent="0.2">
      <c r="A13" s="330"/>
      <c r="B13" s="931" t="s">
        <v>7</v>
      </c>
      <c r="C13" s="932">
        <f t="shared" ref="C13:C29" si="1">G13+K13+O13</f>
        <v>62221</v>
      </c>
      <c r="D13" s="933">
        <f t="shared" si="0"/>
        <v>2.8220905086393953</v>
      </c>
      <c r="E13" s="934">
        <f t="shared" ref="E13:E29" si="2">I13+M13+Q13</f>
        <v>47035</v>
      </c>
      <c r="F13" s="930"/>
      <c r="G13" s="932">
        <v>17991</v>
      </c>
      <c r="H13" s="933">
        <v>28.914675109689654</v>
      </c>
      <c r="I13" s="934">
        <v>13771</v>
      </c>
      <c r="J13" s="930"/>
      <c r="K13" s="932">
        <v>21872</v>
      </c>
      <c r="L13" s="933">
        <v>35.152119059481521</v>
      </c>
      <c r="M13" s="934">
        <v>16821</v>
      </c>
      <c r="N13" s="930"/>
      <c r="O13" s="932">
        <v>22358</v>
      </c>
      <c r="P13" s="933">
        <v>35.933205830828818</v>
      </c>
      <c r="Q13" s="934">
        <v>16443</v>
      </c>
    </row>
    <row r="14" spans="1:21" s="331" customFormat="1" ht="18" customHeight="1" x14ac:dyDescent="0.2">
      <c r="A14" s="330"/>
      <c r="B14" s="931" t="s">
        <v>37</v>
      </c>
      <c r="C14" s="932">
        <f t="shared" si="1"/>
        <v>49790</v>
      </c>
      <c r="D14" s="933">
        <f t="shared" si="0"/>
        <v>2.2582711050152757</v>
      </c>
      <c r="E14" s="934">
        <f t="shared" si="2"/>
        <v>35107</v>
      </c>
      <c r="F14" s="930"/>
      <c r="G14" s="932">
        <v>11597</v>
      </c>
      <c r="H14" s="933">
        <v>23.29182566780478</v>
      </c>
      <c r="I14" s="934">
        <v>8242</v>
      </c>
      <c r="J14" s="930"/>
      <c r="K14" s="932">
        <v>16664</v>
      </c>
      <c r="L14" s="933">
        <v>33.468567985539266</v>
      </c>
      <c r="M14" s="934">
        <v>11528</v>
      </c>
      <c r="N14" s="930"/>
      <c r="O14" s="932">
        <v>21529</v>
      </c>
      <c r="P14" s="933">
        <v>43.239606346655954</v>
      </c>
      <c r="Q14" s="934">
        <v>15337</v>
      </c>
    </row>
    <row r="15" spans="1:21" s="331" customFormat="1" ht="18" customHeight="1" x14ac:dyDescent="0.2">
      <c r="A15" s="330"/>
      <c r="B15" s="931" t="s">
        <v>38</v>
      </c>
      <c r="C15" s="932">
        <f t="shared" si="1"/>
        <v>54887</v>
      </c>
      <c r="D15" s="933">
        <f t="shared" si="0"/>
        <v>2.4894502137170806</v>
      </c>
      <c r="E15" s="934">
        <f t="shared" si="2"/>
        <v>32958</v>
      </c>
      <c r="F15" s="930"/>
      <c r="G15" s="932">
        <v>11718</v>
      </c>
      <c r="H15" s="933">
        <v>21.349317689070272</v>
      </c>
      <c r="I15" s="934">
        <v>8065</v>
      </c>
      <c r="J15" s="930"/>
      <c r="K15" s="932">
        <v>18073</v>
      </c>
      <c r="L15" s="933">
        <v>32.927651356423198</v>
      </c>
      <c r="M15" s="934">
        <v>10788</v>
      </c>
      <c r="N15" s="930"/>
      <c r="O15" s="932">
        <v>25096</v>
      </c>
      <c r="P15" s="933">
        <v>45.723030954506534</v>
      </c>
      <c r="Q15" s="934">
        <v>14105</v>
      </c>
    </row>
    <row r="16" spans="1:21" s="331" customFormat="1" ht="18" customHeight="1" x14ac:dyDescent="0.2">
      <c r="A16" s="330"/>
      <c r="B16" s="931" t="s">
        <v>6</v>
      </c>
      <c r="C16" s="932">
        <f t="shared" si="1"/>
        <v>55753</v>
      </c>
      <c r="D16" s="933">
        <f t="shared" si="0"/>
        <v>2.5287284377970809</v>
      </c>
      <c r="E16" s="934">
        <f t="shared" si="2"/>
        <v>48365</v>
      </c>
      <c r="F16" s="930"/>
      <c r="G16" s="932">
        <v>19832</v>
      </c>
      <c r="H16" s="933">
        <v>35.57118002618693</v>
      </c>
      <c r="I16" s="934">
        <v>17147</v>
      </c>
      <c r="J16" s="930"/>
      <c r="K16" s="932">
        <v>19852</v>
      </c>
      <c r="L16" s="933">
        <v>35.607052535289583</v>
      </c>
      <c r="M16" s="934">
        <v>17228</v>
      </c>
      <c r="N16" s="930"/>
      <c r="O16" s="932">
        <v>16069</v>
      </c>
      <c r="P16" s="933">
        <v>28.821767438523487</v>
      </c>
      <c r="Q16" s="934">
        <v>13990</v>
      </c>
    </row>
    <row r="17" spans="1:18" s="331" customFormat="1" ht="18" customHeight="1" x14ac:dyDescent="0.2">
      <c r="A17" s="330"/>
      <c r="B17" s="931" t="s">
        <v>5</v>
      </c>
      <c r="C17" s="932">
        <f t="shared" si="1"/>
        <v>28736</v>
      </c>
      <c r="D17" s="933">
        <f t="shared" si="0"/>
        <v>1.3033476295183564</v>
      </c>
      <c r="E17" s="934">
        <f t="shared" si="2"/>
        <v>18033</v>
      </c>
      <c r="F17" s="930"/>
      <c r="G17" s="932">
        <v>8522</v>
      </c>
      <c r="H17" s="933">
        <v>29.656180400890868</v>
      </c>
      <c r="I17" s="934">
        <v>5158</v>
      </c>
      <c r="J17" s="930"/>
      <c r="K17" s="932">
        <v>12928</v>
      </c>
      <c r="L17" s="933">
        <v>44.988864142538972</v>
      </c>
      <c r="M17" s="934">
        <v>7813</v>
      </c>
      <c r="N17" s="930"/>
      <c r="O17" s="932">
        <v>7286</v>
      </c>
      <c r="P17" s="933">
        <v>25.354955456570156</v>
      </c>
      <c r="Q17" s="934">
        <v>5062</v>
      </c>
    </row>
    <row r="18" spans="1:18" s="331" customFormat="1" ht="18" customHeight="1" x14ac:dyDescent="0.2">
      <c r="A18" s="330"/>
      <c r="B18" s="931" t="s">
        <v>4</v>
      </c>
      <c r="C18" s="932">
        <f t="shared" si="1"/>
        <v>179138</v>
      </c>
      <c r="D18" s="933">
        <f t="shared" si="0"/>
        <v>8.1249682508581333</v>
      </c>
      <c r="E18" s="934">
        <f t="shared" si="2"/>
        <v>127036</v>
      </c>
      <c r="F18" s="930"/>
      <c r="G18" s="932">
        <v>48205</v>
      </c>
      <c r="H18" s="933">
        <v>26.909421786555615</v>
      </c>
      <c r="I18" s="934">
        <v>35054</v>
      </c>
      <c r="J18" s="930"/>
      <c r="K18" s="932">
        <v>59036</v>
      </c>
      <c r="L18" s="933">
        <v>32.955598477151696</v>
      </c>
      <c r="M18" s="934">
        <v>41826</v>
      </c>
      <c r="N18" s="930"/>
      <c r="O18" s="932">
        <v>71897</v>
      </c>
      <c r="P18" s="933">
        <v>40.134979736292692</v>
      </c>
      <c r="Q18" s="934">
        <v>50156</v>
      </c>
    </row>
    <row r="19" spans="1:18" s="331" customFormat="1" ht="18" customHeight="1" x14ac:dyDescent="0.2">
      <c r="A19" s="330"/>
      <c r="B19" s="931" t="s">
        <v>40</v>
      </c>
      <c r="C19" s="932">
        <f t="shared" si="1"/>
        <v>110621</v>
      </c>
      <c r="D19" s="933">
        <f t="shared" si="0"/>
        <v>5.0173168890920836</v>
      </c>
      <c r="E19" s="934">
        <f t="shared" si="2"/>
        <v>78705</v>
      </c>
      <c r="F19" s="930"/>
      <c r="G19" s="932">
        <v>33587</v>
      </c>
      <c r="H19" s="933">
        <v>30.362227786767431</v>
      </c>
      <c r="I19" s="934">
        <v>23692</v>
      </c>
      <c r="J19" s="930"/>
      <c r="K19" s="932">
        <v>36377</v>
      </c>
      <c r="L19" s="933">
        <v>32.884352880556136</v>
      </c>
      <c r="M19" s="934">
        <v>25836</v>
      </c>
      <c r="N19" s="930"/>
      <c r="O19" s="932">
        <v>40657</v>
      </c>
      <c r="P19" s="933">
        <v>36.753419332676437</v>
      </c>
      <c r="Q19" s="934">
        <v>29177</v>
      </c>
    </row>
    <row r="20" spans="1:18" s="331" customFormat="1" ht="18" customHeight="1" x14ac:dyDescent="0.2">
      <c r="A20" s="330"/>
      <c r="B20" s="931" t="s">
        <v>41</v>
      </c>
      <c r="C20" s="932">
        <f t="shared" si="1"/>
        <v>294597</v>
      </c>
      <c r="D20" s="933">
        <f t="shared" si="0"/>
        <v>13.361717066161582</v>
      </c>
      <c r="E20" s="934">
        <f t="shared" si="2"/>
        <v>238250</v>
      </c>
      <c r="F20" s="930"/>
      <c r="G20" s="932">
        <v>57279</v>
      </c>
      <c r="H20" s="933">
        <v>19.443171519058239</v>
      </c>
      <c r="I20" s="934">
        <v>46231</v>
      </c>
      <c r="J20" s="930"/>
      <c r="K20" s="932">
        <v>117692</v>
      </c>
      <c r="L20" s="933">
        <v>39.950169214214668</v>
      </c>
      <c r="M20" s="934">
        <v>93492</v>
      </c>
      <c r="N20" s="930"/>
      <c r="O20" s="932">
        <v>119626</v>
      </c>
      <c r="P20" s="933">
        <v>40.606659266727092</v>
      </c>
      <c r="Q20" s="934">
        <v>98527</v>
      </c>
    </row>
    <row r="21" spans="1:18" s="331" customFormat="1" ht="18" customHeight="1" x14ac:dyDescent="0.2">
      <c r="A21" s="330"/>
      <c r="B21" s="931" t="s">
        <v>3</v>
      </c>
      <c r="C21" s="932">
        <f t="shared" si="1"/>
        <v>256119</v>
      </c>
      <c r="D21" s="933">
        <f t="shared" si="0"/>
        <v>11.616512093701695</v>
      </c>
      <c r="E21" s="934">
        <f t="shared" si="2"/>
        <v>167654</v>
      </c>
      <c r="F21" s="930"/>
      <c r="G21" s="932">
        <v>67028</v>
      </c>
      <c r="H21" s="933">
        <v>26.170647238197869</v>
      </c>
      <c r="I21" s="934">
        <v>45061</v>
      </c>
      <c r="J21" s="930"/>
      <c r="K21" s="932">
        <v>96137</v>
      </c>
      <c r="L21" s="933">
        <v>37.536067218753786</v>
      </c>
      <c r="M21" s="934">
        <v>62959</v>
      </c>
      <c r="N21" s="930"/>
      <c r="O21" s="932">
        <v>92954</v>
      </c>
      <c r="P21" s="933">
        <v>36.293285543048349</v>
      </c>
      <c r="Q21" s="934">
        <v>59634</v>
      </c>
    </row>
    <row r="22" spans="1:18" s="331" customFormat="1" ht="18" customHeight="1" x14ac:dyDescent="0.2">
      <c r="A22" s="330"/>
      <c r="B22" s="931" t="s">
        <v>2</v>
      </c>
      <c r="C22" s="932">
        <f t="shared" si="1"/>
        <v>44184</v>
      </c>
      <c r="D22" s="933">
        <f t="shared" si="0"/>
        <v>2.0040058345851564</v>
      </c>
      <c r="E22" s="934">
        <f t="shared" si="2"/>
        <v>36975</v>
      </c>
      <c r="F22" s="930"/>
      <c r="G22" s="932">
        <v>13834</v>
      </c>
      <c r="H22" s="933">
        <v>31.309976462067716</v>
      </c>
      <c r="I22" s="934">
        <v>12267</v>
      </c>
      <c r="J22" s="930"/>
      <c r="K22" s="932">
        <v>14984</v>
      </c>
      <c r="L22" s="933">
        <v>33.912728589534673</v>
      </c>
      <c r="M22" s="934">
        <v>12497</v>
      </c>
      <c r="N22" s="930"/>
      <c r="O22" s="932">
        <v>15366</v>
      </c>
      <c r="P22" s="933">
        <v>34.777294948397611</v>
      </c>
      <c r="Q22" s="934">
        <v>12211</v>
      </c>
    </row>
    <row r="23" spans="1:18" s="331" customFormat="1" ht="18" customHeight="1" x14ac:dyDescent="0.2">
      <c r="A23" s="330"/>
      <c r="B23" s="931" t="s">
        <v>35</v>
      </c>
      <c r="C23" s="932">
        <f t="shared" si="1"/>
        <v>124651</v>
      </c>
      <c r="D23" s="933">
        <f t="shared" si="0"/>
        <v>5.6536604039216538</v>
      </c>
      <c r="E23" s="934">
        <f t="shared" si="2"/>
        <v>84054</v>
      </c>
      <c r="F23" s="930"/>
      <c r="G23" s="932">
        <v>38665</v>
      </c>
      <c r="H23" s="933">
        <v>31.018603942206642</v>
      </c>
      <c r="I23" s="934">
        <v>27071</v>
      </c>
      <c r="J23" s="930"/>
      <c r="K23" s="932">
        <v>42430</v>
      </c>
      <c r="L23" s="933">
        <v>34.039036991279652</v>
      </c>
      <c r="M23" s="934">
        <v>28782</v>
      </c>
      <c r="N23" s="930"/>
      <c r="O23" s="932">
        <v>43556</v>
      </c>
      <c r="P23" s="933">
        <v>34.942359066513703</v>
      </c>
      <c r="Q23" s="934">
        <v>28201</v>
      </c>
    </row>
    <row r="24" spans="1:18" s="331" customFormat="1" ht="18" customHeight="1" x14ac:dyDescent="0.2">
      <c r="A24" s="330"/>
      <c r="B24" s="931" t="s">
        <v>42</v>
      </c>
      <c r="C24" s="932">
        <f t="shared" si="1"/>
        <v>277850</v>
      </c>
      <c r="D24" s="933">
        <f t="shared" si="0"/>
        <v>12.602141524974783</v>
      </c>
      <c r="E24" s="934">
        <f t="shared" si="2"/>
        <v>198437</v>
      </c>
      <c r="F24" s="930"/>
      <c r="G24" s="932">
        <v>90422</v>
      </c>
      <c r="H24" s="933">
        <v>32.543458700737808</v>
      </c>
      <c r="I24" s="934">
        <v>64953</v>
      </c>
      <c r="J24" s="930"/>
      <c r="K24" s="932">
        <v>107171</v>
      </c>
      <c r="L24" s="933">
        <v>38.571531401835522</v>
      </c>
      <c r="M24" s="934">
        <v>74984</v>
      </c>
      <c r="N24" s="930"/>
      <c r="O24" s="932">
        <v>80257</v>
      </c>
      <c r="P24" s="933">
        <v>28.885009897426666</v>
      </c>
      <c r="Q24" s="934">
        <v>58500</v>
      </c>
    </row>
    <row r="25" spans="1:18" s="331" customFormat="1" ht="18" customHeight="1" x14ac:dyDescent="0.2">
      <c r="A25" s="330">
        <v>47094</v>
      </c>
      <c r="B25" s="931" t="s">
        <v>43</v>
      </c>
      <c r="C25" s="932">
        <f t="shared" si="1"/>
        <v>62415</v>
      </c>
      <c r="D25" s="933">
        <f t="shared" si="0"/>
        <v>2.8308895565279864</v>
      </c>
      <c r="E25" s="934">
        <f t="shared" si="2"/>
        <v>47031</v>
      </c>
      <c r="F25" s="930"/>
      <c r="G25" s="932">
        <v>17499</v>
      </c>
      <c r="H25" s="933">
        <v>28.036529680365298</v>
      </c>
      <c r="I25" s="934">
        <v>14017</v>
      </c>
      <c r="J25" s="930"/>
      <c r="K25" s="932">
        <v>23397</v>
      </c>
      <c r="L25" s="933">
        <v>37.486181206440762</v>
      </c>
      <c r="M25" s="934">
        <v>17824</v>
      </c>
      <c r="N25" s="930"/>
      <c r="O25" s="932">
        <v>21519</v>
      </c>
      <c r="P25" s="933">
        <v>34.47728911319394</v>
      </c>
      <c r="Q25" s="934">
        <v>15190</v>
      </c>
    </row>
    <row r="26" spans="1:18" s="331" customFormat="1" ht="18" customHeight="1" x14ac:dyDescent="0.2">
      <c r="B26" s="931" t="s">
        <v>44</v>
      </c>
      <c r="C26" s="932">
        <f t="shared" si="1"/>
        <v>24718</v>
      </c>
      <c r="D26" s="933">
        <f t="shared" si="0"/>
        <v>1.1211075552072221</v>
      </c>
      <c r="E26" s="934">
        <f t="shared" si="2"/>
        <v>17314</v>
      </c>
      <c r="F26" s="930"/>
      <c r="G26" s="932">
        <v>4236</v>
      </c>
      <c r="H26" s="933">
        <v>17.137308843757584</v>
      </c>
      <c r="I26" s="934">
        <v>3304</v>
      </c>
      <c r="J26" s="930"/>
      <c r="K26" s="932">
        <v>8964</v>
      </c>
      <c r="L26" s="933">
        <v>36.265069989481354</v>
      </c>
      <c r="M26" s="934">
        <v>6609</v>
      </c>
      <c r="N26" s="930"/>
      <c r="O26" s="932">
        <v>11518</v>
      </c>
      <c r="P26" s="933">
        <v>46.597621166761066</v>
      </c>
      <c r="Q26" s="934">
        <v>7401</v>
      </c>
    </row>
    <row r="27" spans="1:18" s="331" customFormat="1" ht="18" customHeight="1" x14ac:dyDescent="0.2">
      <c r="B27" s="931" t="s">
        <v>45</v>
      </c>
      <c r="C27" s="932">
        <f t="shared" si="1"/>
        <v>104713</v>
      </c>
      <c r="D27" s="933">
        <f t="shared" si="0"/>
        <v>4.7493541317426109</v>
      </c>
      <c r="E27" s="934">
        <f t="shared" si="2"/>
        <v>72902</v>
      </c>
      <c r="F27" s="930"/>
      <c r="G27" s="932">
        <v>24616</v>
      </c>
      <c r="H27" s="933">
        <v>23.508064901206154</v>
      </c>
      <c r="I27" s="934">
        <v>17275</v>
      </c>
      <c r="J27" s="930"/>
      <c r="K27" s="932">
        <v>35532</v>
      </c>
      <c r="L27" s="933">
        <v>33.932749515341939</v>
      </c>
      <c r="M27" s="934">
        <v>24129</v>
      </c>
      <c r="N27" s="930"/>
      <c r="O27" s="932">
        <v>44565</v>
      </c>
      <c r="P27" s="933">
        <v>42.559185583451914</v>
      </c>
      <c r="Q27" s="934">
        <v>31498</v>
      </c>
    </row>
    <row r="28" spans="1:18" s="331" customFormat="1" ht="18" customHeight="1" x14ac:dyDescent="0.2">
      <c r="B28" s="931" t="s">
        <v>46</v>
      </c>
      <c r="C28" s="932">
        <f t="shared" si="1"/>
        <v>14268</v>
      </c>
      <c r="D28" s="933">
        <f t="shared" si="0"/>
        <v>0.64713822306402802</v>
      </c>
      <c r="E28" s="934">
        <f t="shared" si="2"/>
        <v>9317</v>
      </c>
      <c r="F28" s="930"/>
      <c r="G28" s="932">
        <v>3506</v>
      </c>
      <c r="H28" s="933">
        <v>24.57246986262966</v>
      </c>
      <c r="I28" s="934">
        <v>2233</v>
      </c>
      <c r="J28" s="930"/>
      <c r="K28" s="932">
        <v>6518</v>
      </c>
      <c r="L28" s="933">
        <v>45.682646481637228</v>
      </c>
      <c r="M28" s="934">
        <v>4130</v>
      </c>
      <c r="N28" s="930"/>
      <c r="O28" s="932">
        <v>4244</v>
      </c>
      <c r="P28" s="933">
        <v>29.744883655733105</v>
      </c>
      <c r="Q28" s="934">
        <v>2954</v>
      </c>
    </row>
    <row r="29" spans="1:18" s="331" customFormat="1" ht="18" customHeight="1" x14ac:dyDescent="0.2">
      <c r="B29" s="952" t="s">
        <v>1</v>
      </c>
      <c r="C29" s="946">
        <f t="shared" si="1"/>
        <v>5092</v>
      </c>
      <c r="D29" s="933">
        <f t="shared" si="0"/>
        <v>0.2309523291170473</v>
      </c>
      <c r="E29" s="948">
        <f t="shared" si="2"/>
        <v>3794</v>
      </c>
      <c r="F29" s="930"/>
      <c r="G29" s="932">
        <v>1532</v>
      </c>
      <c r="H29" s="949">
        <v>30.086410054988217</v>
      </c>
      <c r="I29" s="934">
        <v>1181</v>
      </c>
      <c r="J29" s="930"/>
      <c r="K29" s="946">
        <v>1892</v>
      </c>
      <c r="L29" s="949">
        <v>37.156323644933231</v>
      </c>
      <c r="M29" s="948">
        <v>1426</v>
      </c>
      <c r="N29" s="930"/>
      <c r="O29" s="946">
        <v>1668</v>
      </c>
      <c r="P29" s="949">
        <v>32.757266300078555</v>
      </c>
      <c r="Q29" s="934">
        <v>1187</v>
      </c>
    </row>
    <row r="30" spans="1:18" s="319" customFormat="1" ht="18" customHeight="1" x14ac:dyDescent="0.2">
      <c r="B30" s="1274" t="s">
        <v>0</v>
      </c>
      <c r="C30" s="1275">
        <f>SUM(C12:C29)</f>
        <v>2204784</v>
      </c>
      <c r="D30" s="1276">
        <f>C30/C$30*100</f>
        <v>100</v>
      </c>
      <c r="E30" s="1277">
        <f>SUM(E12:E29)</f>
        <v>1565838</v>
      </c>
      <c r="F30" s="1278"/>
      <c r="G30" s="1279">
        <f>SUM(G12:G29)</f>
        <v>571766</v>
      </c>
      <c r="H30" s="1280">
        <f t="shared" ref="H30" si="3">G30/$C30*100</f>
        <v>25.93297121169239</v>
      </c>
      <c r="I30" s="1279">
        <f>SUM(I12:I29)</f>
        <v>417364</v>
      </c>
      <c r="J30" s="1278"/>
      <c r="K30" s="1279">
        <f>SUM(K12:K29)</f>
        <v>837814</v>
      </c>
      <c r="L30" s="1281">
        <f t="shared" ref="L30" si="4">K30/$C30*100</f>
        <v>37.999822204805547</v>
      </c>
      <c r="M30" s="1277">
        <f>SUM(M12:M29)</f>
        <v>591580</v>
      </c>
      <c r="N30" s="1278"/>
      <c r="O30" s="1282">
        <f>SUM(O12:O29)</f>
        <v>795204</v>
      </c>
      <c r="P30" s="1283">
        <f t="shared" ref="P30" si="5">O30/$C30*100</f>
        <v>36.067206583502056</v>
      </c>
      <c r="Q30" s="1279">
        <f>SUM(Q12:Q29)</f>
        <v>556894</v>
      </c>
      <c r="R30" s="1115"/>
    </row>
    <row r="31" spans="1:18" s="328" customFormat="1" ht="6.75" customHeight="1" x14ac:dyDescent="0.2">
      <c r="B31" s="1662"/>
      <c r="C31" s="1662"/>
      <c r="D31" s="1662"/>
      <c r="E31" s="947"/>
      <c r="F31" s="779"/>
      <c r="G31" s="950"/>
      <c r="I31" s="951"/>
      <c r="M31" s="950"/>
    </row>
    <row r="32" spans="1:18" ht="24.75" customHeight="1" x14ac:dyDescent="0.25">
      <c r="B32" s="1658" t="s">
        <v>78</v>
      </c>
      <c r="C32" s="1658"/>
      <c r="D32" s="1658"/>
      <c r="E32" s="1658"/>
      <c r="F32" s="1658"/>
      <c r="G32" s="1658"/>
      <c r="H32" s="1658"/>
      <c r="I32" s="1658"/>
      <c r="J32" s="1658"/>
      <c r="K32" s="1658"/>
      <c r="L32" s="1658"/>
      <c r="M32" s="1658"/>
      <c r="N32" s="1658"/>
      <c r="O32" s="1658"/>
      <c r="P32" s="1658"/>
      <c r="Q32" s="1658"/>
    </row>
    <row r="33" spans="2:11" x14ac:dyDescent="0.25">
      <c r="G33" s="935"/>
      <c r="K33" s="935"/>
    </row>
    <row r="34" spans="2:11" x14ac:dyDescent="0.25">
      <c r="B34" s="935"/>
      <c r="K34" s="935"/>
    </row>
  </sheetData>
  <mergeCells count="15">
    <mergeCell ref="B32:Q32"/>
    <mergeCell ref="G9:H9"/>
    <mergeCell ref="K9:L9"/>
    <mergeCell ref="O9:P9"/>
    <mergeCell ref="B31:D31"/>
    <mergeCell ref="B2:D2"/>
    <mergeCell ref="G2:P2"/>
    <mergeCell ref="B5:P5"/>
    <mergeCell ref="B7:B10"/>
    <mergeCell ref="C7:E8"/>
    <mergeCell ref="C9:D9"/>
    <mergeCell ref="B4:Q4"/>
    <mergeCell ref="G7:I8"/>
    <mergeCell ref="K7:M8"/>
    <mergeCell ref="O7:Q8"/>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64</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437</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72</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286</v>
      </c>
      <c r="J8" s="1671"/>
      <c r="K8" s="957"/>
      <c r="L8" s="1672" t="s">
        <v>69</v>
      </c>
      <c r="M8" s="1673"/>
      <c r="N8" s="1670" t="s">
        <v>286</v>
      </c>
      <c r="O8" s="1671"/>
      <c r="P8" s="957"/>
      <c r="Q8" s="1672" t="s">
        <v>69</v>
      </c>
      <c r="R8" s="1673"/>
      <c r="S8" s="1670" t="s">
        <v>286</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586</v>
      </c>
      <c r="E11" s="928">
        <f>D11/D$29*100</f>
        <v>0.76247479018931763</v>
      </c>
      <c r="F11" s="930"/>
      <c r="G11" s="927">
        <v>3</v>
      </c>
      <c r="H11" s="928">
        <v>0.51194539249146753</v>
      </c>
      <c r="I11" s="927">
        <v>2</v>
      </c>
      <c r="J11" s="928">
        <v>66.666666666666657</v>
      </c>
      <c r="K11" s="930"/>
      <c r="L11" s="927">
        <v>21</v>
      </c>
      <c r="M11" s="928">
        <v>3.5836177474402731</v>
      </c>
      <c r="N11" s="927">
        <v>18</v>
      </c>
      <c r="O11" s="928">
        <v>85.714285714285708</v>
      </c>
      <c r="P11" s="930"/>
      <c r="Q11" s="927">
        <v>562</v>
      </c>
      <c r="R11" s="928">
        <v>95.904436860068259</v>
      </c>
      <c r="S11" s="927">
        <v>387</v>
      </c>
      <c r="T11" s="928">
        <f>S11/Q11*100</f>
        <v>68.861209964412808</v>
      </c>
    </row>
    <row r="12" spans="1:22" s="331" customFormat="1" ht="18" customHeight="1" x14ac:dyDescent="0.2">
      <c r="A12" s="330"/>
      <c r="B12" s="931" t="s">
        <v>7</v>
      </c>
      <c r="C12" s="930"/>
      <c r="D12" s="932">
        <f t="shared" ref="D12:D28" si="0">G12+L12+Q12</f>
        <v>4809</v>
      </c>
      <c r="E12" s="933">
        <f t="shared" ref="E12:E29" si="1">D12/D$29*100</f>
        <v>6.2572376553249622</v>
      </c>
      <c r="F12" s="930"/>
      <c r="G12" s="932">
        <v>2321</v>
      </c>
      <c r="H12" s="933">
        <v>48.263672281139527</v>
      </c>
      <c r="I12" s="932">
        <v>1</v>
      </c>
      <c r="J12" s="933">
        <v>4.3084877208099955E-2</v>
      </c>
      <c r="K12" s="930"/>
      <c r="L12" s="932">
        <v>1403</v>
      </c>
      <c r="M12" s="933">
        <v>29.174464545643588</v>
      </c>
      <c r="N12" s="932">
        <v>21</v>
      </c>
      <c r="O12" s="933">
        <v>1.4967925873129011</v>
      </c>
      <c r="P12" s="930"/>
      <c r="Q12" s="932">
        <v>1085</v>
      </c>
      <c r="R12" s="933">
        <v>22.561863173216885</v>
      </c>
      <c r="S12" s="932">
        <v>237</v>
      </c>
      <c r="T12" s="933">
        <f t="shared" ref="T12:T29" si="2">S12/Q12*100</f>
        <v>21.843317972350228</v>
      </c>
    </row>
    <row r="13" spans="1:22" s="331" customFormat="1" ht="18" customHeight="1" x14ac:dyDescent="0.2">
      <c r="A13" s="330"/>
      <c r="B13" s="931" t="s">
        <v>37</v>
      </c>
      <c r="C13" s="930"/>
      <c r="D13" s="932">
        <f t="shared" si="0"/>
        <v>7701</v>
      </c>
      <c r="E13" s="933">
        <f t="shared" si="1"/>
        <v>10.020167848545963</v>
      </c>
      <c r="F13" s="930"/>
      <c r="G13" s="932">
        <v>2410</v>
      </c>
      <c r="H13" s="933">
        <v>31.29463706012206</v>
      </c>
      <c r="I13" s="932">
        <v>8</v>
      </c>
      <c r="J13" s="933">
        <v>0.33195020746887965</v>
      </c>
      <c r="K13" s="930"/>
      <c r="L13" s="932">
        <v>2735</v>
      </c>
      <c r="M13" s="933">
        <v>35.514868198935204</v>
      </c>
      <c r="N13" s="932">
        <v>8</v>
      </c>
      <c r="O13" s="933">
        <v>0.29250457038391225</v>
      </c>
      <c r="P13" s="930"/>
      <c r="Q13" s="932">
        <v>2556</v>
      </c>
      <c r="R13" s="933">
        <v>33.190494740942732</v>
      </c>
      <c r="S13" s="932">
        <v>1749</v>
      </c>
      <c r="T13" s="933">
        <f t="shared" si="2"/>
        <v>68.427230046948367</v>
      </c>
    </row>
    <row r="14" spans="1:22" s="331" customFormat="1" ht="18" customHeight="1" x14ac:dyDescent="0.2">
      <c r="A14" s="330"/>
      <c r="B14" s="931" t="s">
        <v>38</v>
      </c>
      <c r="C14" s="930"/>
      <c r="D14" s="932">
        <f t="shared" si="0"/>
        <v>3608</v>
      </c>
      <c r="E14" s="933">
        <f t="shared" si="1"/>
        <v>4.6945546808925895</v>
      </c>
      <c r="F14" s="930"/>
      <c r="G14" s="932">
        <v>412</v>
      </c>
      <c r="H14" s="933">
        <v>11.419068736141908</v>
      </c>
      <c r="I14" s="932">
        <v>19</v>
      </c>
      <c r="J14" s="933">
        <v>4.6116504854368934</v>
      </c>
      <c r="K14" s="930"/>
      <c r="L14" s="932">
        <v>906</v>
      </c>
      <c r="M14" s="933">
        <v>25.110864745011085</v>
      </c>
      <c r="N14" s="932">
        <v>32</v>
      </c>
      <c r="O14" s="933">
        <v>3.5320088300220749</v>
      </c>
      <c r="P14" s="930"/>
      <c r="Q14" s="932">
        <v>2290</v>
      </c>
      <c r="R14" s="933">
        <v>63.470066518846998</v>
      </c>
      <c r="S14" s="932">
        <v>223</v>
      </c>
      <c r="T14" s="933">
        <f t="shared" si="2"/>
        <v>9.7379912663755448</v>
      </c>
    </row>
    <row r="15" spans="1:22" s="331" customFormat="1" ht="18" customHeight="1" x14ac:dyDescent="0.2">
      <c r="A15" s="330"/>
      <c r="B15" s="931" t="s">
        <v>6</v>
      </c>
      <c r="C15" s="930"/>
      <c r="D15" s="932">
        <f t="shared" si="0"/>
        <v>1706</v>
      </c>
      <c r="E15" s="933">
        <f t="shared" si="1"/>
        <v>2.2197644915750439</v>
      </c>
      <c r="F15" s="930"/>
      <c r="G15" s="932">
        <v>623</v>
      </c>
      <c r="H15" s="933">
        <v>36.518171160609612</v>
      </c>
      <c r="I15" s="932">
        <v>93</v>
      </c>
      <c r="J15" s="933">
        <v>14.92776886035313</v>
      </c>
      <c r="K15" s="930"/>
      <c r="L15" s="932">
        <v>557</v>
      </c>
      <c r="M15" s="933">
        <v>32.64947245017585</v>
      </c>
      <c r="N15" s="932">
        <v>109</v>
      </c>
      <c r="O15" s="933">
        <v>19.569120287253142</v>
      </c>
      <c r="P15" s="930"/>
      <c r="Q15" s="932">
        <v>526</v>
      </c>
      <c r="R15" s="933">
        <v>30.832356389214539</v>
      </c>
      <c r="S15" s="932">
        <v>157</v>
      </c>
      <c r="T15" s="933">
        <f t="shared" si="2"/>
        <v>29.84790874524715</v>
      </c>
    </row>
    <row r="16" spans="1:22" s="331" customFormat="1" ht="18" customHeight="1" x14ac:dyDescent="0.2">
      <c r="A16" s="330"/>
      <c r="B16" s="931" t="s">
        <v>5</v>
      </c>
      <c r="C16" s="930"/>
      <c r="D16" s="932">
        <f t="shared" si="0"/>
        <v>6563</v>
      </c>
      <c r="E16" s="933">
        <f t="shared" si="1"/>
        <v>8.5394574198165376</v>
      </c>
      <c r="F16" s="930"/>
      <c r="G16" s="932">
        <v>2433</v>
      </c>
      <c r="H16" s="933">
        <v>37.071461222002135</v>
      </c>
      <c r="I16" s="932">
        <v>0</v>
      </c>
      <c r="J16" s="933">
        <v>0</v>
      </c>
      <c r="K16" s="930"/>
      <c r="L16" s="932">
        <v>3392</v>
      </c>
      <c r="M16" s="933">
        <v>51.683681243333844</v>
      </c>
      <c r="N16" s="932">
        <v>0</v>
      </c>
      <c r="O16" s="933">
        <v>0</v>
      </c>
      <c r="P16" s="930"/>
      <c r="Q16" s="932">
        <v>738</v>
      </c>
      <c r="R16" s="933">
        <v>11.244857534664025</v>
      </c>
      <c r="S16" s="932">
        <v>101</v>
      </c>
      <c r="T16" s="933">
        <f t="shared" si="2"/>
        <v>13.685636856368562</v>
      </c>
    </row>
    <row r="17" spans="1:20" s="331" customFormat="1" ht="18" customHeight="1" x14ac:dyDescent="0.2">
      <c r="A17" s="330"/>
      <c r="B17" s="931" t="s">
        <v>4</v>
      </c>
      <c r="C17" s="930"/>
      <c r="D17" s="932">
        <f t="shared" si="0"/>
        <v>14306</v>
      </c>
      <c r="E17" s="933">
        <f t="shared" si="1"/>
        <v>18.614273632164466</v>
      </c>
      <c r="F17" s="930"/>
      <c r="G17" s="932">
        <v>5910</v>
      </c>
      <c r="H17" s="933">
        <v>41.311337900181741</v>
      </c>
      <c r="I17" s="932">
        <v>9</v>
      </c>
      <c r="J17" s="933">
        <v>0.15228426395939085</v>
      </c>
      <c r="K17" s="930"/>
      <c r="L17" s="932">
        <v>4751</v>
      </c>
      <c r="M17" s="933">
        <v>33.209842024325461</v>
      </c>
      <c r="N17" s="932">
        <v>28</v>
      </c>
      <c r="O17" s="933">
        <v>0.58934961060829294</v>
      </c>
      <c r="P17" s="930"/>
      <c r="Q17" s="932">
        <v>3645</v>
      </c>
      <c r="R17" s="933">
        <v>25.478820075492802</v>
      </c>
      <c r="S17" s="932">
        <v>44</v>
      </c>
      <c r="T17" s="933">
        <f t="shared" si="2"/>
        <v>1.207133058984911</v>
      </c>
    </row>
    <row r="18" spans="1:20" s="331" customFormat="1" ht="18" customHeight="1" x14ac:dyDescent="0.2">
      <c r="A18" s="330"/>
      <c r="B18" s="931" t="s">
        <v>40</v>
      </c>
      <c r="C18" s="930"/>
      <c r="D18" s="932">
        <f t="shared" si="0"/>
        <v>12882</v>
      </c>
      <c r="E18" s="933">
        <f t="shared" si="1"/>
        <v>16.761433868974045</v>
      </c>
      <c r="F18" s="930"/>
      <c r="G18" s="932">
        <v>4025</v>
      </c>
      <c r="H18" s="933">
        <v>31.245148268902344</v>
      </c>
      <c r="I18" s="932">
        <v>237</v>
      </c>
      <c r="J18" s="933">
        <v>5.8881987577639752</v>
      </c>
      <c r="K18" s="930"/>
      <c r="L18" s="932">
        <v>3480</v>
      </c>
      <c r="M18" s="933">
        <v>27.014438751746621</v>
      </c>
      <c r="N18" s="932">
        <v>433</v>
      </c>
      <c r="O18" s="933">
        <v>12.442528735632184</v>
      </c>
      <c r="P18" s="930"/>
      <c r="Q18" s="932">
        <v>5377</v>
      </c>
      <c r="R18" s="933">
        <v>41.740412979351035</v>
      </c>
      <c r="S18" s="932">
        <v>1363</v>
      </c>
      <c r="T18" s="933">
        <f t="shared" si="2"/>
        <v>25.348707457690161</v>
      </c>
    </row>
    <row r="19" spans="1:20" s="331" customFormat="1" ht="18" customHeight="1" x14ac:dyDescent="0.2">
      <c r="A19" s="330"/>
      <c r="B19" s="931" t="s">
        <v>41</v>
      </c>
      <c r="C19" s="930"/>
      <c r="D19" s="932">
        <f t="shared" si="0"/>
        <v>15</v>
      </c>
      <c r="E19" s="933">
        <f t="shared" si="1"/>
        <v>1.951727278641598E-2</v>
      </c>
      <c r="F19" s="930"/>
      <c r="G19" s="932">
        <v>9</v>
      </c>
      <c r="H19" s="933">
        <v>60</v>
      </c>
      <c r="I19" s="932">
        <v>8</v>
      </c>
      <c r="J19" s="933">
        <v>88.888888888888886</v>
      </c>
      <c r="K19" s="930"/>
      <c r="L19" s="932">
        <v>5</v>
      </c>
      <c r="M19" s="933">
        <v>33.333333333333329</v>
      </c>
      <c r="N19" s="932">
        <v>5</v>
      </c>
      <c r="O19" s="933">
        <v>100</v>
      </c>
      <c r="P19" s="930"/>
      <c r="Q19" s="932">
        <v>1</v>
      </c>
      <c r="R19" s="933">
        <v>6.666666666666667</v>
      </c>
      <c r="S19" s="932">
        <v>1</v>
      </c>
      <c r="T19" s="933">
        <f t="shared" si="2"/>
        <v>100</v>
      </c>
    </row>
    <row r="20" spans="1:20" s="331" customFormat="1" ht="18" customHeight="1" x14ac:dyDescent="0.2">
      <c r="A20" s="330"/>
      <c r="B20" s="931" t="s">
        <v>3</v>
      </c>
      <c r="C20" s="930"/>
      <c r="D20" s="932">
        <f t="shared" si="0"/>
        <v>1712</v>
      </c>
      <c r="E20" s="933">
        <f t="shared" si="1"/>
        <v>2.2275714006896106</v>
      </c>
      <c r="F20" s="930"/>
      <c r="G20" s="932">
        <v>20</v>
      </c>
      <c r="H20" s="933">
        <v>1.1682242990654206</v>
      </c>
      <c r="I20" s="932">
        <v>0</v>
      </c>
      <c r="J20" s="933">
        <v>0</v>
      </c>
      <c r="K20" s="930"/>
      <c r="L20" s="932">
        <v>327</v>
      </c>
      <c r="M20" s="933">
        <v>19.100467289719624</v>
      </c>
      <c r="N20" s="932">
        <v>70</v>
      </c>
      <c r="O20" s="933">
        <v>21.406727828746178</v>
      </c>
      <c r="P20" s="930"/>
      <c r="Q20" s="932">
        <v>1365</v>
      </c>
      <c r="R20" s="933">
        <v>79.731308411214954</v>
      </c>
      <c r="S20" s="932">
        <v>376</v>
      </c>
      <c r="T20" s="933">
        <f t="shared" si="2"/>
        <v>27.545787545787547</v>
      </c>
    </row>
    <row r="21" spans="1:20" s="331" customFormat="1" ht="18" customHeight="1" x14ac:dyDescent="0.2">
      <c r="A21" s="330"/>
      <c r="B21" s="931" t="s">
        <v>2</v>
      </c>
      <c r="C21" s="930"/>
      <c r="D21" s="932">
        <f t="shared" si="0"/>
        <v>1763</v>
      </c>
      <c r="E21" s="933">
        <f t="shared" si="1"/>
        <v>2.2939301281634248</v>
      </c>
      <c r="F21" s="930"/>
      <c r="G21" s="932">
        <v>411</v>
      </c>
      <c r="H21" s="933">
        <v>23.312535450935904</v>
      </c>
      <c r="I21" s="932">
        <v>60</v>
      </c>
      <c r="J21" s="933">
        <v>14.5985401459854</v>
      </c>
      <c r="K21" s="930"/>
      <c r="L21" s="932">
        <v>415</v>
      </c>
      <c r="M21" s="933">
        <v>23.539421440726034</v>
      </c>
      <c r="N21" s="932">
        <v>83</v>
      </c>
      <c r="O21" s="933">
        <v>20</v>
      </c>
      <c r="P21" s="930"/>
      <c r="Q21" s="932">
        <v>937</v>
      </c>
      <c r="R21" s="933">
        <v>53.148043108338058</v>
      </c>
      <c r="S21" s="932">
        <v>757</v>
      </c>
      <c r="T21" s="933">
        <f t="shared" si="2"/>
        <v>80.789754535752394</v>
      </c>
    </row>
    <row r="22" spans="1:20" s="331" customFormat="1" ht="18" customHeight="1" x14ac:dyDescent="0.2">
      <c r="A22" s="330"/>
      <c r="B22" s="931" t="s">
        <v>35</v>
      </c>
      <c r="C22" s="930"/>
      <c r="D22" s="932">
        <f t="shared" si="0"/>
        <v>6167</v>
      </c>
      <c r="E22" s="933">
        <f t="shared" si="1"/>
        <v>8.0242014182551564</v>
      </c>
      <c r="F22" s="930"/>
      <c r="G22" s="932">
        <v>1499</v>
      </c>
      <c r="H22" s="933">
        <v>24.306794227339061</v>
      </c>
      <c r="I22" s="932">
        <v>6</v>
      </c>
      <c r="J22" s="933">
        <v>0.40026684456304207</v>
      </c>
      <c r="K22" s="930"/>
      <c r="L22" s="932">
        <v>2245</v>
      </c>
      <c r="M22" s="933">
        <v>36.403437652018809</v>
      </c>
      <c r="N22" s="932">
        <v>59</v>
      </c>
      <c r="O22" s="933">
        <v>2.6280623608017817</v>
      </c>
      <c r="P22" s="930"/>
      <c r="Q22" s="932">
        <v>2423</v>
      </c>
      <c r="R22" s="933">
        <v>39.28976812064213</v>
      </c>
      <c r="S22" s="932">
        <v>162</v>
      </c>
      <c r="T22" s="933">
        <f t="shared" si="2"/>
        <v>6.685926537350392</v>
      </c>
    </row>
    <row r="23" spans="1:20" s="331" customFormat="1" ht="18" customHeight="1" x14ac:dyDescent="0.2">
      <c r="A23" s="330"/>
      <c r="B23" s="931" t="s">
        <v>42</v>
      </c>
      <c r="C23" s="930"/>
      <c r="D23" s="932">
        <f t="shared" si="0"/>
        <v>6195</v>
      </c>
      <c r="E23" s="933">
        <f t="shared" si="1"/>
        <v>8.060633660789799</v>
      </c>
      <c r="F23" s="930"/>
      <c r="G23" s="932">
        <v>2430</v>
      </c>
      <c r="H23" s="933">
        <v>39.225181598062953</v>
      </c>
      <c r="I23" s="932">
        <v>17</v>
      </c>
      <c r="J23" s="933">
        <v>0.69958847736625518</v>
      </c>
      <c r="K23" s="930"/>
      <c r="L23" s="932">
        <v>2742</v>
      </c>
      <c r="M23" s="933">
        <v>44.261501210653755</v>
      </c>
      <c r="N23" s="932">
        <v>42</v>
      </c>
      <c r="O23" s="933">
        <v>1.5317286652078774</v>
      </c>
      <c r="P23" s="930"/>
      <c r="Q23" s="932">
        <v>1023</v>
      </c>
      <c r="R23" s="933">
        <v>16.513317191283296</v>
      </c>
      <c r="S23" s="932">
        <v>82</v>
      </c>
      <c r="T23" s="933">
        <f t="shared" si="2"/>
        <v>8.0156402737047898</v>
      </c>
    </row>
    <row r="24" spans="1:20" s="331" customFormat="1" ht="18" customHeight="1" x14ac:dyDescent="0.2">
      <c r="A24" s="330">
        <v>47094</v>
      </c>
      <c r="B24" s="931" t="s">
        <v>43</v>
      </c>
      <c r="C24" s="930"/>
      <c r="D24" s="932">
        <f t="shared" si="0"/>
        <v>3405</v>
      </c>
      <c r="E24" s="933">
        <f t="shared" si="1"/>
        <v>4.4304209225164275</v>
      </c>
      <c r="F24" s="930"/>
      <c r="G24" s="932">
        <v>1226</v>
      </c>
      <c r="H24" s="933">
        <v>36.005873715124814</v>
      </c>
      <c r="I24" s="932">
        <v>45</v>
      </c>
      <c r="J24" s="933">
        <v>3.6704730831973897</v>
      </c>
      <c r="K24" s="930"/>
      <c r="L24" s="932">
        <v>1726</v>
      </c>
      <c r="M24" s="933">
        <v>50.690161527165934</v>
      </c>
      <c r="N24" s="932">
        <v>182</v>
      </c>
      <c r="O24" s="933">
        <v>10.544611819235227</v>
      </c>
      <c r="P24" s="930"/>
      <c r="Q24" s="932">
        <v>453</v>
      </c>
      <c r="R24" s="933">
        <v>13.303964757709252</v>
      </c>
      <c r="S24" s="932">
        <v>77</v>
      </c>
      <c r="T24" s="933">
        <f t="shared" si="2"/>
        <v>16.997792494481239</v>
      </c>
    </row>
    <row r="25" spans="1:20" s="331" customFormat="1" ht="18" customHeight="1" x14ac:dyDescent="0.2">
      <c r="B25" s="931" t="s">
        <v>44</v>
      </c>
      <c r="C25" s="930"/>
      <c r="D25" s="932">
        <f t="shared" si="0"/>
        <v>2391</v>
      </c>
      <c r="E25" s="933">
        <f t="shared" si="1"/>
        <v>3.1110532821547068</v>
      </c>
      <c r="F25" s="930"/>
      <c r="G25" s="932">
        <v>340</v>
      </c>
      <c r="H25" s="933">
        <v>14.219991635299037</v>
      </c>
      <c r="I25" s="932">
        <v>0</v>
      </c>
      <c r="J25" s="933">
        <v>0</v>
      </c>
      <c r="K25" s="930"/>
      <c r="L25" s="932">
        <v>695</v>
      </c>
      <c r="M25" s="933">
        <v>29.067335842743624</v>
      </c>
      <c r="N25" s="932">
        <v>16</v>
      </c>
      <c r="O25" s="933">
        <v>2.3021582733812949</v>
      </c>
      <c r="P25" s="930"/>
      <c r="Q25" s="932">
        <v>1356</v>
      </c>
      <c r="R25" s="933">
        <v>56.712672521957344</v>
      </c>
      <c r="S25" s="932">
        <v>321</v>
      </c>
      <c r="T25" s="933">
        <f t="shared" si="2"/>
        <v>23.672566371681416</v>
      </c>
    </row>
    <row r="26" spans="1:20" s="331" customFormat="1" ht="18" customHeight="1" x14ac:dyDescent="0.2">
      <c r="B26" s="931" t="s">
        <v>45</v>
      </c>
      <c r="C26" s="930"/>
      <c r="D26" s="932">
        <f t="shared" si="0"/>
        <v>1165</v>
      </c>
      <c r="E26" s="933">
        <f t="shared" si="1"/>
        <v>1.5158415197449744</v>
      </c>
      <c r="F26" s="930"/>
      <c r="G26" s="932">
        <v>286</v>
      </c>
      <c r="H26" s="933">
        <v>24.549356223175966</v>
      </c>
      <c r="I26" s="932">
        <v>20</v>
      </c>
      <c r="J26" s="933">
        <v>6.9930069930069934</v>
      </c>
      <c r="K26" s="930"/>
      <c r="L26" s="932">
        <v>491</v>
      </c>
      <c r="M26" s="933">
        <v>42.145922746781117</v>
      </c>
      <c r="N26" s="932">
        <v>29</v>
      </c>
      <c r="O26" s="933">
        <v>5.9063136456211813</v>
      </c>
      <c r="P26" s="930"/>
      <c r="Q26" s="932">
        <v>388</v>
      </c>
      <c r="R26" s="933">
        <v>33.304721030042913</v>
      </c>
      <c r="S26" s="932">
        <v>22</v>
      </c>
      <c r="T26" s="933">
        <f t="shared" si="2"/>
        <v>5.6701030927835054</v>
      </c>
    </row>
    <row r="27" spans="1:20" s="331" customFormat="1" ht="18" customHeight="1" x14ac:dyDescent="0.2">
      <c r="B27" s="931" t="s">
        <v>46</v>
      </c>
      <c r="C27" s="930"/>
      <c r="D27" s="932">
        <f t="shared" si="0"/>
        <v>1138</v>
      </c>
      <c r="E27" s="933">
        <f t="shared" si="1"/>
        <v>1.4807104287294255</v>
      </c>
      <c r="F27" s="930"/>
      <c r="G27" s="932">
        <v>378</v>
      </c>
      <c r="H27" s="933">
        <v>33.216168717047452</v>
      </c>
      <c r="I27" s="932">
        <v>6</v>
      </c>
      <c r="J27" s="933">
        <v>1.5873015873015872</v>
      </c>
      <c r="K27" s="930"/>
      <c r="L27" s="932">
        <v>568</v>
      </c>
      <c r="M27" s="933">
        <v>49.912126537785589</v>
      </c>
      <c r="N27" s="932">
        <v>12</v>
      </c>
      <c r="O27" s="933">
        <v>2.112676056338028</v>
      </c>
      <c r="P27" s="930"/>
      <c r="Q27" s="932">
        <v>192</v>
      </c>
      <c r="R27" s="933">
        <v>16.871704745166959</v>
      </c>
      <c r="S27" s="932">
        <v>10</v>
      </c>
      <c r="T27" s="933">
        <f t="shared" si="2"/>
        <v>5.2083333333333339</v>
      </c>
    </row>
    <row r="28" spans="1:20" s="331" customFormat="1" ht="18" customHeight="1" x14ac:dyDescent="0.2">
      <c r="B28" s="953" t="s">
        <v>1</v>
      </c>
      <c r="C28" s="930"/>
      <c r="D28" s="954">
        <f t="shared" si="0"/>
        <v>743</v>
      </c>
      <c r="E28" s="955">
        <f t="shared" si="1"/>
        <v>0.96675557868713824</v>
      </c>
      <c r="F28" s="930"/>
      <c r="G28" s="954">
        <v>188</v>
      </c>
      <c r="H28" s="955">
        <v>25.302826379542399</v>
      </c>
      <c r="I28" s="954">
        <v>14</v>
      </c>
      <c r="J28" s="955">
        <v>7.4468085106382977</v>
      </c>
      <c r="K28" s="930"/>
      <c r="L28" s="954">
        <v>256</v>
      </c>
      <c r="M28" s="955">
        <v>34.45491251682369</v>
      </c>
      <c r="N28" s="954">
        <v>28</v>
      </c>
      <c r="O28" s="955">
        <v>10.9375</v>
      </c>
      <c r="P28" s="930"/>
      <c r="Q28" s="954">
        <v>299</v>
      </c>
      <c r="R28" s="955">
        <v>40.242261103633915</v>
      </c>
      <c r="S28" s="954">
        <v>50</v>
      </c>
      <c r="T28" s="955">
        <f t="shared" si="2"/>
        <v>16.722408026755854</v>
      </c>
    </row>
    <row r="29" spans="1:20" s="319" customFormat="1" ht="18" customHeight="1" x14ac:dyDescent="0.2">
      <c r="B29" s="1284" t="s">
        <v>0</v>
      </c>
      <c r="C29" s="1277"/>
      <c r="D29" s="1285">
        <f>SUM(D11:D28)</f>
        <v>76855</v>
      </c>
      <c r="E29" s="1286">
        <f t="shared" si="1"/>
        <v>100</v>
      </c>
      <c r="F29" s="1277"/>
      <c r="G29" s="1285">
        <f>SUM(G11:G28)</f>
        <v>24924</v>
      </c>
      <c r="H29" s="1286">
        <f t="shared" ref="H29" si="3">G29/$D29*100</f>
        <v>32.429900461908787</v>
      </c>
      <c r="I29" s="1285">
        <f>SUM(I11:I28)</f>
        <v>545</v>
      </c>
      <c r="J29" s="1286">
        <f t="shared" ref="J29" si="4">I29/G29*100</f>
        <v>2.1866474081206868</v>
      </c>
      <c r="K29" s="1277"/>
      <c r="L29" s="1285">
        <f>SUM(L11:L28)</f>
        <v>26715</v>
      </c>
      <c r="M29" s="1286">
        <f t="shared" ref="M29" si="5">L29/$D29*100</f>
        <v>34.760262832606855</v>
      </c>
      <c r="N29" s="1285">
        <f>SUM(N11:N28)</f>
        <v>1175</v>
      </c>
      <c r="O29" s="1286">
        <f t="shared" ref="O29" si="6">N29/L29*100</f>
        <v>4.3982781209058581</v>
      </c>
      <c r="P29" s="1277"/>
      <c r="Q29" s="1285">
        <f>SUM(Q11:Q28)</f>
        <v>25216</v>
      </c>
      <c r="R29" s="1286">
        <f t="shared" ref="R29" si="7">Q29/$D29*100</f>
        <v>32.809836705484351</v>
      </c>
      <c r="S29" s="1285">
        <f>SUM(S11:S28)</f>
        <v>6119</v>
      </c>
      <c r="T29" s="1286">
        <f t="shared" si="2"/>
        <v>24.26633883248731</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55</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436</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73</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129</v>
      </c>
      <c r="J8" s="1671"/>
      <c r="K8" s="957"/>
      <c r="L8" s="1672" t="s">
        <v>69</v>
      </c>
      <c r="M8" s="1673"/>
      <c r="N8" s="1670" t="s">
        <v>129</v>
      </c>
      <c r="O8" s="1671"/>
      <c r="P8" s="957"/>
      <c r="Q8" s="1672" t="s">
        <v>69</v>
      </c>
      <c r="R8" s="1673"/>
      <c r="S8" s="1670" t="s">
        <v>129</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149122</v>
      </c>
      <c r="E11" s="928">
        <f>D11/D$29*100</f>
        <v>26.73246915284378</v>
      </c>
      <c r="F11" s="930"/>
      <c r="G11" s="927">
        <v>25439</v>
      </c>
      <c r="H11" s="928">
        <v>17.059186437950135</v>
      </c>
      <c r="I11" s="927">
        <v>136</v>
      </c>
      <c r="J11" s="928">
        <v>0.5346122095994339</v>
      </c>
      <c r="K11" s="930"/>
      <c r="L11" s="927">
        <v>61281</v>
      </c>
      <c r="M11" s="928">
        <v>41.094540041040226</v>
      </c>
      <c r="N11" s="927">
        <v>443</v>
      </c>
      <c r="O11" s="928">
        <v>0.7228994304923223</v>
      </c>
      <c r="P11" s="930"/>
      <c r="Q11" s="927">
        <v>62402</v>
      </c>
      <c r="R11" s="928">
        <v>41.846273521009643</v>
      </c>
      <c r="S11" s="927">
        <v>4710</v>
      </c>
      <c r="T11" s="928">
        <f>S11/Q11*100</f>
        <v>7.5478350052882917</v>
      </c>
    </row>
    <row r="12" spans="1:22" s="331" customFormat="1" ht="18" customHeight="1" x14ac:dyDescent="0.2">
      <c r="A12" s="330"/>
      <c r="B12" s="931" t="s">
        <v>7</v>
      </c>
      <c r="C12" s="930"/>
      <c r="D12" s="932">
        <f t="shared" ref="D12:D28" si="0">G12+L12+Q12</f>
        <v>10704</v>
      </c>
      <c r="E12" s="933">
        <f t="shared" ref="E12:E29" si="1">D12/D$29*100</f>
        <v>1.9188607302211602</v>
      </c>
      <c r="F12" s="930"/>
      <c r="G12" s="932">
        <v>1885</v>
      </c>
      <c r="H12" s="933">
        <v>17.610239162929748</v>
      </c>
      <c r="I12" s="932">
        <v>6</v>
      </c>
      <c r="J12" s="933">
        <v>0.3183023872679045</v>
      </c>
      <c r="K12" s="930"/>
      <c r="L12" s="932">
        <v>3655</v>
      </c>
      <c r="M12" s="933">
        <v>34.14611360239163</v>
      </c>
      <c r="N12" s="932">
        <v>24</v>
      </c>
      <c r="O12" s="933">
        <v>0.65663474692202461</v>
      </c>
      <c r="P12" s="930"/>
      <c r="Q12" s="932">
        <v>5164</v>
      </c>
      <c r="R12" s="933">
        <v>48.243647234678626</v>
      </c>
      <c r="S12" s="932">
        <v>88</v>
      </c>
      <c r="T12" s="933">
        <f t="shared" ref="T12:T29" si="2">S12/Q12*100</f>
        <v>1.7041053446940357</v>
      </c>
    </row>
    <row r="13" spans="1:22" s="331" customFormat="1" ht="18" customHeight="1" x14ac:dyDescent="0.2">
      <c r="A13" s="330"/>
      <c r="B13" s="931" t="s">
        <v>37</v>
      </c>
      <c r="C13" s="930"/>
      <c r="D13" s="932">
        <f t="shared" si="0"/>
        <v>8774</v>
      </c>
      <c r="E13" s="933">
        <f t="shared" si="1"/>
        <v>1.5728778070777709</v>
      </c>
      <c r="F13" s="930"/>
      <c r="G13" s="932">
        <v>958</v>
      </c>
      <c r="H13" s="933">
        <v>10.918623204923639</v>
      </c>
      <c r="I13" s="932">
        <v>28</v>
      </c>
      <c r="J13" s="933">
        <v>2.9227557411273484</v>
      </c>
      <c r="K13" s="930"/>
      <c r="L13" s="932">
        <v>2458</v>
      </c>
      <c r="M13" s="933">
        <v>28.014588557100524</v>
      </c>
      <c r="N13" s="932">
        <v>107</v>
      </c>
      <c r="O13" s="933">
        <v>4.3531326281529701</v>
      </c>
      <c r="P13" s="930"/>
      <c r="Q13" s="932">
        <v>5358</v>
      </c>
      <c r="R13" s="933">
        <v>61.066788237975835</v>
      </c>
      <c r="S13" s="932">
        <v>141</v>
      </c>
      <c r="T13" s="933">
        <f t="shared" si="2"/>
        <v>2.6315789473684208</v>
      </c>
    </row>
    <row r="14" spans="1:22" s="331" customFormat="1" ht="18" customHeight="1" x14ac:dyDescent="0.2">
      <c r="A14" s="330"/>
      <c r="B14" s="931" t="s">
        <v>38</v>
      </c>
      <c r="C14" s="930"/>
      <c r="D14" s="932">
        <f t="shared" si="0"/>
        <v>17773</v>
      </c>
      <c r="E14" s="933">
        <f t="shared" si="1"/>
        <v>3.1860904108950558</v>
      </c>
      <c r="F14" s="930"/>
      <c r="G14" s="932">
        <v>2712</v>
      </c>
      <c r="H14" s="933">
        <v>15.259100883362404</v>
      </c>
      <c r="I14" s="932">
        <v>159</v>
      </c>
      <c r="J14" s="933">
        <v>5.8628318584070795</v>
      </c>
      <c r="K14" s="930"/>
      <c r="L14" s="932">
        <v>5639</v>
      </c>
      <c r="M14" s="933">
        <v>31.727901873628539</v>
      </c>
      <c r="N14" s="932">
        <v>385</v>
      </c>
      <c r="O14" s="933">
        <v>6.8274516758290478</v>
      </c>
      <c r="P14" s="930"/>
      <c r="Q14" s="932">
        <v>9422</v>
      </c>
      <c r="R14" s="933">
        <v>53.01299724300906</v>
      </c>
      <c r="S14" s="932">
        <v>773</v>
      </c>
      <c r="T14" s="933">
        <f t="shared" si="2"/>
        <v>8.2042029293143699</v>
      </c>
    </row>
    <row r="15" spans="1:22" s="331" customFormat="1" ht="18" customHeight="1" x14ac:dyDescent="0.2">
      <c r="A15" s="330"/>
      <c r="B15" s="931" t="s">
        <v>6</v>
      </c>
      <c r="C15" s="930"/>
      <c r="D15" s="932">
        <f t="shared" si="0"/>
        <v>2496</v>
      </c>
      <c r="E15" s="933">
        <f t="shared" si="1"/>
        <v>0.44744734516367857</v>
      </c>
      <c r="F15" s="930"/>
      <c r="G15" s="932">
        <v>820</v>
      </c>
      <c r="H15" s="933">
        <v>32.852564102564102</v>
      </c>
      <c r="I15" s="932">
        <v>76</v>
      </c>
      <c r="J15" s="933">
        <v>9.2682926829268286</v>
      </c>
      <c r="K15" s="930"/>
      <c r="L15" s="932">
        <v>891</v>
      </c>
      <c r="M15" s="933">
        <v>35.697115384615387</v>
      </c>
      <c r="N15" s="932">
        <v>105</v>
      </c>
      <c r="O15" s="933">
        <v>11.784511784511785</v>
      </c>
      <c r="P15" s="930"/>
      <c r="Q15" s="932">
        <v>785</v>
      </c>
      <c r="R15" s="933">
        <v>31.450320512820511</v>
      </c>
      <c r="S15" s="932">
        <v>132</v>
      </c>
      <c r="T15" s="933">
        <f t="shared" si="2"/>
        <v>16.815286624203821</v>
      </c>
    </row>
    <row r="16" spans="1:22" s="331" customFormat="1" ht="18" customHeight="1" x14ac:dyDescent="0.2">
      <c r="A16" s="330"/>
      <c r="B16" s="931" t="s">
        <v>5</v>
      </c>
      <c r="C16" s="930"/>
      <c r="D16" s="932">
        <f t="shared" si="0"/>
        <v>4130</v>
      </c>
      <c r="E16" s="933">
        <f t="shared" si="1"/>
        <v>0.74036760237419574</v>
      </c>
      <c r="F16" s="930"/>
      <c r="G16" s="932">
        <v>668</v>
      </c>
      <c r="H16" s="933">
        <v>16.174334140435835</v>
      </c>
      <c r="I16" s="932">
        <v>54</v>
      </c>
      <c r="J16" s="933">
        <v>8.0838323353293404</v>
      </c>
      <c r="K16" s="930"/>
      <c r="L16" s="932">
        <v>1614</v>
      </c>
      <c r="M16" s="933">
        <v>39.07990314769976</v>
      </c>
      <c r="N16" s="932">
        <v>190</v>
      </c>
      <c r="O16" s="933">
        <v>11.771995043370508</v>
      </c>
      <c r="P16" s="930"/>
      <c r="Q16" s="932">
        <v>1848</v>
      </c>
      <c r="R16" s="933">
        <v>44.745762711864408</v>
      </c>
      <c r="S16" s="932">
        <v>297</v>
      </c>
      <c r="T16" s="933">
        <f t="shared" si="2"/>
        <v>16.071428571428573</v>
      </c>
    </row>
    <row r="17" spans="1:20" s="331" customFormat="1" ht="18" customHeight="1" x14ac:dyDescent="0.2">
      <c r="A17" s="330"/>
      <c r="B17" s="931" t="s">
        <v>4</v>
      </c>
      <c r="C17" s="930"/>
      <c r="D17" s="932">
        <f t="shared" si="0"/>
        <v>32994</v>
      </c>
      <c r="E17" s="933">
        <f t="shared" si="1"/>
        <v>5.9146945938823769</v>
      </c>
      <c r="F17" s="930"/>
      <c r="G17" s="932">
        <v>4508</v>
      </c>
      <c r="H17" s="933">
        <v>13.66309025883494</v>
      </c>
      <c r="I17" s="932">
        <v>68</v>
      </c>
      <c r="J17" s="933">
        <v>1.5084294587400178</v>
      </c>
      <c r="K17" s="930"/>
      <c r="L17" s="932">
        <v>9985</v>
      </c>
      <c r="M17" s="933">
        <v>30.26307813541856</v>
      </c>
      <c r="N17" s="932">
        <v>360</v>
      </c>
      <c r="O17" s="933">
        <v>3.6054081121682526</v>
      </c>
      <c r="P17" s="930"/>
      <c r="Q17" s="932">
        <v>18501</v>
      </c>
      <c r="R17" s="933">
        <v>56.073831605746506</v>
      </c>
      <c r="S17" s="932">
        <v>1529</v>
      </c>
      <c r="T17" s="933">
        <f t="shared" si="2"/>
        <v>8.2644181395600249</v>
      </c>
    </row>
    <row r="18" spans="1:20" s="331" customFormat="1" ht="18" customHeight="1" x14ac:dyDescent="0.2">
      <c r="A18" s="330"/>
      <c r="B18" s="931" t="s">
        <v>40</v>
      </c>
      <c r="C18" s="930"/>
      <c r="D18" s="932">
        <f t="shared" si="0"/>
        <v>32561</v>
      </c>
      <c r="E18" s="933">
        <f t="shared" si="1"/>
        <v>5.8370725183792223</v>
      </c>
      <c r="F18" s="930"/>
      <c r="G18" s="932">
        <v>5494</v>
      </c>
      <c r="H18" s="933">
        <v>16.872946162587144</v>
      </c>
      <c r="I18" s="932">
        <v>547</v>
      </c>
      <c r="J18" s="933">
        <v>9.9563159810702579</v>
      </c>
      <c r="K18" s="930"/>
      <c r="L18" s="932">
        <v>9916</v>
      </c>
      <c r="M18" s="933">
        <v>30.453610147108506</v>
      </c>
      <c r="N18" s="932">
        <v>2882</v>
      </c>
      <c r="O18" s="933">
        <v>29.064138765631302</v>
      </c>
      <c r="P18" s="930"/>
      <c r="Q18" s="932">
        <v>17151</v>
      </c>
      <c r="R18" s="933">
        <v>52.673443690304353</v>
      </c>
      <c r="S18" s="932">
        <v>8087</v>
      </c>
      <c r="T18" s="933">
        <f t="shared" si="2"/>
        <v>47.151769576118014</v>
      </c>
    </row>
    <row r="19" spans="1:20" s="331" customFormat="1" ht="18" customHeight="1" x14ac:dyDescent="0.2">
      <c r="A19" s="330"/>
      <c r="B19" s="931" t="s">
        <v>41</v>
      </c>
      <c r="C19" s="930"/>
      <c r="D19" s="932">
        <f t="shared" si="0"/>
        <v>38665</v>
      </c>
      <c r="E19" s="933">
        <f t="shared" si="1"/>
        <v>6.9313107374814233</v>
      </c>
      <c r="F19" s="930"/>
      <c r="G19" s="932">
        <v>4315</v>
      </c>
      <c r="H19" s="933">
        <v>11.159963791542738</v>
      </c>
      <c r="I19" s="932">
        <v>19</v>
      </c>
      <c r="J19" s="933">
        <v>0.44032444959443801</v>
      </c>
      <c r="K19" s="930"/>
      <c r="L19" s="932">
        <v>13328</v>
      </c>
      <c r="M19" s="933">
        <v>34.470451312556577</v>
      </c>
      <c r="N19" s="932">
        <v>35</v>
      </c>
      <c r="O19" s="933">
        <v>0.26260504201680673</v>
      </c>
      <c r="P19" s="930"/>
      <c r="Q19" s="932">
        <v>21022</v>
      </c>
      <c r="R19" s="933">
        <v>54.36958489590068</v>
      </c>
      <c r="S19" s="932">
        <v>23</v>
      </c>
      <c r="T19" s="933">
        <f t="shared" si="2"/>
        <v>0.10940919037199125</v>
      </c>
    </row>
    <row r="20" spans="1:20" s="331" customFormat="1" ht="18" customHeight="1" x14ac:dyDescent="0.2">
      <c r="A20" s="330"/>
      <c r="B20" s="931" t="s">
        <v>3</v>
      </c>
      <c r="C20" s="930"/>
      <c r="D20" s="932">
        <f t="shared" si="0"/>
        <v>80369</v>
      </c>
      <c r="E20" s="933">
        <f t="shared" si="1"/>
        <v>14.40741012959122</v>
      </c>
      <c r="F20" s="930"/>
      <c r="G20" s="932">
        <v>18588</v>
      </c>
      <c r="H20" s="933">
        <v>23.128320621135014</v>
      </c>
      <c r="I20" s="932">
        <v>510</v>
      </c>
      <c r="J20" s="933">
        <v>2.7437056165267917</v>
      </c>
      <c r="K20" s="930"/>
      <c r="L20" s="932">
        <v>29604</v>
      </c>
      <c r="M20" s="933">
        <v>36.835098109967774</v>
      </c>
      <c r="N20" s="932">
        <v>1200</v>
      </c>
      <c r="O20" s="933">
        <v>4.0535062829347384</v>
      </c>
      <c r="P20" s="930"/>
      <c r="Q20" s="932">
        <v>32177</v>
      </c>
      <c r="R20" s="933">
        <v>40.036581268897208</v>
      </c>
      <c r="S20" s="932">
        <v>2194</v>
      </c>
      <c r="T20" s="933">
        <f t="shared" si="2"/>
        <v>6.818534978400721</v>
      </c>
    </row>
    <row r="21" spans="1:20" s="331" customFormat="1" ht="18" customHeight="1" x14ac:dyDescent="0.2">
      <c r="A21" s="330"/>
      <c r="B21" s="931" t="s">
        <v>2</v>
      </c>
      <c r="C21" s="930"/>
      <c r="D21" s="932">
        <f t="shared" si="0"/>
        <v>6591</v>
      </c>
      <c r="E21" s="933">
        <f t="shared" si="1"/>
        <v>1.1815406458228388</v>
      </c>
      <c r="F21" s="930"/>
      <c r="G21" s="932">
        <v>1008</v>
      </c>
      <c r="H21" s="933">
        <v>15.293582157487485</v>
      </c>
      <c r="I21" s="932">
        <v>89</v>
      </c>
      <c r="J21" s="933">
        <v>8.8293650793650791</v>
      </c>
      <c r="K21" s="930"/>
      <c r="L21" s="932">
        <v>2110</v>
      </c>
      <c r="M21" s="933">
        <v>32.013351539978757</v>
      </c>
      <c r="N21" s="932">
        <v>224</v>
      </c>
      <c r="O21" s="933">
        <v>10.616113744075829</v>
      </c>
      <c r="P21" s="930"/>
      <c r="Q21" s="932">
        <v>3473</v>
      </c>
      <c r="R21" s="933">
        <v>52.693066302533751</v>
      </c>
      <c r="S21" s="932">
        <v>639</v>
      </c>
      <c r="T21" s="933">
        <f t="shared" si="2"/>
        <v>18.39907860639217</v>
      </c>
    </row>
    <row r="22" spans="1:20" s="331" customFormat="1" ht="18" customHeight="1" x14ac:dyDescent="0.2">
      <c r="A22" s="330"/>
      <c r="B22" s="931" t="s">
        <v>35</v>
      </c>
      <c r="C22" s="930"/>
      <c r="D22" s="932">
        <f t="shared" si="0"/>
        <v>33124</v>
      </c>
      <c r="E22" s="933">
        <f t="shared" si="1"/>
        <v>5.9379991431096517</v>
      </c>
      <c r="F22" s="930"/>
      <c r="G22" s="932">
        <v>9334</v>
      </c>
      <c r="H22" s="933">
        <v>28.178963893249609</v>
      </c>
      <c r="I22" s="932">
        <v>6</v>
      </c>
      <c r="J22" s="933">
        <v>6.4281122776944505E-2</v>
      </c>
      <c r="K22" s="930"/>
      <c r="L22" s="932">
        <v>10907</v>
      </c>
      <c r="M22" s="933">
        <v>32.927786499215074</v>
      </c>
      <c r="N22" s="932">
        <v>35</v>
      </c>
      <c r="O22" s="933">
        <v>0.32089483817731729</v>
      </c>
      <c r="P22" s="930"/>
      <c r="Q22" s="932">
        <v>12883</v>
      </c>
      <c r="R22" s="933">
        <v>38.893249607535324</v>
      </c>
      <c r="S22" s="932">
        <v>93</v>
      </c>
      <c r="T22" s="933">
        <f t="shared" si="2"/>
        <v>0.72188154932857251</v>
      </c>
    </row>
    <row r="23" spans="1:20" s="331" customFormat="1" ht="18" customHeight="1" x14ac:dyDescent="0.2">
      <c r="A23" s="330"/>
      <c r="B23" s="931" t="s">
        <v>42</v>
      </c>
      <c r="C23" s="930"/>
      <c r="D23" s="932">
        <f t="shared" si="0"/>
        <v>88474</v>
      </c>
      <c r="E23" s="933">
        <f t="shared" si="1"/>
        <v>15.86035914103017</v>
      </c>
      <c r="F23" s="930"/>
      <c r="G23" s="932">
        <v>19388</v>
      </c>
      <c r="H23" s="933">
        <v>21.91378258019305</v>
      </c>
      <c r="I23" s="932">
        <v>2414</v>
      </c>
      <c r="J23" s="933">
        <v>12.451000618939551</v>
      </c>
      <c r="K23" s="930"/>
      <c r="L23" s="932">
        <v>33159</v>
      </c>
      <c r="M23" s="933">
        <v>37.478807333227842</v>
      </c>
      <c r="N23" s="932">
        <v>7189</v>
      </c>
      <c r="O23" s="933">
        <v>21.680388431496727</v>
      </c>
      <c r="P23" s="930"/>
      <c r="Q23" s="932">
        <v>35927</v>
      </c>
      <c r="R23" s="933">
        <v>40.607410086579108</v>
      </c>
      <c r="S23" s="932">
        <v>15555</v>
      </c>
      <c r="T23" s="933">
        <f t="shared" si="2"/>
        <v>43.296128260082945</v>
      </c>
    </row>
    <row r="24" spans="1:20" s="331" customFormat="1" ht="18" customHeight="1" x14ac:dyDescent="0.2">
      <c r="A24" s="330">
        <v>47094</v>
      </c>
      <c r="B24" s="931" t="s">
        <v>43</v>
      </c>
      <c r="C24" s="930"/>
      <c r="D24" s="932">
        <f t="shared" si="0"/>
        <v>15316</v>
      </c>
      <c r="E24" s="933">
        <f t="shared" si="1"/>
        <v>2.7456344304995599</v>
      </c>
      <c r="F24" s="930"/>
      <c r="G24" s="932">
        <v>2650</v>
      </c>
      <c r="H24" s="933">
        <v>17.302167667798383</v>
      </c>
      <c r="I24" s="932">
        <v>351</v>
      </c>
      <c r="J24" s="933">
        <v>13.245283018867923</v>
      </c>
      <c r="K24" s="930"/>
      <c r="L24" s="932">
        <v>5023</v>
      </c>
      <c r="M24" s="933">
        <v>32.795769130321233</v>
      </c>
      <c r="N24" s="932">
        <v>975</v>
      </c>
      <c r="O24" s="933">
        <v>19.41071073063906</v>
      </c>
      <c r="P24" s="930"/>
      <c r="Q24" s="932">
        <v>7643</v>
      </c>
      <c r="R24" s="933">
        <v>49.902063201880388</v>
      </c>
      <c r="S24" s="932">
        <v>1684</v>
      </c>
      <c r="T24" s="933">
        <f t="shared" si="2"/>
        <v>22.033233023681799</v>
      </c>
    </row>
    <row r="25" spans="1:20" s="331" customFormat="1" ht="18" customHeight="1" x14ac:dyDescent="0.2">
      <c r="B25" s="931" t="s">
        <v>44</v>
      </c>
      <c r="C25" s="930"/>
      <c r="D25" s="932">
        <f t="shared" si="0"/>
        <v>4041</v>
      </c>
      <c r="E25" s="933">
        <f t="shared" si="1"/>
        <v>0.72441294944167678</v>
      </c>
      <c r="F25" s="930"/>
      <c r="G25" s="932">
        <v>367</v>
      </c>
      <c r="H25" s="933">
        <v>9.0819104182133135</v>
      </c>
      <c r="I25" s="932">
        <v>3</v>
      </c>
      <c r="J25" s="933">
        <v>0.81743869209809261</v>
      </c>
      <c r="K25" s="930"/>
      <c r="L25" s="932">
        <v>1275</v>
      </c>
      <c r="M25" s="933">
        <v>31.551596139569416</v>
      </c>
      <c r="N25" s="932">
        <v>5</v>
      </c>
      <c r="O25" s="933">
        <v>0.39215686274509803</v>
      </c>
      <c r="P25" s="930"/>
      <c r="Q25" s="932">
        <v>2399</v>
      </c>
      <c r="R25" s="933">
        <v>59.366493442217269</v>
      </c>
      <c r="S25" s="932">
        <v>12</v>
      </c>
      <c r="T25" s="933">
        <f t="shared" si="2"/>
        <v>0.50020842017507294</v>
      </c>
    </row>
    <row r="26" spans="1:20" s="331" customFormat="1" ht="18" customHeight="1" x14ac:dyDescent="0.2">
      <c r="B26" s="931" t="s">
        <v>45</v>
      </c>
      <c r="C26" s="930"/>
      <c r="D26" s="932">
        <f t="shared" si="0"/>
        <v>28162</v>
      </c>
      <c r="E26" s="933">
        <f t="shared" si="1"/>
        <v>5.0484824256808958</v>
      </c>
      <c r="F26" s="930"/>
      <c r="G26" s="932">
        <v>4858</v>
      </c>
      <c r="H26" s="933">
        <v>17.250195298629357</v>
      </c>
      <c r="I26" s="932">
        <v>707</v>
      </c>
      <c r="J26" s="933">
        <v>14.553314121037463</v>
      </c>
      <c r="K26" s="930"/>
      <c r="L26" s="932">
        <v>8863</v>
      </c>
      <c r="M26" s="933">
        <v>31.47148640011363</v>
      </c>
      <c r="N26" s="932">
        <v>1806</v>
      </c>
      <c r="O26" s="933">
        <v>20.376847568543383</v>
      </c>
      <c r="P26" s="930"/>
      <c r="Q26" s="932">
        <v>14441</v>
      </c>
      <c r="R26" s="933">
        <v>51.278318301257009</v>
      </c>
      <c r="S26" s="932">
        <v>4592</v>
      </c>
      <c r="T26" s="933">
        <f t="shared" si="2"/>
        <v>31.798351914687352</v>
      </c>
    </row>
    <row r="27" spans="1:20" s="331" customFormat="1" ht="18" customHeight="1" x14ac:dyDescent="0.2">
      <c r="B27" s="931" t="s">
        <v>46</v>
      </c>
      <c r="C27" s="930"/>
      <c r="D27" s="932">
        <f t="shared" si="0"/>
        <v>3704</v>
      </c>
      <c r="E27" s="933">
        <f t="shared" si="1"/>
        <v>0.66400038721404864</v>
      </c>
      <c r="F27" s="930"/>
      <c r="G27" s="932">
        <v>454</v>
      </c>
      <c r="H27" s="933">
        <v>12.257019438444924</v>
      </c>
      <c r="I27" s="932">
        <v>134</v>
      </c>
      <c r="J27" s="933">
        <v>29.515418502202646</v>
      </c>
      <c r="K27" s="930"/>
      <c r="L27" s="932">
        <v>1269</v>
      </c>
      <c r="M27" s="933">
        <v>34.26025917926566</v>
      </c>
      <c r="N27" s="932">
        <v>441</v>
      </c>
      <c r="O27" s="933">
        <v>34.751773049645394</v>
      </c>
      <c r="P27" s="930"/>
      <c r="Q27" s="932">
        <v>1981</v>
      </c>
      <c r="R27" s="933">
        <v>53.482721382289419</v>
      </c>
      <c r="S27" s="932">
        <v>991</v>
      </c>
      <c r="T27" s="933">
        <f t="shared" si="2"/>
        <v>50.025239777889951</v>
      </c>
    </row>
    <row r="28" spans="1:20" s="331" customFormat="1" ht="18" customHeight="1" x14ac:dyDescent="0.2">
      <c r="B28" s="953" t="s">
        <v>1</v>
      </c>
      <c r="C28" s="930"/>
      <c r="D28" s="954">
        <f t="shared" si="0"/>
        <v>831</v>
      </c>
      <c r="E28" s="955">
        <f t="shared" si="1"/>
        <v>0.1489698492912728</v>
      </c>
      <c r="F28" s="930"/>
      <c r="G28" s="954">
        <v>199</v>
      </c>
      <c r="H28" s="955">
        <v>23.94705174488568</v>
      </c>
      <c r="I28" s="954">
        <v>11</v>
      </c>
      <c r="J28" s="955">
        <v>5.5276381909547743</v>
      </c>
      <c r="K28" s="930"/>
      <c r="L28" s="954">
        <v>291</v>
      </c>
      <c r="M28" s="955">
        <v>35.018050541516246</v>
      </c>
      <c r="N28" s="954">
        <v>30</v>
      </c>
      <c r="O28" s="955">
        <v>10.309278350515463</v>
      </c>
      <c r="P28" s="930"/>
      <c r="Q28" s="954">
        <v>341</v>
      </c>
      <c r="R28" s="955">
        <v>41.03489771359807</v>
      </c>
      <c r="S28" s="954">
        <v>62</v>
      </c>
      <c r="T28" s="955">
        <f t="shared" si="2"/>
        <v>18.181818181818183</v>
      </c>
    </row>
    <row r="29" spans="1:20" s="319" customFormat="1" ht="18" customHeight="1" x14ac:dyDescent="0.2">
      <c r="B29" s="1284" t="s">
        <v>0</v>
      </c>
      <c r="C29" s="1277"/>
      <c r="D29" s="1285">
        <f>SUM(D11:D28)</f>
        <v>557831</v>
      </c>
      <c r="E29" s="1286">
        <f t="shared" si="1"/>
        <v>100</v>
      </c>
      <c r="F29" s="1277"/>
      <c r="G29" s="1285">
        <f>SUM(G11:G28)</f>
        <v>103645</v>
      </c>
      <c r="H29" s="1286">
        <f t="shared" ref="H29" si="3">G29/$D29*100</f>
        <v>18.580000035853153</v>
      </c>
      <c r="I29" s="1285">
        <f>SUM(I11:I28)</f>
        <v>5318</v>
      </c>
      <c r="J29" s="1286">
        <f t="shared" ref="J29" si="4">I29/G29*100</f>
        <v>5.1309759274446431</v>
      </c>
      <c r="K29" s="1277"/>
      <c r="L29" s="1285">
        <f>SUM(L11:L28)</f>
        <v>201268</v>
      </c>
      <c r="M29" s="1286">
        <f t="shared" ref="M29" si="5">L29/$D29*100</f>
        <v>36.080461645193616</v>
      </c>
      <c r="N29" s="1285">
        <f>SUM(N11:N28)</f>
        <v>16436</v>
      </c>
      <c r="O29" s="1286">
        <f t="shared" ref="O29" si="6">N29/L29*100</f>
        <v>8.1662261263588842</v>
      </c>
      <c r="P29" s="1277"/>
      <c r="Q29" s="1285">
        <f>SUM(Q11:Q28)</f>
        <v>252918</v>
      </c>
      <c r="R29" s="1286">
        <f t="shared" ref="R29" si="7">Q29/$D29*100</f>
        <v>45.339538318953231</v>
      </c>
      <c r="S29" s="1285">
        <f>SUM(S11:S28)</f>
        <v>41602</v>
      </c>
      <c r="T29" s="1286">
        <f t="shared" si="2"/>
        <v>16.448809495567733</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80</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435</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74</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129</v>
      </c>
      <c r="J8" s="1671"/>
      <c r="K8" s="957"/>
      <c r="L8" s="1672" t="s">
        <v>69</v>
      </c>
      <c r="M8" s="1673"/>
      <c r="N8" s="1670" t="s">
        <v>129</v>
      </c>
      <c r="O8" s="1671"/>
      <c r="P8" s="957"/>
      <c r="Q8" s="1672" t="s">
        <v>69</v>
      </c>
      <c r="R8" s="1673"/>
      <c r="S8" s="1670" t="s">
        <v>129</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169213</v>
      </c>
      <c r="E11" s="928">
        <f>D11/D$29*100</f>
        <v>46.615922026259391</v>
      </c>
      <c r="F11" s="930"/>
      <c r="G11" s="927">
        <v>29032</v>
      </c>
      <c r="H11" s="928">
        <v>17.157074220065834</v>
      </c>
      <c r="I11" s="927">
        <v>7242</v>
      </c>
      <c r="J11" s="928">
        <v>24.944888399007993</v>
      </c>
      <c r="K11" s="930"/>
      <c r="L11" s="927">
        <v>70901</v>
      </c>
      <c r="M11" s="928">
        <v>41.900445001270583</v>
      </c>
      <c r="N11" s="927">
        <v>17176</v>
      </c>
      <c r="O11" s="928">
        <v>24.225328274636464</v>
      </c>
      <c r="P11" s="930"/>
      <c r="Q11" s="927">
        <v>69280</v>
      </c>
      <c r="R11" s="928">
        <v>40.942480778663572</v>
      </c>
      <c r="S11" s="927">
        <v>16922</v>
      </c>
      <c r="T11" s="928">
        <f>IFERROR(S11/Q11*100,"-")</f>
        <v>24.425519630484988</v>
      </c>
    </row>
    <row r="12" spans="1:22" s="331" customFormat="1" ht="18" customHeight="1" x14ac:dyDescent="0.2">
      <c r="A12" s="330"/>
      <c r="B12" s="931" t="s">
        <v>7</v>
      </c>
      <c r="C12" s="930"/>
      <c r="D12" s="932">
        <f t="shared" ref="D12:D28" si="0">G12+L12+Q12</f>
        <v>5888</v>
      </c>
      <c r="E12" s="933">
        <f t="shared" ref="E12:E29" si="1">D12/D$29*100</f>
        <v>1.6220653784911043</v>
      </c>
      <c r="F12" s="930"/>
      <c r="G12" s="932">
        <v>713</v>
      </c>
      <c r="H12" s="933">
        <v>12.109375</v>
      </c>
      <c r="I12" s="932">
        <v>328</v>
      </c>
      <c r="J12" s="933">
        <v>46.002805049088359</v>
      </c>
      <c r="K12" s="930"/>
      <c r="L12" s="932">
        <v>1770</v>
      </c>
      <c r="M12" s="933">
        <v>30.061141304347828</v>
      </c>
      <c r="N12" s="932">
        <v>746</v>
      </c>
      <c r="O12" s="933">
        <v>42.146892655367232</v>
      </c>
      <c r="P12" s="930"/>
      <c r="Q12" s="932">
        <v>3405</v>
      </c>
      <c r="R12" s="933">
        <v>57.829483695652172</v>
      </c>
      <c r="S12" s="932">
        <v>1500</v>
      </c>
      <c r="T12" s="933">
        <f t="shared" ref="T12:T28" si="2">IFERROR(S12/Q12*100,"-")</f>
        <v>44.052863436123346</v>
      </c>
    </row>
    <row r="13" spans="1:22" s="331" customFormat="1" ht="18" customHeight="1" x14ac:dyDescent="0.2">
      <c r="A13" s="330"/>
      <c r="B13" s="931" t="s">
        <v>37</v>
      </c>
      <c r="C13" s="930"/>
      <c r="D13" s="932">
        <f t="shared" si="0"/>
        <v>8120</v>
      </c>
      <c r="E13" s="933">
        <f t="shared" si="1"/>
        <v>2.2369515749571618</v>
      </c>
      <c r="F13" s="930"/>
      <c r="G13" s="932">
        <v>989</v>
      </c>
      <c r="H13" s="933">
        <v>12.179802955665025</v>
      </c>
      <c r="I13" s="932">
        <v>638</v>
      </c>
      <c r="J13" s="933">
        <v>64.509605662285139</v>
      </c>
      <c r="K13" s="930"/>
      <c r="L13" s="932">
        <v>2071</v>
      </c>
      <c r="M13" s="933">
        <v>25.504926108374381</v>
      </c>
      <c r="N13" s="932">
        <v>976</v>
      </c>
      <c r="O13" s="933">
        <v>47.126991791405118</v>
      </c>
      <c r="P13" s="930"/>
      <c r="Q13" s="932">
        <v>5060</v>
      </c>
      <c r="R13" s="933">
        <v>62.315270935960584</v>
      </c>
      <c r="S13" s="932">
        <v>2033</v>
      </c>
      <c r="T13" s="933">
        <f t="shared" si="2"/>
        <v>40.177865612648219</v>
      </c>
    </row>
    <row r="14" spans="1:22" s="331" customFormat="1" ht="18" customHeight="1" x14ac:dyDescent="0.2">
      <c r="A14" s="330"/>
      <c r="B14" s="931" t="s">
        <v>38</v>
      </c>
      <c r="C14" s="930"/>
      <c r="D14" s="932">
        <f t="shared" si="0"/>
        <v>2492</v>
      </c>
      <c r="E14" s="933">
        <f t="shared" si="1"/>
        <v>0.68651272472823244</v>
      </c>
      <c r="F14" s="930"/>
      <c r="G14" s="932">
        <v>645</v>
      </c>
      <c r="H14" s="933">
        <v>25.882825040128409</v>
      </c>
      <c r="I14" s="932">
        <v>39</v>
      </c>
      <c r="J14" s="933">
        <v>6.0465116279069768</v>
      </c>
      <c r="K14" s="930"/>
      <c r="L14" s="932">
        <v>958</v>
      </c>
      <c r="M14" s="933">
        <v>38.443017656500807</v>
      </c>
      <c r="N14" s="932">
        <v>57</v>
      </c>
      <c r="O14" s="933">
        <v>5.9498956158663887</v>
      </c>
      <c r="P14" s="930"/>
      <c r="Q14" s="932">
        <v>889</v>
      </c>
      <c r="R14" s="933">
        <v>35.674157303370784</v>
      </c>
      <c r="S14" s="932">
        <v>72</v>
      </c>
      <c r="T14" s="933">
        <f t="shared" si="2"/>
        <v>8.0989876265466823</v>
      </c>
    </row>
    <row r="15" spans="1:22" s="331" customFormat="1" ht="18" customHeight="1" x14ac:dyDescent="0.2">
      <c r="A15" s="330"/>
      <c r="B15" s="931" t="s">
        <v>6</v>
      </c>
      <c r="C15" s="930"/>
      <c r="D15" s="932">
        <f t="shared" si="0"/>
        <v>1638</v>
      </c>
      <c r="E15" s="933">
        <f t="shared" si="1"/>
        <v>0.45124712805170336</v>
      </c>
      <c r="F15" s="930"/>
      <c r="G15" s="932">
        <v>552</v>
      </c>
      <c r="H15" s="933">
        <v>33.699633699633701</v>
      </c>
      <c r="I15" s="932">
        <v>57</v>
      </c>
      <c r="J15" s="933">
        <v>10.326086956521738</v>
      </c>
      <c r="K15" s="930"/>
      <c r="L15" s="932">
        <v>516</v>
      </c>
      <c r="M15" s="933">
        <v>31.5018315018315</v>
      </c>
      <c r="N15" s="932">
        <v>59</v>
      </c>
      <c r="O15" s="933">
        <v>11.434108527131782</v>
      </c>
      <c r="P15" s="930"/>
      <c r="Q15" s="932">
        <v>570</v>
      </c>
      <c r="R15" s="933">
        <v>34.798534798534796</v>
      </c>
      <c r="S15" s="932">
        <v>79</v>
      </c>
      <c r="T15" s="933">
        <f t="shared" si="2"/>
        <v>13.859649122807017</v>
      </c>
    </row>
    <row r="16" spans="1:22" s="331" customFormat="1" ht="18" customHeight="1" x14ac:dyDescent="0.2">
      <c r="A16" s="330"/>
      <c r="B16" s="931" t="s">
        <v>5</v>
      </c>
      <c r="C16" s="930"/>
      <c r="D16" s="932">
        <f t="shared" si="0"/>
        <v>1392</v>
      </c>
      <c r="E16" s="933">
        <f t="shared" si="1"/>
        <v>0.38347741284979919</v>
      </c>
      <c r="F16" s="930"/>
      <c r="G16" s="932">
        <v>401</v>
      </c>
      <c r="H16" s="933">
        <v>28.807471264367816</v>
      </c>
      <c r="I16" s="932">
        <v>121</v>
      </c>
      <c r="J16" s="933">
        <v>30.174563591022448</v>
      </c>
      <c r="K16" s="930"/>
      <c r="L16" s="932">
        <v>575</v>
      </c>
      <c r="M16" s="933">
        <v>41.30747126436782</v>
      </c>
      <c r="N16" s="932">
        <v>183</v>
      </c>
      <c r="O16" s="933">
        <v>31.826086956521738</v>
      </c>
      <c r="P16" s="930"/>
      <c r="Q16" s="932">
        <v>416</v>
      </c>
      <c r="R16" s="933">
        <v>29.885057471264371</v>
      </c>
      <c r="S16" s="932">
        <v>147</v>
      </c>
      <c r="T16" s="933">
        <f t="shared" si="2"/>
        <v>35.336538461538467</v>
      </c>
    </row>
    <row r="17" spans="1:20" s="331" customFormat="1" ht="18" customHeight="1" x14ac:dyDescent="0.2">
      <c r="A17" s="330"/>
      <c r="B17" s="931" t="s">
        <v>4</v>
      </c>
      <c r="C17" s="930"/>
      <c r="D17" s="932">
        <f t="shared" si="0"/>
        <v>24148</v>
      </c>
      <c r="E17" s="933">
        <f t="shared" si="1"/>
        <v>6.6524515556730961</v>
      </c>
      <c r="F17" s="930"/>
      <c r="G17" s="932">
        <v>3546</v>
      </c>
      <c r="H17" s="933">
        <v>14.684445916846114</v>
      </c>
      <c r="I17" s="932">
        <v>1849</v>
      </c>
      <c r="J17" s="933">
        <v>52.143260011280312</v>
      </c>
      <c r="K17" s="930"/>
      <c r="L17" s="932">
        <v>7464</v>
      </c>
      <c r="M17" s="933">
        <v>30.909392082160014</v>
      </c>
      <c r="N17" s="932">
        <v>2914</v>
      </c>
      <c r="O17" s="933">
        <v>39.040728831725616</v>
      </c>
      <c r="P17" s="930"/>
      <c r="Q17" s="932">
        <v>13138</v>
      </c>
      <c r="R17" s="933">
        <v>54.406162000993874</v>
      </c>
      <c r="S17" s="932">
        <v>4951</v>
      </c>
      <c r="T17" s="933">
        <f t="shared" si="2"/>
        <v>37.684579083574363</v>
      </c>
    </row>
    <row r="18" spans="1:20" s="331" customFormat="1" ht="18" customHeight="1" x14ac:dyDescent="0.2">
      <c r="A18" s="330"/>
      <c r="B18" s="931" t="s">
        <v>40</v>
      </c>
      <c r="C18" s="930"/>
      <c r="D18" s="932">
        <f t="shared" si="0"/>
        <v>15361</v>
      </c>
      <c r="E18" s="933">
        <f t="shared" si="1"/>
        <v>4.2317503870587396</v>
      </c>
      <c r="F18" s="930"/>
      <c r="G18" s="932">
        <v>2904</v>
      </c>
      <c r="H18" s="933">
        <v>18.905019204478876</v>
      </c>
      <c r="I18" s="932">
        <v>547</v>
      </c>
      <c r="J18" s="933">
        <v>18.836088154269973</v>
      </c>
      <c r="K18" s="930"/>
      <c r="L18" s="932">
        <v>4569</v>
      </c>
      <c r="M18" s="933">
        <v>29.744157281426993</v>
      </c>
      <c r="N18" s="932">
        <v>1198</v>
      </c>
      <c r="O18" s="933">
        <v>26.22017947034362</v>
      </c>
      <c r="P18" s="930"/>
      <c r="Q18" s="932">
        <v>7888</v>
      </c>
      <c r="R18" s="933">
        <v>51.350823514094138</v>
      </c>
      <c r="S18" s="932">
        <v>2736</v>
      </c>
      <c r="T18" s="933">
        <f t="shared" si="2"/>
        <v>34.685598377281949</v>
      </c>
    </row>
    <row r="19" spans="1:20" s="331" customFormat="1" ht="18" customHeight="1" x14ac:dyDescent="0.2">
      <c r="A19" s="330"/>
      <c r="B19" s="931" t="s">
        <v>41</v>
      </c>
      <c r="C19" s="930"/>
      <c r="D19" s="932">
        <f t="shared" si="0"/>
        <v>32975</v>
      </c>
      <c r="E19" s="933">
        <f t="shared" si="1"/>
        <v>9.0841721901739412</v>
      </c>
      <c r="F19" s="930"/>
      <c r="G19" s="932">
        <v>5890</v>
      </c>
      <c r="H19" s="933">
        <v>17.862016679302503</v>
      </c>
      <c r="I19" s="932">
        <v>922</v>
      </c>
      <c r="J19" s="933">
        <v>15.65365025466893</v>
      </c>
      <c r="K19" s="930"/>
      <c r="L19" s="932">
        <v>13393</v>
      </c>
      <c r="M19" s="933">
        <v>40.615617892342684</v>
      </c>
      <c r="N19" s="932">
        <v>3423</v>
      </c>
      <c r="O19" s="933">
        <v>25.558127379974614</v>
      </c>
      <c r="P19" s="930"/>
      <c r="Q19" s="932">
        <v>13692</v>
      </c>
      <c r="R19" s="933">
        <v>41.52236542835481</v>
      </c>
      <c r="S19" s="932">
        <v>7359</v>
      </c>
      <c r="T19" s="933">
        <f t="shared" si="2"/>
        <v>53.746713409290095</v>
      </c>
    </row>
    <row r="20" spans="1:20" s="331" customFormat="1" ht="18" customHeight="1" x14ac:dyDescent="0.2">
      <c r="A20" s="330"/>
      <c r="B20" s="931" t="s">
        <v>3</v>
      </c>
      <c r="C20" s="930"/>
      <c r="D20" s="932">
        <f t="shared" si="0"/>
        <v>6255</v>
      </c>
      <c r="E20" s="933">
        <f t="shared" si="1"/>
        <v>1.7231689779996364</v>
      </c>
      <c r="F20" s="930"/>
      <c r="G20" s="932">
        <v>1010</v>
      </c>
      <c r="H20" s="933">
        <v>16.147082334132694</v>
      </c>
      <c r="I20" s="932">
        <v>275</v>
      </c>
      <c r="J20" s="933">
        <v>27.227722772277229</v>
      </c>
      <c r="K20" s="930"/>
      <c r="L20" s="932">
        <v>2145</v>
      </c>
      <c r="M20" s="933">
        <v>34.292565947242203</v>
      </c>
      <c r="N20" s="932">
        <v>577</v>
      </c>
      <c r="O20" s="933">
        <v>26.899766899766895</v>
      </c>
      <c r="P20" s="930"/>
      <c r="Q20" s="932">
        <v>3100</v>
      </c>
      <c r="R20" s="933">
        <v>49.5603517186251</v>
      </c>
      <c r="S20" s="932">
        <v>836</v>
      </c>
      <c r="T20" s="933">
        <f t="shared" si="2"/>
        <v>26.967741935483868</v>
      </c>
    </row>
    <row r="21" spans="1:20" s="331" customFormat="1" ht="18" customHeight="1" x14ac:dyDescent="0.2">
      <c r="A21" s="330"/>
      <c r="B21" s="931" t="s">
        <v>2</v>
      </c>
      <c r="C21" s="930"/>
      <c r="D21" s="932">
        <f t="shared" si="0"/>
        <v>905</v>
      </c>
      <c r="E21" s="933">
        <f t="shared" si="1"/>
        <v>0.24931541568180191</v>
      </c>
      <c r="F21" s="930"/>
      <c r="G21" s="932">
        <v>198</v>
      </c>
      <c r="H21" s="933">
        <v>21.878453038674035</v>
      </c>
      <c r="I21" s="932">
        <v>124</v>
      </c>
      <c r="J21" s="933">
        <v>62.62626262626263</v>
      </c>
      <c r="K21" s="930"/>
      <c r="L21" s="932">
        <v>283</v>
      </c>
      <c r="M21" s="933">
        <v>31.270718232044199</v>
      </c>
      <c r="N21" s="932">
        <v>150</v>
      </c>
      <c r="O21" s="933">
        <v>53.003533568904594</v>
      </c>
      <c r="P21" s="930"/>
      <c r="Q21" s="932">
        <v>424</v>
      </c>
      <c r="R21" s="933">
        <v>46.850828729281766</v>
      </c>
      <c r="S21" s="932">
        <v>233</v>
      </c>
      <c r="T21" s="933">
        <f t="shared" si="2"/>
        <v>54.952830188679243</v>
      </c>
    </row>
    <row r="22" spans="1:20" s="331" customFormat="1" ht="18" customHeight="1" x14ac:dyDescent="0.2">
      <c r="A22" s="330"/>
      <c r="B22" s="931" t="s">
        <v>35</v>
      </c>
      <c r="C22" s="930"/>
      <c r="D22" s="932">
        <f t="shared" si="0"/>
        <v>23487</v>
      </c>
      <c r="E22" s="933">
        <f t="shared" si="1"/>
        <v>6.4703548818988734</v>
      </c>
      <c r="F22" s="930"/>
      <c r="G22" s="932">
        <v>8538</v>
      </c>
      <c r="H22" s="933">
        <v>36.352024524204879</v>
      </c>
      <c r="I22" s="932">
        <v>3371</v>
      </c>
      <c r="J22" s="933">
        <v>39.482314359334744</v>
      </c>
      <c r="K22" s="930"/>
      <c r="L22" s="932">
        <v>8157</v>
      </c>
      <c r="M22" s="933">
        <v>34.72985055562652</v>
      </c>
      <c r="N22" s="932">
        <v>3806</v>
      </c>
      <c r="O22" s="933">
        <v>46.659311021208779</v>
      </c>
      <c r="P22" s="930"/>
      <c r="Q22" s="932">
        <v>6792</v>
      </c>
      <c r="R22" s="933">
        <v>28.918124920168601</v>
      </c>
      <c r="S22" s="932">
        <v>3109</v>
      </c>
      <c r="T22" s="933">
        <f t="shared" si="2"/>
        <v>45.774440518256768</v>
      </c>
    </row>
    <row r="23" spans="1:20" s="331" customFormat="1" ht="18" customHeight="1" x14ac:dyDescent="0.2">
      <c r="A23" s="330"/>
      <c r="B23" s="931" t="s">
        <v>42</v>
      </c>
      <c r="C23" s="930"/>
      <c r="D23" s="932">
        <f t="shared" si="0"/>
        <v>54786</v>
      </c>
      <c r="E23" s="933">
        <f t="shared" si="1"/>
        <v>15.09281145142895</v>
      </c>
      <c r="F23" s="930"/>
      <c r="G23" s="932">
        <v>15553</v>
      </c>
      <c r="H23" s="933">
        <v>28.388639433431901</v>
      </c>
      <c r="I23" s="932">
        <v>2573</v>
      </c>
      <c r="J23" s="933">
        <v>16.543432135279367</v>
      </c>
      <c r="K23" s="930"/>
      <c r="L23" s="932">
        <v>22068</v>
      </c>
      <c r="M23" s="933">
        <v>40.28036359653926</v>
      </c>
      <c r="N23" s="932">
        <v>3424</v>
      </c>
      <c r="O23" s="933">
        <v>15.515678810947978</v>
      </c>
      <c r="P23" s="930"/>
      <c r="Q23" s="932">
        <v>17165</v>
      </c>
      <c r="R23" s="933">
        <v>31.330996970028842</v>
      </c>
      <c r="S23" s="932">
        <v>3161</v>
      </c>
      <c r="T23" s="933">
        <f t="shared" si="2"/>
        <v>18.41538013399359</v>
      </c>
    </row>
    <row r="24" spans="1:20" s="331" customFormat="1" ht="18" customHeight="1" x14ac:dyDescent="0.2">
      <c r="A24" s="330">
        <v>47094</v>
      </c>
      <c r="B24" s="931" t="s">
        <v>43</v>
      </c>
      <c r="C24" s="930"/>
      <c r="D24" s="932">
        <f t="shared" si="0"/>
        <v>3865</v>
      </c>
      <c r="E24" s="933">
        <f t="shared" si="1"/>
        <v>1.0647558912819495</v>
      </c>
      <c r="F24" s="930"/>
      <c r="G24" s="932">
        <v>551</v>
      </c>
      <c r="H24" s="933">
        <v>14.25614489003881</v>
      </c>
      <c r="I24" s="932">
        <v>210</v>
      </c>
      <c r="J24" s="933">
        <v>38.112522686025407</v>
      </c>
      <c r="K24" s="930"/>
      <c r="L24" s="932">
        <v>1222</v>
      </c>
      <c r="M24" s="933">
        <v>31.617076326002586</v>
      </c>
      <c r="N24" s="932">
        <v>384</v>
      </c>
      <c r="O24" s="933">
        <v>31.423895253682488</v>
      </c>
      <c r="P24" s="930"/>
      <c r="Q24" s="932">
        <v>2092</v>
      </c>
      <c r="R24" s="933">
        <v>54.126778783958606</v>
      </c>
      <c r="S24" s="932">
        <v>578</v>
      </c>
      <c r="T24" s="933">
        <f t="shared" si="2"/>
        <v>27.62906309751434</v>
      </c>
    </row>
    <row r="25" spans="1:20" s="331" customFormat="1" ht="18" customHeight="1" x14ac:dyDescent="0.2">
      <c r="B25" s="931" t="s">
        <v>44</v>
      </c>
      <c r="C25" s="930"/>
      <c r="D25" s="932">
        <f t="shared" si="0"/>
        <v>1241</v>
      </c>
      <c r="E25" s="933">
        <f t="shared" si="1"/>
        <v>0.3418789291283052</v>
      </c>
      <c r="F25" s="930"/>
      <c r="G25" s="932">
        <v>178</v>
      </c>
      <c r="H25" s="933">
        <v>14.34327155519742</v>
      </c>
      <c r="I25" s="932">
        <v>1</v>
      </c>
      <c r="J25" s="933">
        <v>0.5617977528089888</v>
      </c>
      <c r="K25" s="930"/>
      <c r="L25" s="932">
        <v>351</v>
      </c>
      <c r="M25" s="933">
        <v>28.283642224012894</v>
      </c>
      <c r="N25" s="932">
        <v>4</v>
      </c>
      <c r="O25" s="933">
        <v>1.1396011396011396</v>
      </c>
      <c r="P25" s="930"/>
      <c r="Q25" s="932">
        <v>712</v>
      </c>
      <c r="R25" s="933">
        <v>57.373086220789681</v>
      </c>
      <c r="S25" s="932">
        <v>6</v>
      </c>
      <c r="T25" s="933">
        <f t="shared" si="2"/>
        <v>0.84269662921348309</v>
      </c>
    </row>
    <row r="26" spans="1:20" s="331" customFormat="1" ht="18" customHeight="1" x14ac:dyDescent="0.2">
      <c r="B26" s="931" t="s">
        <v>45</v>
      </c>
      <c r="C26" s="930"/>
      <c r="D26" s="932">
        <f t="shared" si="0"/>
        <v>6269</v>
      </c>
      <c r="E26" s="933">
        <f t="shared" si="1"/>
        <v>1.7270257910599072</v>
      </c>
      <c r="F26" s="930"/>
      <c r="G26" s="932">
        <v>1417</v>
      </c>
      <c r="H26" s="933">
        <v>22.603286010527995</v>
      </c>
      <c r="I26" s="932">
        <v>120</v>
      </c>
      <c r="J26" s="933">
        <v>8.4685956245589278</v>
      </c>
      <c r="K26" s="930"/>
      <c r="L26" s="932">
        <v>1957</v>
      </c>
      <c r="M26" s="933">
        <v>31.217100015951509</v>
      </c>
      <c r="N26" s="932">
        <v>294</v>
      </c>
      <c r="O26" s="933">
        <v>15.022994379151763</v>
      </c>
      <c r="P26" s="930"/>
      <c r="Q26" s="932">
        <v>2895</v>
      </c>
      <c r="R26" s="933">
        <v>46.179613973520503</v>
      </c>
      <c r="S26" s="932">
        <v>784</v>
      </c>
      <c r="T26" s="933">
        <f t="shared" si="2"/>
        <v>27.081174438687395</v>
      </c>
    </row>
    <row r="27" spans="1:20" s="331" customFormat="1" ht="18" customHeight="1" x14ac:dyDescent="0.2">
      <c r="B27" s="931" t="s">
        <v>46</v>
      </c>
      <c r="C27" s="930"/>
      <c r="D27" s="932">
        <f t="shared" si="0"/>
        <v>3649</v>
      </c>
      <c r="E27" s="933">
        <f t="shared" si="1"/>
        <v>1.0052507754949118</v>
      </c>
      <c r="F27" s="930"/>
      <c r="G27" s="932">
        <v>614</v>
      </c>
      <c r="H27" s="933">
        <v>16.826527815839956</v>
      </c>
      <c r="I27" s="932">
        <v>121</v>
      </c>
      <c r="J27" s="933">
        <v>19.706840390879478</v>
      </c>
      <c r="K27" s="930"/>
      <c r="L27" s="932">
        <v>1395</v>
      </c>
      <c r="M27" s="933">
        <v>38.229651959440943</v>
      </c>
      <c r="N27" s="932">
        <v>283</v>
      </c>
      <c r="O27" s="933">
        <v>20.286738351254481</v>
      </c>
      <c r="P27" s="930"/>
      <c r="Q27" s="932">
        <v>1640</v>
      </c>
      <c r="R27" s="933">
        <v>44.943820224719097</v>
      </c>
      <c r="S27" s="932">
        <v>653</v>
      </c>
      <c r="T27" s="933">
        <f t="shared" si="2"/>
        <v>39.81707317073171</v>
      </c>
    </row>
    <row r="28" spans="1:20" s="331" customFormat="1" ht="18" customHeight="1" x14ac:dyDescent="0.2">
      <c r="B28" s="953" t="s">
        <v>1</v>
      </c>
      <c r="C28" s="930"/>
      <c r="D28" s="954">
        <f t="shared" si="0"/>
        <v>1310</v>
      </c>
      <c r="E28" s="955">
        <f t="shared" si="1"/>
        <v>0.36088750778249779</v>
      </c>
      <c r="F28" s="930"/>
      <c r="G28" s="954">
        <v>368</v>
      </c>
      <c r="H28" s="955">
        <v>28.091603053435115</v>
      </c>
      <c r="I28" s="954">
        <v>154</v>
      </c>
      <c r="J28" s="955">
        <v>41.847826086956523</v>
      </c>
      <c r="K28" s="930"/>
      <c r="L28" s="954">
        <v>454</v>
      </c>
      <c r="M28" s="955">
        <v>34.656488549618317</v>
      </c>
      <c r="N28" s="954">
        <v>185</v>
      </c>
      <c r="O28" s="955">
        <v>40.748898678414101</v>
      </c>
      <c r="P28" s="930"/>
      <c r="Q28" s="954">
        <v>488</v>
      </c>
      <c r="R28" s="955">
        <v>37.251908396946561</v>
      </c>
      <c r="S28" s="954">
        <v>220</v>
      </c>
      <c r="T28" s="955">
        <f t="shared" si="2"/>
        <v>45.081967213114751</v>
      </c>
    </row>
    <row r="29" spans="1:20" s="319" customFormat="1" ht="18" customHeight="1" x14ac:dyDescent="0.2">
      <c r="B29" s="1284" t="s">
        <v>0</v>
      </c>
      <c r="C29" s="1277"/>
      <c r="D29" s="1285">
        <f>SUM(D11:D28)</f>
        <v>362994</v>
      </c>
      <c r="E29" s="1286">
        <f t="shared" si="1"/>
        <v>100</v>
      </c>
      <c r="F29" s="1277"/>
      <c r="G29" s="1285">
        <f>SUM(G11:G28)</f>
        <v>73099</v>
      </c>
      <c r="H29" s="1286">
        <f t="shared" ref="H29" si="3">G29/$D29*100</f>
        <v>20.137798420910539</v>
      </c>
      <c r="I29" s="1285">
        <f>SUM(I11:I28)</f>
        <v>18692</v>
      </c>
      <c r="J29" s="1286">
        <f>I29/G29*100</f>
        <v>25.570801242151052</v>
      </c>
      <c r="K29" s="1277"/>
      <c r="L29" s="1285">
        <f>SUM(L11:L28)</f>
        <v>140249</v>
      </c>
      <c r="M29" s="1286">
        <f t="shared" ref="M29" si="4">L29/$D29*100</f>
        <v>38.636726777853077</v>
      </c>
      <c r="N29" s="1285">
        <f>SUM(N11:N28)</f>
        <v>35839</v>
      </c>
      <c r="O29" s="1286">
        <f>N29/L29*100</f>
        <v>25.553836390990309</v>
      </c>
      <c r="P29" s="1277"/>
      <c r="Q29" s="1285">
        <f>SUM(Q11:Q28)</f>
        <v>149646</v>
      </c>
      <c r="R29" s="1286">
        <f t="shared" ref="R29" si="5">Q29/$D29*100</f>
        <v>41.225474801236381</v>
      </c>
      <c r="S29" s="1285">
        <f>SUM(S11:S28)</f>
        <v>45379</v>
      </c>
      <c r="T29" s="1286">
        <f>S29/Q29*100</f>
        <v>30.324231853841731</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63</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434</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75</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129</v>
      </c>
      <c r="J8" s="1671"/>
      <c r="K8" s="957"/>
      <c r="L8" s="1672" t="s">
        <v>69</v>
      </c>
      <c r="M8" s="1673"/>
      <c r="N8" s="1670" t="s">
        <v>129</v>
      </c>
      <c r="O8" s="1671"/>
      <c r="P8" s="957"/>
      <c r="Q8" s="1672" t="s">
        <v>69</v>
      </c>
      <c r="R8" s="1673"/>
      <c r="S8" s="1670" t="s">
        <v>129</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15275</v>
      </c>
      <c r="E11" s="928">
        <f>D11/D$29*100</f>
        <v>14.023410603626349</v>
      </c>
      <c r="F11" s="930"/>
      <c r="G11" s="927">
        <v>6062</v>
      </c>
      <c r="H11" s="928">
        <v>39.685761047463174</v>
      </c>
      <c r="I11" s="927">
        <v>2074</v>
      </c>
      <c r="J11" s="928">
        <v>34.213130979874627</v>
      </c>
      <c r="K11" s="930"/>
      <c r="L11" s="927">
        <v>8396</v>
      </c>
      <c r="M11" s="928">
        <v>54.965630114566288</v>
      </c>
      <c r="N11" s="927">
        <v>3376</v>
      </c>
      <c r="O11" s="928">
        <v>40.209623630300143</v>
      </c>
      <c r="P11" s="930"/>
      <c r="Q11" s="927">
        <v>817</v>
      </c>
      <c r="R11" s="928">
        <v>5.3486088379705397</v>
      </c>
      <c r="S11" s="927">
        <v>538</v>
      </c>
      <c r="T11" s="928">
        <f>IFERROR(S11/Q11*100,"-")</f>
        <v>65.850673194614444</v>
      </c>
    </row>
    <row r="12" spans="1:22" s="331" customFormat="1" ht="18" customHeight="1" x14ac:dyDescent="0.2">
      <c r="A12" s="330"/>
      <c r="B12" s="931" t="s">
        <v>7</v>
      </c>
      <c r="C12" s="930"/>
      <c r="D12" s="932">
        <f t="shared" ref="D12:D28" si="0">G12+L12+Q12</f>
        <v>1775</v>
      </c>
      <c r="E12" s="933">
        <f t="shared" ref="E12:E29" si="1">D12/D$29*100</f>
        <v>1.6295616249713107</v>
      </c>
      <c r="F12" s="930"/>
      <c r="G12" s="932">
        <v>508</v>
      </c>
      <c r="H12" s="933">
        <v>28.619718309859156</v>
      </c>
      <c r="I12" s="932">
        <v>206</v>
      </c>
      <c r="J12" s="933">
        <v>40.551181102362207</v>
      </c>
      <c r="K12" s="930"/>
      <c r="L12" s="932">
        <v>652</v>
      </c>
      <c r="M12" s="933">
        <v>36.732394366197184</v>
      </c>
      <c r="N12" s="932">
        <v>260</v>
      </c>
      <c r="O12" s="933">
        <v>39.877300613496928</v>
      </c>
      <c r="P12" s="930"/>
      <c r="Q12" s="932">
        <v>615</v>
      </c>
      <c r="R12" s="933">
        <v>34.647887323943664</v>
      </c>
      <c r="S12" s="932">
        <v>132</v>
      </c>
      <c r="T12" s="933">
        <f t="shared" ref="T12:T28" si="2">IFERROR(S12/Q12*100,"-")</f>
        <v>21.463414634146343</v>
      </c>
    </row>
    <row r="13" spans="1:22" s="331" customFormat="1" ht="18" customHeight="1" x14ac:dyDescent="0.2">
      <c r="A13" s="330"/>
      <c r="B13" s="931" t="s">
        <v>37</v>
      </c>
      <c r="C13" s="930"/>
      <c r="D13" s="932">
        <f t="shared" si="0"/>
        <v>2201</v>
      </c>
      <c r="E13" s="933">
        <f t="shared" si="1"/>
        <v>2.0206564149644253</v>
      </c>
      <c r="F13" s="930"/>
      <c r="G13" s="932">
        <v>559</v>
      </c>
      <c r="H13" s="933">
        <v>25.397546569741024</v>
      </c>
      <c r="I13" s="932">
        <v>10</v>
      </c>
      <c r="J13" s="933">
        <v>1.7889087656529516</v>
      </c>
      <c r="K13" s="930"/>
      <c r="L13" s="932">
        <v>860</v>
      </c>
      <c r="M13" s="933">
        <v>39.073148568832352</v>
      </c>
      <c r="N13" s="932">
        <v>14</v>
      </c>
      <c r="O13" s="933">
        <v>1.6279069767441861</v>
      </c>
      <c r="P13" s="930"/>
      <c r="Q13" s="932">
        <v>782</v>
      </c>
      <c r="R13" s="933">
        <v>35.529304861426624</v>
      </c>
      <c r="S13" s="932">
        <v>19</v>
      </c>
      <c r="T13" s="933">
        <f t="shared" si="2"/>
        <v>2.4296675191815855</v>
      </c>
    </row>
    <row r="14" spans="1:22" s="331" customFormat="1" ht="18" customHeight="1" x14ac:dyDescent="0.2">
      <c r="A14" s="330"/>
      <c r="B14" s="931" t="s">
        <v>38</v>
      </c>
      <c r="C14" s="930"/>
      <c r="D14" s="932">
        <f t="shared" si="0"/>
        <v>1812</v>
      </c>
      <c r="E14" s="933">
        <f t="shared" si="1"/>
        <v>1.6635299518016984</v>
      </c>
      <c r="F14" s="930"/>
      <c r="G14" s="932">
        <v>632</v>
      </c>
      <c r="H14" s="933">
        <v>34.87858719646799</v>
      </c>
      <c r="I14" s="932">
        <v>262</v>
      </c>
      <c r="J14" s="933">
        <v>41.455696202531641</v>
      </c>
      <c r="K14" s="930"/>
      <c r="L14" s="932">
        <v>954</v>
      </c>
      <c r="M14" s="933">
        <v>52.649006622516559</v>
      </c>
      <c r="N14" s="932">
        <v>201</v>
      </c>
      <c r="O14" s="933">
        <v>21.069182389937108</v>
      </c>
      <c r="P14" s="930"/>
      <c r="Q14" s="932">
        <v>226</v>
      </c>
      <c r="R14" s="933">
        <v>12.472406181015453</v>
      </c>
      <c r="S14" s="932">
        <v>61</v>
      </c>
      <c r="T14" s="933">
        <f t="shared" si="2"/>
        <v>26.991150442477874</v>
      </c>
    </row>
    <row r="15" spans="1:22" s="331" customFormat="1" ht="18" customHeight="1" x14ac:dyDescent="0.2">
      <c r="A15" s="330"/>
      <c r="B15" s="931" t="s">
        <v>6</v>
      </c>
      <c r="C15" s="930"/>
      <c r="D15" s="932">
        <f t="shared" si="0"/>
        <v>5482</v>
      </c>
      <c r="E15" s="933">
        <f t="shared" si="1"/>
        <v>5.032820748221253</v>
      </c>
      <c r="F15" s="930"/>
      <c r="G15" s="932">
        <v>1605</v>
      </c>
      <c r="H15" s="933">
        <v>29.277635899306819</v>
      </c>
      <c r="I15" s="932">
        <v>756</v>
      </c>
      <c r="J15" s="933">
        <v>47.102803738317753</v>
      </c>
      <c r="K15" s="930"/>
      <c r="L15" s="932">
        <v>1905</v>
      </c>
      <c r="M15" s="933">
        <v>34.750091207588476</v>
      </c>
      <c r="N15" s="932">
        <v>1046</v>
      </c>
      <c r="O15" s="933">
        <v>54.908136482939632</v>
      </c>
      <c r="P15" s="930"/>
      <c r="Q15" s="932">
        <v>1972</v>
      </c>
      <c r="R15" s="933">
        <v>35.972272893104709</v>
      </c>
      <c r="S15" s="932">
        <v>1357</v>
      </c>
      <c r="T15" s="933">
        <f t="shared" si="2"/>
        <v>68.813387423935097</v>
      </c>
    </row>
    <row r="16" spans="1:22" s="331" customFormat="1" ht="18" customHeight="1" x14ac:dyDescent="0.2">
      <c r="A16" s="330"/>
      <c r="B16" s="931" t="s">
        <v>5</v>
      </c>
      <c r="C16" s="930"/>
      <c r="D16" s="932">
        <f t="shared" si="0"/>
        <v>2228</v>
      </c>
      <c r="E16" s="933">
        <f t="shared" si="1"/>
        <v>2.0454441129217353</v>
      </c>
      <c r="F16" s="930"/>
      <c r="G16" s="932">
        <v>749</v>
      </c>
      <c r="H16" s="933">
        <v>33.61759425493716</v>
      </c>
      <c r="I16" s="932">
        <v>2</v>
      </c>
      <c r="J16" s="933">
        <v>0.26702269692923897</v>
      </c>
      <c r="K16" s="930"/>
      <c r="L16" s="932">
        <v>872</v>
      </c>
      <c r="M16" s="933">
        <v>39.138240574506284</v>
      </c>
      <c r="N16" s="932">
        <v>3</v>
      </c>
      <c r="O16" s="933">
        <v>0.34403669724770647</v>
      </c>
      <c r="P16" s="930"/>
      <c r="Q16" s="932">
        <v>607</v>
      </c>
      <c r="R16" s="933">
        <v>27.244165170556556</v>
      </c>
      <c r="S16" s="932">
        <v>5</v>
      </c>
      <c r="T16" s="933">
        <f t="shared" si="2"/>
        <v>0.82372322899505768</v>
      </c>
    </row>
    <row r="17" spans="1:20" s="331" customFormat="1" ht="18" customHeight="1" x14ac:dyDescent="0.2">
      <c r="A17" s="330"/>
      <c r="B17" s="931" t="s">
        <v>4</v>
      </c>
      <c r="C17" s="930"/>
      <c r="D17" s="932">
        <f t="shared" si="0"/>
        <v>8271</v>
      </c>
      <c r="E17" s="933">
        <f t="shared" si="1"/>
        <v>7.5932981409226539</v>
      </c>
      <c r="F17" s="930"/>
      <c r="G17" s="932">
        <v>2109</v>
      </c>
      <c r="H17" s="933">
        <v>25.498730504171203</v>
      </c>
      <c r="I17" s="932">
        <v>15</v>
      </c>
      <c r="J17" s="933">
        <v>0.71123755334281646</v>
      </c>
      <c r="K17" s="930"/>
      <c r="L17" s="932">
        <v>2488</v>
      </c>
      <c r="M17" s="933">
        <v>30.081005924313871</v>
      </c>
      <c r="N17" s="932">
        <v>10</v>
      </c>
      <c r="O17" s="933">
        <v>0.40192926045016075</v>
      </c>
      <c r="P17" s="930"/>
      <c r="Q17" s="932">
        <v>3674</v>
      </c>
      <c r="R17" s="933">
        <v>44.420263571514937</v>
      </c>
      <c r="S17" s="932">
        <v>19</v>
      </c>
      <c r="T17" s="933">
        <f t="shared" si="2"/>
        <v>0.51714752313554713</v>
      </c>
    </row>
    <row r="18" spans="1:20" s="331" customFormat="1" ht="18" customHeight="1" x14ac:dyDescent="0.2">
      <c r="A18" s="330"/>
      <c r="B18" s="931" t="s">
        <v>40</v>
      </c>
      <c r="C18" s="930"/>
      <c r="D18" s="932">
        <f t="shared" si="0"/>
        <v>4302</v>
      </c>
      <c r="E18" s="933">
        <f t="shared" si="1"/>
        <v>3.9495065411980725</v>
      </c>
      <c r="F18" s="930"/>
      <c r="G18" s="932">
        <v>1449</v>
      </c>
      <c r="H18" s="933">
        <v>33.68200836820084</v>
      </c>
      <c r="I18" s="932">
        <v>313</v>
      </c>
      <c r="J18" s="933">
        <v>21.601104209799864</v>
      </c>
      <c r="K18" s="930"/>
      <c r="L18" s="932">
        <v>1732</v>
      </c>
      <c r="M18" s="933">
        <v>40.260344026034403</v>
      </c>
      <c r="N18" s="932">
        <v>636</v>
      </c>
      <c r="O18" s="933">
        <v>36.720554272517319</v>
      </c>
      <c r="P18" s="930"/>
      <c r="Q18" s="932">
        <v>1121</v>
      </c>
      <c r="R18" s="933">
        <v>26.05764760576476</v>
      </c>
      <c r="S18" s="932">
        <v>509</v>
      </c>
      <c r="T18" s="933">
        <f t="shared" si="2"/>
        <v>45.405887600356827</v>
      </c>
    </row>
    <row r="19" spans="1:20" s="331" customFormat="1" ht="18" customHeight="1" x14ac:dyDescent="0.2">
      <c r="A19" s="330"/>
      <c r="B19" s="931" t="s">
        <v>41</v>
      </c>
      <c r="C19" s="930"/>
      <c r="D19" s="932">
        <f t="shared" si="0"/>
        <v>14197</v>
      </c>
      <c r="E19" s="933">
        <f t="shared" si="1"/>
        <v>13.033738811108561</v>
      </c>
      <c r="F19" s="930"/>
      <c r="G19" s="932">
        <v>3602</v>
      </c>
      <c r="H19" s="933">
        <v>25.371557371275621</v>
      </c>
      <c r="I19" s="932">
        <v>265</v>
      </c>
      <c r="J19" s="933">
        <v>7.3570238756246535</v>
      </c>
      <c r="K19" s="930"/>
      <c r="L19" s="932">
        <v>7387</v>
      </c>
      <c r="M19" s="933">
        <v>52.032119461858137</v>
      </c>
      <c r="N19" s="932">
        <v>1083</v>
      </c>
      <c r="O19" s="933">
        <v>14.660890754027346</v>
      </c>
      <c r="P19" s="930"/>
      <c r="Q19" s="932">
        <v>3208</v>
      </c>
      <c r="R19" s="933">
        <v>22.596323166866238</v>
      </c>
      <c r="S19" s="932">
        <v>2787</v>
      </c>
      <c r="T19" s="933">
        <f t="shared" si="2"/>
        <v>86.876558603491276</v>
      </c>
    </row>
    <row r="20" spans="1:20" s="331" customFormat="1" ht="18" customHeight="1" x14ac:dyDescent="0.2">
      <c r="A20" s="330"/>
      <c r="B20" s="931" t="s">
        <v>3</v>
      </c>
      <c r="C20" s="930"/>
      <c r="D20" s="932">
        <f t="shared" si="0"/>
        <v>9609</v>
      </c>
      <c r="E20" s="933">
        <f t="shared" si="1"/>
        <v>8.8216662841404645</v>
      </c>
      <c r="F20" s="930"/>
      <c r="G20" s="932">
        <v>3011</v>
      </c>
      <c r="H20" s="933">
        <v>31.335206577167241</v>
      </c>
      <c r="I20" s="932">
        <v>305</v>
      </c>
      <c r="J20" s="933">
        <v>10.129525074726004</v>
      </c>
      <c r="K20" s="930"/>
      <c r="L20" s="932">
        <v>4280</v>
      </c>
      <c r="M20" s="933">
        <v>44.541575606202514</v>
      </c>
      <c r="N20" s="932">
        <v>717</v>
      </c>
      <c r="O20" s="933">
        <v>16.752336448598133</v>
      </c>
      <c r="P20" s="930"/>
      <c r="Q20" s="932">
        <v>2318</v>
      </c>
      <c r="R20" s="933">
        <v>24.123217816630245</v>
      </c>
      <c r="S20" s="932">
        <v>509</v>
      </c>
      <c r="T20" s="933">
        <f t="shared" si="2"/>
        <v>21.958584987057808</v>
      </c>
    </row>
    <row r="21" spans="1:20" s="331" customFormat="1" ht="18" customHeight="1" x14ac:dyDescent="0.2">
      <c r="A21" s="330"/>
      <c r="B21" s="931" t="s">
        <v>2</v>
      </c>
      <c r="C21" s="930"/>
      <c r="D21" s="932">
        <f t="shared" si="0"/>
        <v>2438</v>
      </c>
      <c r="E21" s="933">
        <f t="shared" si="1"/>
        <v>2.2382373192563692</v>
      </c>
      <c r="F21" s="930"/>
      <c r="G21" s="932">
        <v>766</v>
      </c>
      <c r="H21" s="933">
        <v>31.419196062346185</v>
      </c>
      <c r="I21" s="932">
        <v>507</v>
      </c>
      <c r="J21" s="933">
        <v>66.187989556135776</v>
      </c>
      <c r="K21" s="930"/>
      <c r="L21" s="932">
        <v>936</v>
      </c>
      <c r="M21" s="933">
        <v>38.392124692370793</v>
      </c>
      <c r="N21" s="932">
        <v>667</v>
      </c>
      <c r="O21" s="933">
        <v>71.260683760683762</v>
      </c>
      <c r="P21" s="930"/>
      <c r="Q21" s="932">
        <v>736</v>
      </c>
      <c r="R21" s="933">
        <v>30.188679245283019</v>
      </c>
      <c r="S21" s="932">
        <v>562</v>
      </c>
      <c r="T21" s="933">
        <f t="shared" si="2"/>
        <v>76.358695652173907</v>
      </c>
    </row>
    <row r="22" spans="1:20" s="331" customFormat="1" ht="18" customHeight="1" x14ac:dyDescent="0.2">
      <c r="A22" s="330"/>
      <c r="B22" s="931" t="s">
        <v>35</v>
      </c>
      <c r="C22" s="930"/>
      <c r="D22" s="932">
        <f t="shared" si="0"/>
        <v>8763</v>
      </c>
      <c r="E22" s="933">
        <f t="shared" si="1"/>
        <v>8.0449850814780817</v>
      </c>
      <c r="F22" s="930"/>
      <c r="G22" s="932">
        <v>1870</v>
      </c>
      <c r="H22" s="933">
        <v>21.339723838867968</v>
      </c>
      <c r="I22" s="932">
        <v>314</v>
      </c>
      <c r="J22" s="933">
        <v>16.791443850267378</v>
      </c>
      <c r="K22" s="930"/>
      <c r="L22" s="932">
        <v>3095</v>
      </c>
      <c r="M22" s="933">
        <v>35.318954695880407</v>
      </c>
      <c r="N22" s="932">
        <v>852</v>
      </c>
      <c r="O22" s="933">
        <v>27.528271405492731</v>
      </c>
      <c r="P22" s="930"/>
      <c r="Q22" s="932">
        <v>3798</v>
      </c>
      <c r="R22" s="933">
        <v>43.341321465251625</v>
      </c>
      <c r="S22" s="932">
        <v>1592</v>
      </c>
      <c r="T22" s="933">
        <f t="shared" si="2"/>
        <v>41.916798314902579</v>
      </c>
    </row>
    <row r="23" spans="1:20" s="331" customFormat="1" ht="18" customHeight="1" x14ac:dyDescent="0.2">
      <c r="A23" s="330"/>
      <c r="B23" s="931" t="s">
        <v>42</v>
      </c>
      <c r="C23" s="930"/>
      <c r="D23" s="932">
        <f t="shared" si="0"/>
        <v>18310</v>
      </c>
      <c r="E23" s="933">
        <f t="shared" si="1"/>
        <v>16.809731466605463</v>
      </c>
      <c r="F23" s="930"/>
      <c r="G23" s="932">
        <v>6796</v>
      </c>
      <c r="H23" s="933">
        <v>37.116329874385585</v>
      </c>
      <c r="I23" s="932">
        <v>2436</v>
      </c>
      <c r="J23" s="933">
        <v>35.84461447910536</v>
      </c>
      <c r="K23" s="930"/>
      <c r="L23" s="932">
        <v>8076</v>
      </c>
      <c r="M23" s="933">
        <v>44.107045330420533</v>
      </c>
      <c r="N23" s="932">
        <v>3919</v>
      </c>
      <c r="O23" s="933">
        <v>48.52649826646855</v>
      </c>
      <c r="P23" s="930"/>
      <c r="Q23" s="932">
        <v>3438</v>
      </c>
      <c r="R23" s="933">
        <v>18.776624795193882</v>
      </c>
      <c r="S23" s="932">
        <v>1995</v>
      </c>
      <c r="T23" s="933">
        <f t="shared" si="2"/>
        <v>58.027923211169288</v>
      </c>
    </row>
    <row r="24" spans="1:20" s="331" customFormat="1" ht="18" customHeight="1" x14ac:dyDescent="0.2">
      <c r="A24" s="330">
        <v>47094</v>
      </c>
      <c r="B24" s="931" t="s">
        <v>43</v>
      </c>
      <c r="C24" s="930"/>
      <c r="D24" s="932">
        <f t="shared" si="0"/>
        <v>4192</v>
      </c>
      <c r="E24" s="933">
        <f t="shared" si="1"/>
        <v>3.8485196235942163</v>
      </c>
      <c r="F24" s="930"/>
      <c r="G24" s="932">
        <v>1496</v>
      </c>
      <c r="H24" s="933">
        <v>35.68702290076336</v>
      </c>
      <c r="I24" s="932">
        <v>429</v>
      </c>
      <c r="J24" s="933">
        <v>28.676470588235293</v>
      </c>
      <c r="K24" s="930"/>
      <c r="L24" s="932">
        <v>2020</v>
      </c>
      <c r="M24" s="933">
        <v>48.18702290076336</v>
      </c>
      <c r="N24" s="932">
        <v>459</v>
      </c>
      <c r="O24" s="933">
        <v>22.722772277227723</v>
      </c>
      <c r="P24" s="930"/>
      <c r="Q24" s="932">
        <v>676</v>
      </c>
      <c r="R24" s="933">
        <v>16.125954198473284</v>
      </c>
      <c r="S24" s="932">
        <v>223</v>
      </c>
      <c r="T24" s="933">
        <f t="shared" si="2"/>
        <v>32.988165680473372</v>
      </c>
    </row>
    <row r="25" spans="1:20" s="331" customFormat="1" ht="18" customHeight="1" x14ac:dyDescent="0.2">
      <c r="B25" s="931" t="s">
        <v>44</v>
      </c>
      <c r="C25" s="930"/>
      <c r="D25" s="932">
        <f t="shared" si="0"/>
        <v>819</v>
      </c>
      <c r="E25" s="933">
        <f t="shared" si="1"/>
        <v>0.75189350470507232</v>
      </c>
      <c r="F25" s="930"/>
      <c r="G25" s="932">
        <v>190</v>
      </c>
      <c r="H25" s="933">
        <v>23.199023199023198</v>
      </c>
      <c r="I25" s="932">
        <v>43</v>
      </c>
      <c r="J25" s="933">
        <v>22.631578947368421</v>
      </c>
      <c r="K25" s="930"/>
      <c r="L25" s="932">
        <v>359</v>
      </c>
      <c r="M25" s="933">
        <v>43.833943833943835</v>
      </c>
      <c r="N25" s="932">
        <v>106</v>
      </c>
      <c r="O25" s="933">
        <v>29.526462395543174</v>
      </c>
      <c r="P25" s="930"/>
      <c r="Q25" s="932">
        <v>270</v>
      </c>
      <c r="R25" s="933">
        <v>32.967032967032964</v>
      </c>
      <c r="S25" s="932">
        <v>95</v>
      </c>
      <c r="T25" s="933">
        <f t="shared" si="2"/>
        <v>35.185185185185183</v>
      </c>
    </row>
    <row r="26" spans="1:20" s="331" customFormat="1" ht="18" customHeight="1" x14ac:dyDescent="0.2">
      <c r="B26" s="931" t="s">
        <v>45</v>
      </c>
      <c r="C26" s="930"/>
      <c r="D26" s="932">
        <f t="shared" si="0"/>
        <v>7761</v>
      </c>
      <c r="E26" s="933">
        <f t="shared" si="1"/>
        <v>7.1250860683956851</v>
      </c>
      <c r="F26" s="930"/>
      <c r="G26" s="932">
        <v>1953</v>
      </c>
      <c r="H26" s="933">
        <v>25.16428295322768</v>
      </c>
      <c r="I26" s="932">
        <v>208</v>
      </c>
      <c r="J26" s="933">
        <v>10.650281618023554</v>
      </c>
      <c r="K26" s="930"/>
      <c r="L26" s="932">
        <v>3250</v>
      </c>
      <c r="M26" s="933">
        <v>41.876046901172529</v>
      </c>
      <c r="N26" s="932">
        <v>413</v>
      </c>
      <c r="O26" s="933">
        <v>12.707692307692309</v>
      </c>
      <c r="P26" s="930"/>
      <c r="Q26" s="932">
        <v>2558</v>
      </c>
      <c r="R26" s="933">
        <v>32.959670145599794</v>
      </c>
      <c r="S26" s="932">
        <v>638</v>
      </c>
      <c r="T26" s="933">
        <f t="shared" si="2"/>
        <v>24.941360437842064</v>
      </c>
    </row>
    <row r="27" spans="1:20" s="331" customFormat="1" ht="18" customHeight="1" x14ac:dyDescent="0.2">
      <c r="B27" s="931" t="s">
        <v>46</v>
      </c>
      <c r="C27" s="930"/>
      <c r="D27" s="932">
        <f t="shared" si="0"/>
        <v>1423</v>
      </c>
      <c r="E27" s="933">
        <f t="shared" si="1"/>
        <v>1.3064034886389717</v>
      </c>
      <c r="F27" s="930"/>
      <c r="G27" s="932">
        <v>421</v>
      </c>
      <c r="H27" s="933">
        <v>29.585382993675335</v>
      </c>
      <c r="I27" s="932">
        <v>36</v>
      </c>
      <c r="J27" s="933">
        <v>8.5510688836104514</v>
      </c>
      <c r="K27" s="930"/>
      <c r="L27" s="932">
        <v>726</v>
      </c>
      <c r="M27" s="933">
        <v>51.018973998594518</v>
      </c>
      <c r="N27" s="932">
        <v>72</v>
      </c>
      <c r="O27" s="933">
        <v>9.9173553719008272</v>
      </c>
      <c r="P27" s="930"/>
      <c r="Q27" s="932">
        <v>276</v>
      </c>
      <c r="R27" s="933">
        <v>19.395643007730147</v>
      </c>
      <c r="S27" s="932">
        <v>60</v>
      </c>
      <c r="T27" s="933">
        <f t="shared" si="2"/>
        <v>21.739130434782609</v>
      </c>
    </row>
    <row r="28" spans="1:20" s="331" customFormat="1" ht="18" customHeight="1" x14ac:dyDescent="0.2">
      <c r="B28" s="953" t="s">
        <v>1</v>
      </c>
      <c r="C28" s="930"/>
      <c r="D28" s="954">
        <f t="shared" si="0"/>
        <v>67</v>
      </c>
      <c r="E28" s="955">
        <f t="shared" si="1"/>
        <v>6.1510213449621293E-2</v>
      </c>
      <c r="F28" s="930"/>
      <c r="G28" s="954">
        <v>18</v>
      </c>
      <c r="H28" s="955">
        <v>26.865671641791046</v>
      </c>
      <c r="I28" s="954">
        <v>10</v>
      </c>
      <c r="J28" s="955">
        <v>55.555555555555557</v>
      </c>
      <c r="K28" s="930"/>
      <c r="L28" s="954">
        <v>29</v>
      </c>
      <c r="M28" s="955">
        <v>43.283582089552233</v>
      </c>
      <c r="N28" s="954">
        <v>15</v>
      </c>
      <c r="O28" s="955">
        <v>51.724137931034484</v>
      </c>
      <c r="P28" s="930"/>
      <c r="Q28" s="954">
        <v>20</v>
      </c>
      <c r="R28" s="955">
        <v>29.850746268656714</v>
      </c>
      <c r="S28" s="954">
        <v>11</v>
      </c>
      <c r="T28" s="955">
        <f t="shared" si="2"/>
        <v>55.000000000000007</v>
      </c>
    </row>
    <row r="29" spans="1:20" s="319" customFormat="1" ht="18" customHeight="1" x14ac:dyDescent="0.2">
      <c r="B29" s="1284" t="s">
        <v>0</v>
      </c>
      <c r="C29" s="1277"/>
      <c r="D29" s="1285">
        <f>SUM(D11:D28)</f>
        <v>108925</v>
      </c>
      <c r="E29" s="1286">
        <f t="shared" si="1"/>
        <v>100</v>
      </c>
      <c r="F29" s="1277"/>
      <c r="G29" s="1285">
        <f>SUM(G11:G28)</f>
        <v>33796</v>
      </c>
      <c r="H29" s="1286">
        <f t="shared" ref="H29" si="3">G29/$D29*100</f>
        <v>31.026853339453751</v>
      </c>
      <c r="I29" s="1285">
        <f>SUM(I11:I28)</f>
        <v>8191</v>
      </c>
      <c r="J29" s="1286">
        <f>I29/G29*100</f>
        <v>24.236596046869451</v>
      </c>
      <c r="K29" s="1277"/>
      <c r="L29" s="1285">
        <f>SUM(L11:L28)</f>
        <v>48017</v>
      </c>
      <c r="M29" s="1286">
        <f t="shared" ref="M29" si="4">L29/$D29*100</f>
        <v>44.082625659857698</v>
      </c>
      <c r="N29" s="1285">
        <f>SUM(N11:N28)</f>
        <v>13849</v>
      </c>
      <c r="O29" s="1286">
        <f>N29/L29*100</f>
        <v>28.841868504904511</v>
      </c>
      <c r="P29" s="1277"/>
      <c r="Q29" s="1285">
        <f>SUM(Q11:Q28)</f>
        <v>27112</v>
      </c>
      <c r="R29" s="1286">
        <f t="shared" ref="R29" si="5">Q29/$D29*100</f>
        <v>24.890521000688548</v>
      </c>
      <c r="S29" s="1285">
        <f>SUM(S11:S28)</f>
        <v>11112</v>
      </c>
      <c r="T29" s="1286">
        <f>S29/Q29*100</f>
        <v>40.985541457657128</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9" t="s">
        <v>366</v>
      </c>
      <c r="C3" s="1429"/>
      <c r="D3" s="1429"/>
      <c r="E3" s="1429"/>
      <c r="F3" s="1429"/>
      <c r="G3" s="1429"/>
      <c r="H3" s="1429"/>
      <c r="I3" s="1429"/>
      <c r="J3" s="1429"/>
      <c r="K3" s="1429"/>
      <c r="L3" s="1429"/>
      <c r="M3" s="1429"/>
      <c r="N3" s="1429"/>
      <c r="O3" s="1429"/>
      <c r="P3" s="1429"/>
      <c r="Q3" s="1429"/>
      <c r="R3" s="1429"/>
      <c r="S3" s="1429"/>
      <c r="T3" s="1429"/>
      <c r="U3" s="1429"/>
      <c r="V3" s="1429"/>
      <c r="W3" s="1429"/>
      <c r="X3" s="1429"/>
    </row>
    <row r="5" spans="1:29" x14ac:dyDescent="0.25">
      <c r="B5" s="219"/>
      <c r="C5" s="219"/>
      <c r="D5" s="1419" t="s">
        <v>365</v>
      </c>
      <c r="E5" s="1419"/>
      <c r="F5" s="1419"/>
      <c r="G5" s="1419"/>
      <c r="H5" s="1419"/>
      <c r="I5" s="1419"/>
      <c r="J5" s="1419"/>
      <c r="K5" s="1419"/>
      <c r="L5" s="1419"/>
      <c r="M5" s="219"/>
      <c r="N5" s="1431" t="s">
        <v>339</v>
      </c>
      <c r="O5" s="1432"/>
      <c r="P5" s="1432"/>
      <c r="Q5" s="1432"/>
      <c r="R5" s="1432"/>
      <c r="S5" s="1432"/>
      <c r="T5" s="1432"/>
      <c r="U5" s="1432"/>
      <c r="V5" s="1432"/>
      <c r="W5" s="1432"/>
      <c r="X5" s="1432"/>
      <c r="Y5" s="1432"/>
      <c r="Z5" s="1432"/>
      <c r="AA5" s="1432"/>
    </row>
    <row r="6" spans="1:29" ht="21" customHeight="1" x14ac:dyDescent="0.25">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25">
        <v>45657</v>
      </c>
      <c r="Y6" s="1426"/>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354473</v>
      </c>
      <c r="E9" s="300">
        <v>361314</v>
      </c>
      <c r="F9" s="300">
        <v>351802</v>
      </c>
      <c r="G9" s="254">
        <v>362202</v>
      </c>
      <c r="H9" s="254">
        <v>375118</v>
      </c>
      <c r="I9" s="254">
        <v>392545</v>
      </c>
      <c r="J9" s="1353">
        <v>391278</v>
      </c>
      <c r="K9" s="301">
        <v>396914</v>
      </c>
      <c r="L9" s="302"/>
      <c r="M9" s="222"/>
      <c r="N9" s="278">
        <v>1.9299072143717622E-2</v>
      </c>
      <c r="O9" s="279">
        <v>6841</v>
      </c>
      <c r="P9" s="280">
        <v>-2.632613184100252E-2</v>
      </c>
      <c r="Q9" s="279">
        <v>-9512</v>
      </c>
      <c r="R9" s="280">
        <v>2.9562083217264279E-2</v>
      </c>
      <c r="S9" s="279">
        <v>10400</v>
      </c>
      <c r="T9" s="280">
        <v>3.5659659527004228E-2</v>
      </c>
      <c r="U9" s="279">
        <v>12916</v>
      </c>
      <c r="V9" s="280">
        <v>4.6457381410649479E-2</v>
      </c>
      <c r="W9" s="279">
        <v>17427</v>
      </c>
      <c r="X9" s="280">
        <v>-3.2276554280400438E-3</v>
      </c>
      <c r="Y9" s="279">
        <v>-1267</v>
      </c>
      <c r="Z9" s="280">
        <v>5.3565645787213345E-2</v>
      </c>
      <c r="AA9" s="279">
        <v>20180</v>
      </c>
    </row>
    <row r="10" spans="1:29" x14ac:dyDescent="0.25">
      <c r="B10" s="303" t="s">
        <v>7</v>
      </c>
      <c r="C10" s="219"/>
      <c r="D10" s="253">
        <v>42117</v>
      </c>
      <c r="E10" s="254">
        <v>47743</v>
      </c>
      <c r="F10" s="254">
        <v>44726</v>
      </c>
      <c r="G10" s="254">
        <v>45995</v>
      </c>
      <c r="H10" s="254">
        <v>46968</v>
      </c>
      <c r="I10" s="254">
        <v>48583</v>
      </c>
      <c r="J10" s="1354">
        <v>53246</v>
      </c>
      <c r="K10" s="257">
        <v>54968</v>
      </c>
      <c r="M10" s="222"/>
      <c r="N10" s="256">
        <v>0.13358026450127025</v>
      </c>
      <c r="O10" s="257">
        <v>5626</v>
      </c>
      <c r="P10" s="258">
        <v>-6.3192509896738747E-2</v>
      </c>
      <c r="Q10" s="257">
        <v>-3017</v>
      </c>
      <c r="R10" s="258">
        <v>2.837275857443089E-2</v>
      </c>
      <c r="S10" s="257">
        <v>1269</v>
      </c>
      <c r="T10" s="258">
        <v>2.1154473312316568E-2</v>
      </c>
      <c r="U10" s="257">
        <v>973</v>
      </c>
      <c r="V10" s="258">
        <v>3.438511326860838E-2</v>
      </c>
      <c r="W10" s="257">
        <v>1615</v>
      </c>
      <c r="X10" s="258">
        <v>9.5980075334993753E-2</v>
      </c>
      <c r="Y10" s="257">
        <v>4663</v>
      </c>
      <c r="Z10" s="258">
        <v>0.10026221501631327</v>
      </c>
      <c r="AA10" s="257">
        <v>5009</v>
      </c>
    </row>
    <row r="11" spans="1:29" x14ac:dyDescent="0.25">
      <c r="B11" s="303" t="s">
        <v>37</v>
      </c>
      <c r="C11" s="219"/>
      <c r="D11" s="253">
        <v>33668</v>
      </c>
      <c r="E11" s="254">
        <v>35198</v>
      </c>
      <c r="F11" s="254">
        <v>35711</v>
      </c>
      <c r="G11" s="254">
        <v>38230</v>
      </c>
      <c r="H11" s="254">
        <v>40199</v>
      </c>
      <c r="I11" s="254">
        <v>41209</v>
      </c>
      <c r="J11" s="1354">
        <v>42684</v>
      </c>
      <c r="K11" s="257">
        <v>44483</v>
      </c>
      <c r="M11" s="222"/>
      <c r="N11" s="256">
        <v>4.5443744802186048E-2</v>
      </c>
      <c r="O11" s="257">
        <v>1530</v>
      </c>
      <c r="P11" s="258">
        <v>1.4574691743849177E-2</v>
      </c>
      <c r="Q11" s="257">
        <v>513</v>
      </c>
      <c r="R11" s="258">
        <v>7.0538489541037697E-2</v>
      </c>
      <c r="S11" s="257">
        <v>2519</v>
      </c>
      <c r="T11" s="258">
        <v>5.1504054407533362E-2</v>
      </c>
      <c r="U11" s="257">
        <v>1969</v>
      </c>
      <c r="V11" s="258">
        <v>2.5125003109530031E-2</v>
      </c>
      <c r="W11" s="257">
        <v>1010</v>
      </c>
      <c r="X11" s="258">
        <v>3.5793151981363236E-2</v>
      </c>
      <c r="Y11" s="257">
        <v>1475</v>
      </c>
      <c r="Z11" s="258">
        <v>8.984221873774989E-2</v>
      </c>
      <c r="AA11" s="257">
        <v>3667</v>
      </c>
    </row>
    <row r="12" spans="1:29" x14ac:dyDescent="0.25">
      <c r="B12" s="303" t="s">
        <v>38</v>
      </c>
      <c r="C12" s="219"/>
      <c r="D12" s="253">
        <v>25370</v>
      </c>
      <c r="E12" s="254">
        <v>30928</v>
      </c>
      <c r="F12" s="254">
        <v>31586</v>
      </c>
      <c r="G12" s="254">
        <v>33061</v>
      </c>
      <c r="H12" s="254">
        <v>36020</v>
      </c>
      <c r="I12" s="254">
        <v>40725</v>
      </c>
      <c r="J12" s="1354">
        <v>44039</v>
      </c>
      <c r="K12" s="257">
        <v>45195</v>
      </c>
      <c r="M12" s="222"/>
      <c r="N12" s="256">
        <v>0.21907765076862429</v>
      </c>
      <c r="O12" s="257">
        <v>5558</v>
      </c>
      <c r="P12" s="258">
        <v>2.1275219865493966E-2</v>
      </c>
      <c r="Q12" s="257">
        <v>658</v>
      </c>
      <c r="R12" s="258">
        <v>4.6697904134743284E-2</v>
      </c>
      <c r="S12" s="257">
        <v>1475</v>
      </c>
      <c r="T12" s="258">
        <v>8.9501225008318031E-2</v>
      </c>
      <c r="U12" s="257">
        <v>2959</v>
      </c>
      <c r="V12" s="258">
        <v>0.13062187673514725</v>
      </c>
      <c r="W12" s="257">
        <v>4705</v>
      </c>
      <c r="X12" s="258">
        <v>8.1375076734192753E-2</v>
      </c>
      <c r="Y12" s="257">
        <v>3314</v>
      </c>
      <c r="Z12" s="258">
        <v>6.106493872376384E-2</v>
      </c>
      <c r="AA12" s="257">
        <v>2601</v>
      </c>
    </row>
    <row r="13" spans="1:29" x14ac:dyDescent="0.25">
      <c r="B13" s="303" t="s">
        <v>6</v>
      </c>
      <c r="C13" s="219"/>
      <c r="D13" s="253">
        <v>35850</v>
      </c>
      <c r="E13" s="254">
        <v>37916</v>
      </c>
      <c r="F13" s="254">
        <v>38655</v>
      </c>
      <c r="G13" s="254">
        <v>42298</v>
      </c>
      <c r="H13" s="254">
        <v>47498</v>
      </c>
      <c r="I13" s="254">
        <v>52927</v>
      </c>
      <c r="J13" s="1354">
        <v>59260</v>
      </c>
      <c r="K13" s="257">
        <v>69446</v>
      </c>
      <c r="L13" s="304"/>
      <c r="M13" s="219"/>
      <c r="N13" s="256">
        <v>5.7629009762901084E-2</v>
      </c>
      <c r="O13" s="257">
        <v>2066</v>
      </c>
      <c r="P13" s="258">
        <v>1.9490452579385975E-2</v>
      </c>
      <c r="Q13" s="257">
        <v>739</v>
      </c>
      <c r="R13" s="258">
        <v>9.4243952916828411E-2</v>
      </c>
      <c r="S13" s="257">
        <v>3643</v>
      </c>
      <c r="T13" s="258">
        <v>0.12293725471653505</v>
      </c>
      <c r="U13" s="257">
        <v>5200</v>
      </c>
      <c r="V13" s="258">
        <v>0.11429954945471388</v>
      </c>
      <c r="W13" s="257">
        <v>5429</v>
      </c>
      <c r="X13" s="258">
        <v>0.11965537438358487</v>
      </c>
      <c r="Y13" s="257">
        <v>6333</v>
      </c>
      <c r="Z13" s="258">
        <v>0.25833046440413843</v>
      </c>
      <c r="AA13" s="257">
        <v>14257</v>
      </c>
      <c r="AC13" s="224"/>
    </row>
    <row r="14" spans="1:29" x14ac:dyDescent="0.25">
      <c r="B14" s="303" t="s">
        <v>5</v>
      </c>
      <c r="C14" s="219"/>
      <c r="D14" s="253">
        <v>24151</v>
      </c>
      <c r="E14" s="254">
        <v>24993</v>
      </c>
      <c r="F14" s="254">
        <v>24832</v>
      </c>
      <c r="G14" s="254">
        <v>22687</v>
      </c>
      <c r="H14" s="254">
        <v>22423</v>
      </c>
      <c r="I14" s="254">
        <v>23077</v>
      </c>
      <c r="J14" s="1354">
        <v>23374</v>
      </c>
      <c r="K14" s="257">
        <v>23158</v>
      </c>
      <c r="M14" s="222"/>
      <c r="N14" s="256">
        <v>3.4863980787545046E-2</v>
      </c>
      <c r="O14" s="257">
        <v>842</v>
      </c>
      <c r="P14" s="258">
        <v>-6.441803705037441E-3</v>
      </c>
      <c r="Q14" s="257">
        <v>-161</v>
      </c>
      <c r="R14" s="258">
        <v>-8.6380476804123751E-2</v>
      </c>
      <c r="S14" s="257">
        <v>-2145</v>
      </c>
      <c r="T14" s="258">
        <v>-1.1636620090800909E-2</v>
      </c>
      <c r="U14" s="257">
        <v>-264</v>
      </c>
      <c r="V14" s="258">
        <v>2.9166480845560283E-2</v>
      </c>
      <c r="W14" s="257">
        <v>654</v>
      </c>
      <c r="X14" s="258">
        <v>1.2869957100142937E-2</v>
      </c>
      <c r="Y14" s="257">
        <v>297</v>
      </c>
      <c r="Z14" s="258">
        <v>1.4233784434809271E-2</v>
      </c>
      <c r="AA14" s="257">
        <v>325</v>
      </c>
      <c r="AC14" s="224"/>
    </row>
    <row r="15" spans="1:29" x14ac:dyDescent="0.25">
      <c r="B15" s="303" t="s">
        <v>4</v>
      </c>
      <c r="C15" s="219"/>
      <c r="D15" s="253">
        <v>120362</v>
      </c>
      <c r="E15" s="254">
        <v>134693</v>
      </c>
      <c r="F15" s="254">
        <v>132386</v>
      </c>
      <c r="G15" s="254">
        <v>133847</v>
      </c>
      <c r="H15" s="254">
        <v>139217</v>
      </c>
      <c r="I15" s="254">
        <v>150140</v>
      </c>
      <c r="J15" s="1354">
        <v>156506</v>
      </c>
      <c r="K15" s="257">
        <v>158311</v>
      </c>
      <c r="M15" s="222"/>
      <c r="N15" s="256">
        <v>0.11906581811535211</v>
      </c>
      <c r="O15" s="257">
        <v>14331</v>
      </c>
      <c r="P15" s="258">
        <v>-1.7127838863192579E-2</v>
      </c>
      <c r="Q15" s="257">
        <v>-2307</v>
      </c>
      <c r="R15" s="258">
        <v>1.1035910141555805E-2</v>
      </c>
      <c r="S15" s="257">
        <v>1461</v>
      </c>
      <c r="T15" s="258">
        <v>4.0120436020232075E-2</v>
      </c>
      <c r="U15" s="257">
        <v>5370</v>
      </c>
      <c r="V15" s="258">
        <v>7.8460245515993066E-2</v>
      </c>
      <c r="W15" s="257">
        <v>10923</v>
      </c>
      <c r="X15" s="258">
        <v>4.2400426268815794E-2</v>
      </c>
      <c r="Y15" s="257">
        <v>6366</v>
      </c>
      <c r="Z15" s="258">
        <v>3.4698892824930327E-2</v>
      </c>
      <c r="AA15" s="257">
        <v>5309</v>
      </c>
      <c r="AC15" s="224"/>
    </row>
    <row r="16" spans="1:29" x14ac:dyDescent="0.25">
      <c r="B16" s="303" t="s">
        <v>40</v>
      </c>
      <c r="C16" s="219"/>
      <c r="D16" s="253">
        <v>81735</v>
      </c>
      <c r="E16" s="254">
        <v>85461</v>
      </c>
      <c r="F16" s="254">
        <v>81399</v>
      </c>
      <c r="G16" s="254">
        <v>83372</v>
      </c>
      <c r="H16" s="254">
        <v>86743</v>
      </c>
      <c r="I16" s="254">
        <v>91940</v>
      </c>
      <c r="J16" s="1354">
        <v>97222</v>
      </c>
      <c r="K16" s="257">
        <v>99491</v>
      </c>
      <c r="M16" s="222"/>
      <c r="N16" s="256">
        <v>4.5586346118553944E-2</v>
      </c>
      <c r="O16" s="257">
        <v>3726</v>
      </c>
      <c r="P16" s="258">
        <v>-4.7530452487099417E-2</v>
      </c>
      <c r="Q16" s="257">
        <v>-4062</v>
      </c>
      <c r="R16" s="258">
        <v>2.4238627010159774E-2</v>
      </c>
      <c r="S16" s="257">
        <v>1973</v>
      </c>
      <c r="T16" s="258">
        <v>4.0433238977114705E-2</v>
      </c>
      <c r="U16" s="257">
        <v>3371</v>
      </c>
      <c r="V16" s="258">
        <v>5.9912615427181404E-2</v>
      </c>
      <c r="W16" s="257">
        <v>5197</v>
      </c>
      <c r="X16" s="258">
        <v>5.745051120295841E-2</v>
      </c>
      <c r="Y16" s="257">
        <v>5282</v>
      </c>
      <c r="Z16" s="258">
        <v>5.0291891435388036E-2</v>
      </c>
      <c r="AA16" s="257">
        <v>4764</v>
      </c>
      <c r="AC16" s="224"/>
    </row>
    <row r="17" spans="2:31" x14ac:dyDescent="0.25">
      <c r="B17" s="303" t="s">
        <v>41</v>
      </c>
      <c r="C17" s="219"/>
      <c r="D17" s="253">
        <v>292526</v>
      </c>
      <c r="E17" s="254">
        <v>307817</v>
      </c>
      <c r="F17" s="254">
        <v>300021</v>
      </c>
      <c r="G17" s="254">
        <v>315907</v>
      </c>
      <c r="H17" s="254">
        <v>330438</v>
      </c>
      <c r="I17" s="254">
        <v>327571</v>
      </c>
      <c r="J17" s="1354">
        <v>352224</v>
      </c>
      <c r="K17" s="257">
        <v>364843</v>
      </c>
      <c r="L17" s="304"/>
      <c r="M17" s="219"/>
      <c r="N17" s="256">
        <v>5.2272276652331806E-2</v>
      </c>
      <c r="O17" s="257">
        <v>15291</v>
      </c>
      <c r="P17" s="258">
        <v>-2.5326736340098188E-2</v>
      </c>
      <c r="Q17" s="257">
        <v>-7796</v>
      </c>
      <c r="R17" s="258">
        <v>5.2949626859453147E-2</v>
      </c>
      <c r="S17" s="257">
        <v>15886</v>
      </c>
      <c r="T17" s="258">
        <v>4.5997714517247212E-2</v>
      </c>
      <c r="U17" s="257">
        <v>14531</v>
      </c>
      <c r="V17" s="258">
        <v>-8.676362888045519E-3</v>
      </c>
      <c r="W17" s="257">
        <v>-2867</v>
      </c>
      <c r="X17" s="258">
        <v>7.5260019965137426E-2</v>
      </c>
      <c r="Y17" s="257">
        <v>24653</v>
      </c>
      <c r="Z17" s="258">
        <v>7.693828997160379E-2</v>
      </c>
      <c r="AA17" s="257">
        <v>26065</v>
      </c>
      <c r="AC17" s="224"/>
    </row>
    <row r="18" spans="2:31" x14ac:dyDescent="0.25">
      <c r="B18" s="303" t="s">
        <v>3</v>
      </c>
      <c r="C18" s="219"/>
      <c r="D18" s="253">
        <v>102144</v>
      </c>
      <c r="E18" s="254">
        <v>121696</v>
      </c>
      <c r="F18" s="254">
        <v>136159</v>
      </c>
      <c r="G18" s="254">
        <v>151649</v>
      </c>
      <c r="H18" s="254">
        <v>169110</v>
      </c>
      <c r="I18" s="254">
        <v>189030</v>
      </c>
      <c r="J18" s="1354">
        <v>201299</v>
      </c>
      <c r="K18" s="257">
        <v>202376</v>
      </c>
      <c r="M18" s="222"/>
      <c r="N18" s="256">
        <v>0.19141604010025071</v>
      </c>
      <c r="O18" s="257">
        <v>19552</v>
      </c>
      <c r="P18" s="258">
        <v>0.11884531948461752</v>
      </c>
      <c r="Q18" s="257">
        <v>14463</v>
      </c>
      <c r="R18" s="258">
        <v>0.11376405525892519</v>
      </c>
      <c r="S18" s="257">
        <v>15490</v>
      </c>
      <c r="T18" s="258">
        <v>0.11514088454259497</v>
      </c>
      <c r="U18" s="257">
        <v>17461</v>
      </c>
      <c r="V18" s="258">
        <v>0.11779315238602095</v>
      </c>
      <c r="W18" s="257">
        <v>19920</v>
      </c>
      <c r="X18" s="258">
        <v>6.4905041527799856E-2</v>
      </c>
      <c r="Y18" s="257">
        <v>12269</v>
      </c>
      <c r="Z18" s="258">
        <v>3.634818054261113E-2</v>
      </c>
      <c r="AA18" s="257">
        <v>7098</v>
      </c>
      <c r="AC18" s="224"/>
    </row>
    <row r="19" spans="2:31" x14ac:dyDescent="0.25">
      <c r="B19" s="303" t="s">
        <v>2</v>
      </c>
      <c r="C19" s="219"/>
      <c r="D19" s="253">
        <v>46533</v>
      </c>
      <c r="E19" s="254">
        <v>49654</v>
      </c>
      <c r="F19" s="254">
        <v>49281</v>
      </c>
      <c r="G19" s="254">
        <v>50941</v>
      </c>
      <c r="H19" s="254">
        <v>53876</v>
      </c>
      <c r="I19" s="254">
        <v>56464</v>
      </c>
      <c r="J19" s="1354">
        <v>56727</v>
      </c>
      <c r="K19" s="257">
        <v>57462</v>
      </c>
      <c r="M19" s="222"/>
      <c r="N19" s="256">
        <v>6.7070681022070255E-2</v>
      </c>
      <c r="O19" s="257">
        <v>3121</v>
      </c>
      <c r="P19" s="258">
        <v>-7.5119829218189826E-3</v>
      </c>
      <c r="Q19" s="257">
        <v>-373</v>
      </c>
      <c r="R19" s="258">
        <v>3.3684381404598174E-2</v>
      </c>
      <c r="S19" s="257">
        <v>1660</v>
      </c>
      <c r="T19" s="258">
        <v>5.761567303350934E-2</v>
      </c>
      <c r="U19" s="257">
        <v>2935</v>
      </c>
      <c r="V19" s="258">
        <v>4.8036231346053837E-2</v>
      </c>
      <c r="W19" s="257">
        <v>2588</v>
      </c>
      <c r="X19" s="258">
        <v>4.6578350807593427E-3</v>
      </c>
      <c r="Y19" s="257">
        <v>263</v>
      </c>
      <c r="Z19" s="258">
        <v>1.893818491328858E-2</v>
      </c>
      <c r="AA19" s="257">
        <v>1068</v>
      </c>
      <c r="AC19" s="224"/>
    </row>
    <row r="20" spans="2:31" x14ac:dyDescent="0.25">
      <c r="B20" s="303" t="s">
        <v>35</v>
      </c>
      <c r="C20" s="219"/>
      <c r="D20" s="253">
        <v>79727</v>
      </c>
      <c r="E20" s="254">
        <v>80292</v>
      </c>
      <c r="F20" s="254">
        <v>77049</v>
      </c>
      <c r="G20" s="254">
        <v>77553</v>
      </c>
      <c r="H20" s="254">
        <v>79015</v>
      </c>
      <c r="I20" s="254">
        <v>83386</v>
      </c>
      <c r="J20" s="1354">
        <v>85199</v>
      </c>
      <c r="K20" s="257">
        <v>91766</v>
      </c>
      <c r="M20" s="222"/>
      <c r="N20" s="256">
        <v>7.0866833067844137E-3</v>
      </c>
      <c r="O20" s="257">
        <v>565</v>
      </c>
      <c r="P20" s="258">
        <v>-4.0390076221790472E-2</v>
      </c>
      <c r="Q20" s="257">
        <v>-3243</v>
      </c>
      <c r="R20" s="258">
        <v>6.5412919051512919E-3</v>
      </c>
      <c r="S20" s="257">
        <v>504</v>
      </c>
      <c r="T20" s="258">
        <v>1.8851624050649329E-2</v>
      </c>
      <c r="U20" s="257">
        <v>1462</v>
      </c>
      <c r="V20" s="258">
        <v>5.5318610390432177E-2</v>
      </c>
      <c r="W20" s="257">
        <v>4371</v>
      </c>
      <c r="X20" s="258">
        <v>2.1742258892379906E-2</v>
      </c>
      <c r="Y20" s="257">
        <v>1813</v>
      </c>
      <c r="Z20" s="258">
        <v>9.3793580223369144E-2</v>
      </c>
      <c r="AA20" s="257">
        <v>7869</v>
      </c>
      <c r="AC20" s="224"/>
    </row>
    <row r="21" spans="2:31" x14ac:dyDescent="0.25">
      <c r="B21" s="303" t="s">
        <v>42</v>
      </c>
      <c r="C21" s="219"/>
      <c r="D21" s="253">
        <v>215050</v>
      </c>
      <c r="E21" s="254">
        <v>227239</v>
      </c>
      <c r="F21" s="254">
        <v>216497</v>
      </c>
      <c r="G21" s="254">
        <v>215854</v>
      </c>
      <c r="H21" s="254">
        <v>224758</v>
      </c>
      <c r="I21" s="254">
        <v>237020</v>
      </c>
      <c r="J21" s="1354">
        <v>256322</v>
      </c>
      <c r="K21" s="257">
        <v>269139</v>
      </c>
      <c r="M21" s="222"/>
      <c r="N21" s="256">
        <v>5.6679841897233185E-2</v>
      </c>
      <c r="O21" s="257">
        <v>12189</v>
      </c>
      <c r="P21" s="258">
        <v>-4.7271815137366335E-2</v>
      </c>
      <c r="Q21" s="257">
        <v>-10742</v>
      </c>
      <c r="R21" s="258">
        <v>-2.9700180602963977E-3</v>
      </c>
      <c r="S21" s="257">
        <v>-643</v>
      </c>
      <c r="T21" s="258">
        <v>4.1250104237123164E-2</v>
      </c>
      <c r="U21" s="257">
        <v>8904</v>
      </c>
      <c r="V21" s="258">
        <v>5.4556456277418341E-2</v>
      </c>
      <c r="W21" s="257">
        <v>12262</v>
      </c>
      <c r="X21" s="258">
        <v>8.1436165724411369E-2</v>
      </c>
      <c r="Y21" s="257">
        <v>19302</v>
      </c>
      <c r="Z21" s="258">
        <v>6.932309856133112E-2</v>
      </c>
      <c r="AA21" s="257">
        <v>17448</v>
      </c>
      <c r="AC21" s="224"/>
    </row>
    <row r="22" spans="2:31" x14ac:dyDescent="0.25">
      <c r="B22" s="303" t="s">
        <v>43</v>
      </c>
      <c r="C22" s="219"/>
      <c r="D22" s="253">
        <v>43671</v>
      </c>
      <c r="E22" s="254">
        <v>46430</v>
      </c>
      <c r="F22" s="254">
        <v>45294</v>
      </c>
      <c r="G22" s="254">
        <v>47556</v>
      </c>
      <c r="H22" s="254">
        <v>50117</v>
      </c>
      <c r="I22" s="254">
        <v>54056</v>
      </c>
      <c r="J22" s="1354">
        <v>59427</v>
      </c>
      <c r="K22" s="257">
        <v>61602</v>
      </c>
      <c r="M22" s="222"/>
      <c r="N22" s="256">
        <v>6.3176936639875336E-2</v>
      </c>
      <c r="O22" s="257">
        <v>2759</v>
      </c>
      <c r="P22" s="258">
        <v>-2.446693947878531E-2</v>
      </c>
      <c r="Q22" s="257">
        <v>-1136</v>
      </c>
      <c r="R22" s="258">
        <v>4.994038945555701E-2</v>
      </c>
      <c r="S22" s="257">
        <v>2262</v>
      </c>
      <c r="T22" s="258">
        <v>5.3852300445790258E-2</v>
      </c>
      <c r="U22" s="257">
        <v>2561</v>
      </c>
      <c r="V22" s="258">
        <v>7.8596085160723916E-2</v>
      </c>
      <c r="W22" s="257">
        <v>3939</v>
      </c>
      <c r="X22" s="258">
        <v>9.9359923042770415E-2</v>
      </c>
      <c r="Y22" s="257">
        <v>5371</v>
      </c>
      <c r="Z22" s="258">
        <v>8.6014491476120725E-2</v>
      </c>
      <c r="AA22" s="257">
        <v>4879</v>
      </c>
      <c r="AC22" s="224"/>
    </row>
    <row r="23" spans="2:31" x14ac:dyDescent="0.25">
      <c r="B23" s="303" t="s">
        <v>44</v>
      </c>
      <c r="C23" s="219"/>
      <c r="D23" s="253">
        <v>19559</v>
      </c>
      <c r="E23" s="254">
        <v>18635</v>
      </c>
      <c r="F23" s="254">
        <v>19594</v>
      </c>
      <c r="G23" s="254">
        <v>20339</v>
      </c>
      <c r="H23" s="254">
        <v>21233</v>
      </c>
      <c r="I23" s="254">
        <v>22030</v>
      </c>
      <c r="J23" s="1354">
        <v>21443</v>
      </c>
      <c r="K23" s="257">
        <v>23614</v>
      </c>
      <c r="L23" s="304"/>
      <c r="M23" s="219"/>
      <c r="N23" s="256">
        <v>-4.7241679022444916E-2</v>
      </c>
      <c r="O23" s="257">
        <v>-924</v>
      </c>
      <c r="P23" s="258">
        <v>5.1462302119667402E-2</v>
      </c>
      <c r="Q23" s="257">
        <v>959</v>
      </c>
      <c r="R23" s="258">
        <v>3.8021843421455648E-2</v>
      </c>
      <c r="S23" s="257">
        <v>745</v>
      </c>
      <c r="T23" s="258">
        <v>4.3954963370863798E-2</v>
      </c>
      <c r="U23" s="257">
        <v>894</v>
      </c>
      <c r="V23" s="258">
        <v>3.7535911081806539E-2</v>
      </c>
      <c r="W23" s="257">
        <v>797</v>
      </c>
      <c r="X23" s="258">
        <v>-2.6645483431684047E-2</v>
      </c>
      <c r="Y23" s="257">
        <v>-587</v>
      </c>
      <c r="Z23" s="258">
        <v>9.6846114543174266E-2</v>
      </c>
      <c r="AA23" s="257">
        <v>2085</v>
      </c>
      <c r="AC23" s="224"/>
    </row>
    <row r="24" spans="2:31" x14ac:dyDescent="0.25">
      <c r="B24" s="303" t="s">
        <v>45</v>
      </c>
      <c r="C24" s="219"/>
      <c r="D24" s="253">
        <v>102231</v>
      </c>
      <c r="E24" s="254">
        <v>105837</v>
      </c>
      <c r="F24" s="254">
        <v>105419</v>
      </c>
      <c r="G24" s="254">
        <v>106624</v>
      </c>
      <c r="H24" s="254">
        <v>108415</v>
      </c>
      <c r="I24" s="254">
        <v>113823</v>
      </c>
      <c r="J24" s="1354">
        <v>117423</v>
      </c>
      <c r="K24" s="257">
        <v>119909</v>
      </c>
      <c r="M24" s="222"/>
      <c r="N24" s="256">
        <v>3.5273058074360986E-2</v>
      </c>
      <c r="O24" s="257">
        <v>3606</v>
      </c>
      <c r="P24" s="258">
        <v>-3.9494694671995401E-3</v>
      </c>
      <c r="Q24" s="257">
        <v>-418</v>
      </c>
      <c r="R24" s="258">
        <v>1.1430577030705935E-2</v>
      </c>
      <c r="S24" s="257">
        <v>1205</v>
      </c>
      <c r="T24" s="258">
        <v>1.6797343937575038E-2</v>
      </c>
      <c r="U24" s="257">
        <v>1791</v>
      </c>
      <c r="V24" s="258">
        <v>4.9882396347368907E-2</v>
      </c>
      <c r="W24" s="257">
        <v>5408</v>
      </c>
      <c r="X24" s="258">
        <v>3.1628054083972401E-2</v>
      </c>
      <c r="Y24" s="257">
        <v>3600</v>
      </c>
      <c r="Z24" s="258">
        <v>3.294137916182116E-2</v>
      </c>
      <c r="AA24" s="257">
        <v>3824</v>
      </c>
      <c r="AC24" s="224"/>
    </row>
    <row r="25" spans="2:31" x14ac:dyDescent="0.25">
      <c r="B25" s="303" t="s">
        <v>46</v>
      </c>
      <c r="C25" s="219"/>
      <c r="D25" s="253">
        <v>15250</v>
      </c>
      <c r="E25" s="254">
        <v>15370</v>
      </c>
      <c r="F25" s="254">
        <v>14678</v>
      </c>
      <c r="G25" s="254">
        <v>15446</v>
      </c>
      <c r="H25" s="254">
        <v>14352</v>
      </c>
      <c r="I25" s="254">
        <v>14615</v>
      </c>
      <c r="J25" s="1354">
        <v>14692</v>
      </c>
      <c r="K25" s="257">
        <v>14826</v>
      </c>
      <c r="M25" s="222"/>
      <c r="N25" s="256">
        <v>7.8688524590164732E-3</v>
      </c>
      <c r="O25" s="257">
        <v>120</v>
      </c>
      <c r="P25" s="258">
        <v>-4.5022771633051351E-2</v>
      </c>
      <c r="Q25" s="257">
        <v>-692</v>
      </c>
      <c r="R25" s="258">
        <v>5.2323204796293821E-2</v>
      </c>
      <c r="S25" s="257">
        <v>768</v>
      </c>
      <c r="T25" s="258">
        <v>-7.0827398679269682E-2</v>
      </c>
      <c r="U25" s="257">
        <v>-1094</v>
      </c>
      <c r="V25" s="258">
        <v>1.8324972129319939E-2</v>
      </c>
      <c r="W25" s="257">
        <v>263</v>
      </c>
      <c r="X25" s="258">
        <v>5.2685596989394679E-3</v>
      </c>
      <c r="Y25" s="257">
        <v>77</v>
      </c>
      <c r="Z25" s="258">
        <v>-1.2798922196025631E-3</v>
      </c>
      <c r="AA25" s="257">
        <v>-19</v>
      </c>
      <c r="AC25" s="224"/>
    </row>
    <row r="26" spans="2:31" x14ac:dyDescent="0.25">
      <c r="B26" s="305" t="s">
        <v>1</v>
      </c>
      <c r="C26" s="219"/>
      <c r="D26" s="260">
        <v>4201</v>
      </c>
      <c r="E26" s="261">
        <v>4335</v>
      </c>
      <c r="F26" s="261">
        <v>4305</v>
      </c>
      <c r="G26" s="261">
        <v>4447</v>
      </c>
      <c r="H26" s="261">
        <v>4708</v>
      </c>
      <c r="I26" s="261">
        <v>5044</v>
      </c>
      <c r="J26" s="1355">
        <v>5404</v>
      </c>
      <c r="K26" s="265">
        <v>5637</v>
      </c>
      <c r="M26" s="222"/>
      <c r="N26" s="264">
        <v>3.1897167341109256E-2</v>
      </c>
      <c r="O26" s="265">
        <v>134</v>
      </c>
      <c r="P26" s="266">
        <v>-6.9204152249134898E-3</v>
      </c>
      <c r="Q26" s="265">
        <v>-30</v>
      </c>
      <c r="R26" s="266">
        <v>3.2984901277584244E-2</v>
      </c>
      <c r="S26" s="265">
        <v>142</v>
      </c>
      <c r="T26" s="266">
        <v>5.8691252529795346E-2</v>
      </c>
      <c r="U26" s="265">
        <v>261</v>
      </c>
      <c r="V26" s="266">
        <v>7.136788445199671E-2</v>
      </c>
      <c r="W26" s="265">
        <v>336</v>
      </c>
      <c r="X26" s="266">
        <v>7.1371927042030103E-2</v>
      </c>
      <c r="Y26" s="265">
        <v>360</v>
      </c>
      <c r="Z26" s="266">
        <v>6.9639468690702033E-2</v>
      </c>
      <c r="AA26" s="265">
        <v>367</v>
      </c>
      <c r="AC26" s="224"/>
      <c r="AD26" s="224"/>
      <c r="AE26" s="286"/>
    </row>
    <row r="27" spans="2:31" x14ac:dyDescent="0.25">
      <c r="B27" s="235" t="s">
        <v>0</v>
      </c>
      <c r="C27" s="219"/>
      <c r="D27" s="1222">
        <f>SUM(D9:D26)</f>
        <v>1638618</v>
      </c>
      <c r="E27" s="306">
        <f>SUM(E9:E26)</f>
        <v>1735551</v>
      </c>
      <c r="F27" s="307">
        <f>SUM(F9:F26)</f>
        <v>1709394</v>
      </c>
      <c r="G27" s="306">
        <f>SUM(G9:G26)</f>
        <v>1768008</v>
      </c>
      <c r="H27" s="307">
        <v>1850208</v>
      </c>
      <c r="I27" s="306">
        <f>SUM(I9:I26)</f>
        <v>1944185</v>
      </c>
      <c r="J27" s="306">
        <v>2037769</v>
      </c>
      <c r="K27" s="306">
        <f>SUM(K9:K26)</f>
        <v>2103140</v>
      </c>
      <c r="L27" s="308"/>
      <c r="M27" s="222"/>
      <c r="N27" s="240">
        <f>E27/D27-1</f>
        <v>5.9155336997396502E-2</v>
      </c>
      <c r="O27" s="241">
        <f>E27-D27</f>
        <v>96933</v>
      </c>
      <c r="P27" s="242">
        <f>F27/E27-1</f>
        <v>-1.507129436127197E-2</v>
      </c>
      <c r="Q27" s="243">
        <f>F27-E27</f>
        <v>-26157</v>
      </c>
      <c r="R27" s="242">
        <f t="shared" ref="R27" si="0">G27/F27-1</f>
        <v>3.4289344644944375E-2</v>
      </c>
      <c r="S27" s="237">
        <f t="shared" ref="S27" si="1">G27-F27</f>
        <v>58614</v>
      </c>
      <c r="T27" s="242">
        <f>H27/G27-1</f>
        <v>4.6493002294107244E-2</v>
      </c>
      <c r="U27" s="243">
        <f>H27-G27</f>
        <v>82200</v>
      </c>
      <c r="V27" s="309">
        <f>I27/H27-1</f>
        <v>5.0792667635206401E-2</v>
      </c>
      <c r="W27" s="237">
        <f>I27-H27</f>
        <v>93977</v>
      </c>
      <c r="X27" s="242">
        <v>4.8135336914953974E-2</v>
      </c>
      <c r="Y27" s="243">
        <v>93584</v>
      </c>
      <c r="Z27" s="242">
        <v>6.4156847188546084E-2</v>
      </c>
      <c r="AA27" s="243">
        <f>SUM(AA9:AA26)</f>
        <v>126796</v>
      </c>
    </row>
    <row r="28" spans="2:31" x14ac:dyDescent="0.2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58</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433</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76</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286</v>
      </c>
      <c r="J8" s="1671"/>
      <c r="K8" s="957"/>
      <c r="L8" s="1672" t="s">
        <v>69</v>
      </c>
      <c r="M8" s="1673"/>
      <c r="N8" s="1670" t="s">
        <v>286</v>
      </c>
      <c r="O8" s="1671"/>
      <c r="P8" s="957"/>
      <c r="Q8" s="1672" t="s">
        <v>69</v>
      </c>
      <c r="R8" s="1673"/>
      <c r="S8" s="1670" t="s">
        <v>286</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27186</v>
      </c>
      <c r="E11" s="928">
        <f>D11/D$29*100</f>
        <v>14.900357354263038</v>
      </c>
      <c r="F11" s="930"/>
      <c r="G11" s="927">
        <v>12123</v>
      </c>
      <c r="H11" s="928">
        <v>44.592805120282499</v>
      </c>
      <c r="I11" s="927">
        <v>12072</v>
      </c>
      <c r="J11" s="928">
        <v>99.579312051472414</v>
      </c>
      <c r="K11" s="930"/>
      <c r="L11" s="927">
        <v>14971</v>
      </c>
      <c r="M11" s="928">
        <v>55.068785404252182</v>
      </c>
      <c r="N11" s="927">
        <v>14829</v>
      </c>
      <c r="O11" s="928">
        <v>99.051499565827257</v>
      </c>
      <c r="P11" s="930"/>
      <c r="Q11" s="927">
        <v>92</v>
      </c>
      <c r="R11" s="928">
        <v>0.33840947546531303</v>
      </c>
      <c r="S11" s="927">
        <v>90</v>
      </c>
      <c r="T11" s="928">
        <f>IFERROR(S11/Q11*100,"-")</f>
        <v>97.826086956521735</v>
      </c>
    </row>
    <row r="12" spans="1:22" s="331" customFormat="1" ht="18" customHeight="1" x14ac:dyDescent="0.2">
      <c r="A12" s="330"/>
      <c r="B12" s="931" t="s">
        <v>7</v>
      </c>
      <c r="C12" s="930"/>
      <c r="D12" s="932">
        <f t="shared" ref="D12:D28" si="0">G12+L12+Q12</f>
        <v>4177</v>
      </c>
      <c r="E12" s="933">
        <f t="shared" ref="E12:E29" si="1">D12/D$29*100</f>
        <v>2.2893692587639491</v>
      </c>
      <c r="F12" s="930"/>
      <c r="G12" s="932">
        <v>2894</v>
      </c>
      <c r="H12" s="933">
        <v>69.284175245391438</v>
      </c>
      <c r="I12" s="932">
        <v>996</v>
      </c>
      <c r="J12" s="933">
        <v>34.416033172080169</v>
      </c>
      <c r="K12" s="930"/>
      <c r="L12" s="932">
        <v>1185</v>
      </c>
      <c r="M12" s="933">
        <v>28.369643284654057</v>
      </c>
      <c r="N12" s="932">
        <v>487</v>
      </c>
      <c r="O12" s="933">
        <v>41.097046413502106</v>
      </c>
      <c r="P12" s="930"/>
      <c r="Q12" s="932">
        <v>98</v>
      </c>
      <c r="R12" s="933">
        <v>2.3461814699545127</v>
      </c>
      <c r="S12" s="932">
        <v>52</v>
      </c>
      <c r="T12" s="933">
        <f t="shared" ref="T12:T28" si="2">IFERROR(S12/Q12*100,"-")</f>
        <v>53.061224489795919</v>
      </c>
    </row>
    <row r="13" spans="1:22" s="331" customFormat="1" ht="18" customHeight="1" x14ac:dyDescent="0.2">
      <c r="A13" s="330"/>
      <c r="B13" s="931" t="s">
        <v>37</v>
      </c>
      <c r="C13" s="930"/>
      <c r="D13" s="932">
        <f t="shared" si="0"/>
        <v>3858</v>
      </c>
      <c r="E13" s="933">
        <f t="shared" si="1"/>
        <v>2.1145287527678516</v>
      </c>
      <c r="F13" s="930"/>
      <c r="G13" s="932">
        <v>1881</v>
      </c>
      <c r="H13" s="933">
        <v>48.755832037325035</v>
      </c>
      <c r="I13" s="932">
        <v>25</v>
      </c>
      <c r="J13" s="933">
        <v>1.3290802764486975</v>
      </c>
      <c r="K13" s="930"/>
      <c r="L13" s="932">
        <v>1913</v>
      </c>
      <c r="M13" s="933">
        <v>49.585277345775012</v>
      </c>
      <c r="N13" s="932">
        <v>30</v>
      </c>
      <c r="O13" s="933">
        <v>1.5682174594877154</v>
      </c>
      <c r="P13" s="930"/>
      <c r="Q13" s="932">
        <v>64</v>
      </c>
      <c r="R13" s="933">
        <v>1.6588906168999482</v>
      </c>
      <c r="S13" s="932">
        <v>17</v>
      </c>
      <c r="T13" s="933">
        <f t="shared" si="2"/>
        <v>26.5625</v>
      </c>
    </row>
    <row r="14" spans="1:22" s="331" customFormat="1" ht="18" customHeight="1" x14ac:dyDescent="0.2">
      <c r="A14" s="330"/>
      <c r="B14" s="931" t="s">
        <v>38</v>
      </c>
      <c r="C14" s="930"/>
      <c r="D14" s="932">
        <f t="shared" si="0"/>
        <v>3083</v>
      </c>
      <c r="E14" s="933">
        <f t="shared" si="1"/>
        <v>1.6897594983886173</v>
      </c>
      <c r="F14" s="930"/>
      <c r="G14" s="932">
        <v>2208</v>
      </c>
      <c r="H14" s="933">
        <v>71.61855335711968</v>
      </c>
      <c r="I14" s="932">
        <v>2142</v>
      </c>
      <c r="J14" s="933">
        <v>97.010869565217391</v>
      </c>
      <c r="K14" s="930"/>
      <c r="L14" s="932">
        <v>871</v>
      </c>
      <c r="M14" s="933">
        <v>28.251702886798576</v>
      </c>
      <c r="N14" s="932">
        <v>758</v>
      </c>
      <c r="O14" s="933">
        <v>87.0264064293915</v>
      </c>
      <c r="P14" s="930"/>
      <c r="Q14" s="932">
        <v>4</v>
      </c>
      <c r="R14" s="933">
        <v>0.12974375608173855</v>
      </c>
      <c r="S14" s="932">
        <v>4</v>
      </c>
      <c r="T14" s="933">
        <f t="shared" si="2"/>
        <v>100</v>
      </c>
    </row>
    <row r="15" spans="1:22" s="331" customFormat="1" ht="18" customHeight="1" x14ac:dyDescent="0.2">
      <c r="A15" s="330"/>
      <c r="B15" s="931" t="s">
        <v>6</v>
      </c>
      <c r="C15" s="930"/>
      <c r="D15" s="932">
        <f t="shared" si="0"/>
        <v>4727</v>
      </c>
      <c r="E15" s="933">
        <f t="shared" si="1"/>
        <v>2.5908184070330824</v>
      </c>
      <c r="F15" s="930"/>
      <c r="G15" s="932">
        <v>2898</v>
      </c>
      <c r="H15" s="933">
        <v>61.307383118256823</v>
      </c>
      <c r="I15" s="932">
        <v>2784</v>
      </c>
      <c r="J15" s="933">
        <v>96.066252587991713</v>
      </c>
      <c r="K15" s="930"/>
      <c r="L15" s="932">
        <v>1754</v>
      </c>
      <c r="M15" s="933">
        <v>37.105986883858684</v>
      </c>
      <c r="N15" s="932">
        <v>1625</v>
      </c>
      <c r="O15" s="933">
        <v>92.64538198403649</v>
      </c>
      <c r="P15" s="930"/>
      <c r="Q15" s="932">
        <v>75</v>
      </c>
      <c r="R15" s="933">
        <v>1.5866299978844933</v>
      </c>
      <c r="S15" s="932">
        <v>66</v>
      </c>
      <c r="T15" s="933">
        <f t="shared" si="2"/>
        <v>88</v>
      </c>
    </row>
    <row r="16" spans="1:22" s="331" customFormat="1" ht="18" customHeight="1" x14ac:dyDescent="0.2">
      <c r="A16" s="330"/>
      <c r="B16" s="931" t="s">
        <v>5</v>
      </c>
      <c r="C16" s="930"/>
      <c r="D16" s="932">
        <f t="shared" si="0"/>
        <v>4560</v>
      </c>
      <c r="E16" s="933">
        <f t="shared" si="1"/>
        <v>2.4992874838313641</v>
      </c>
      <c r="F16" s="930"/>
      <c r="G16" s="932">
        <v>1820</v>
      </c>
      <c r="H16" s="933">
        <v>39.912280701754391</v>
      </c>
      <c r="I16" s="932">
        <v>12</v>
      </c>
      <c r="J16" s="933">
        <v>0.65934065934065933</v>
      </c>
      <c r="K16" s="930"/>
      <c r="L16" s="932">
        <v>2694</v>
      </c>
      <c r="M16" s="933">
        <v>59.078947368421055</v>
      </c>
      <c r="N16" s="932">
        <v>23</v>
      </c>
      <c r="O16" s="933">
        <v>0.85374907201187822</v>
      </c>
      <c r="P16" s="930"/>
      <c r="Q16" s="932">
        <v>46</v>
      </c>
      <c r="R16" s="933">
        <v>1.0087719298245614</v>
      </c>
      <c r="S16" s="932">
        <v>0</v>
      </c>
      <c r="T16" s="933">
        <f t="shared" si="2"/>
        <v>0</v>
      </c>
    </row>
    <row r="17" spans="1:20" s="331" customFormat="1" ht="18" customHeight="1" x14ac:dyDescent="0.2">
      <c r="A17" s="330"/>
      <c r="B17" s="931" t="s">
        <v>4</v>
      </c>
      <c r="C17" s="930"/>
      <c r="D17" s="932">
        <f t="shared" si="0"/>
        <v>9123</v>
      </c>
      <c r="E17" s="933">
        <f t="shared" si="1"/>
        <v>5.0002192357441961</v>
      </c>
      <c r="F17" s="930"/>
      <c r="G17" s="932">
        <v>5579</v>
      </c>
      <c r="H17" s="933">
        <v>61.1531294530308</v>
      </c>
      <c r="I17" s="932">
        <v>363</v>
      </c>
      <c r="J17" s="933">
        <v>6.5065423911095186</v>
      </c>
      <c r="K17" s="930"/>
      <c r="L17" s="932">
        <v>3541</v>
      </c>
      <c r="M17" s="933">
        <v>38.813986627205963</v>
      </c>
      <c r="N17" s="932">
        <v>81</v>
      </c>
      <c r="O17" s="933">
        <v>2.287489409771251</v>
      </c>
      <c r="P17" s="930"/>
      <c r="Q17" s="932">
        <v>3</v>
      </c>
      <c r="R17" s="933">
        <v>3.2883919763235778E-2</v>
      </c>
      <c r="S17" s="932">
        <v>1</v>
      </c>
      <c r="T17" s="933">
        <f t="shared" si="2"/>
        <v>33.333333333333329</v>
      </c>
    </row>
    <row r="18" spans="1:20" s="331" customFormat="1" ht="18" customHeight="1" x14ac:dyDescent="0.2">
      <c r="A18" s="330"/>
      <c r="B18" s="931" t="s">
        <v>40</v>
      </c>
      <c r="C18" s="930"/>
      <c r="D18" s="932">
        <f t="shared" si="0"/>
        <v>12676</v>
      </c>
      <c r="E18" s="933">
        <f t="shared" si="1"/>
        <v>6.9475807335628001</v>
      </c>
      <c r="F18" s="930"/>
      <c r="G18" s="932">
        <v>7282</v>
      </c>
      <c r="H18" s="933">
        <v>57.447144209529824</v>
      </c>
      <c r="I18" s="932">
        <v>7072</v>
      </c>
      <c r="J18" s="933">
        <v>97.116176874485021</v>
      </c>
      <c r="K18" s="930"/>
      <c r="L18" s="932">
        <v>3793</v>
      </c>
      <c r="M18" s="933">
        <v>29.922688545282423</v>
      </c>
      <c r="N18" s="932">
        <v>3451</v>
      </c>
      <c r="O18" s="933">
        <v>90.983390456103351</v>
      </c>
      <c r="P18" s="930"/>
      <c r="Q18" s="932">
        <v>1601</v>
      </c>
      <c r="R18" s="933">
        <v>12.630167245187756</v>
      </c>
      <c r="S18" s="932">
        <v>1340</v>
      </c>
      <c r="T18" s="933">
        <f t="shared" si="2"/>
        <v>83.697688944409748</v>
      </c>
    </row>
    <row r="19" spans="1:20" s="331" customFormat="1" ht="18" customHeight="1" x14ac:dyDescent="0.2">
      <c r="A19" s="330"/>
      <c r="B19" s="931" t="s">
        <v>41</v>
      </c>
      <c r="C19" s="930"/>
      <c r="D19" s="932">
        <f t="shared" si="0"/>
        <v>39025</v>
      </c>
      <c r="E19" s="933">
        <f t="shared" si="1"/>
        <v>21.389187293096263</v>
      </c>
      <c r="F19" s="930"/>
      <c r="G19" s="932">
        <v>14850</v>
      </c>
      <c r="H19" s="933">
        <v>38.052530429212048</v>
      </c>
      <c r="I19" s="932">
        <v>14267</v>
      </c>
      <c r="J19" s="933">
        <v>96.074074074074076</v>
      </c>
      <c r="K19" s="930"/>
      <c r="L19" s="932">
        <v>21001</v>
      </c>
      <c r="M19" s="933">
        <v>53.814221652786678</v>
      </c>
      <c r="N19" s="932">
        <v>19535</v>
      </c>
      <c r="O19" s="933">
        <v>93.019380029522409</v>
      </c>
      <c r="P19" s="930"/>
      <c r="Q19" s="932">
        <v>3174</v>
      </c>
      <c r="R19" s="933">
        <v>8.1332479180012811</v>
      </c>
      <c r="S19" s="932">
        <v>3151</v>
      </c>
      <c r="T19" s="933">
        <f t="shared" si="2"/>
        <v>99.275362318840578</v>
      </c>
    </row>
    <row r="20" spans="1:20" s="331" customFormat="1" ht="18" customHeight="1" x14ac:dyDescent="0.2">
      <c r="A20" s="330"/>
      <c r="B20" s="931" t="s">
        <v>3</v>
      </c>
      <c r="C20" s="930"/>
      <c r="D20" s="932">
        <f t="shared" si="0"/>
        <v>13585</v>
      </c>
      <c r="E20" s="933">
        <f t="shared" si="1"/>
        <v>7.4457939622476044</v>
      </c>
      <c r="F20" s="930"/>
      <c r="G20" s="932">
        <v>6225</v>
      </c>
      <c r="H20" s="933">
        <v>45.822598454177395</v>
      </c>
      <c r="I20" s="932">
        <v>5958</v>
      </c>
      <c r="J20" s="933">
        <v>95.710843373493987</v>
      </c>
      <c r="K20" s="930"/>
      <c r="L20" s="932">
        <v>6442</v>
      </c>
      <c r="M20" s="933">
        <v>47.419948472580053</v>
      </c>
      <c r="N20" s="932">
        <v>5991</v>
      </c>
      <c r="O20" s="933">
        <v>92.999068612232222</v>
      </c>
      <c r="P20" s="930"/>
      <c r="Q20" s="932">
        <v>918</v>
      </c>
      <c r="R20" s="933">
        <v>6.757453073242548</v>
      </c>
      <c r="S20" s="932">
        <v>561</v>
      </c>
      <c r="T20" s="933">
        <f t="shared" si="2"/>
        <v>61.111111111111114</v>
      </c>
    </row>
    <row r="21" spans="1:20" s="331" customFormat="1" ht="18" customHeight="1" x14ac:dyDescent="0.2">
      <c r="A21" s="330"/>
      <c r="B21" s="931" t="s">
        <v>2</v>
      </c>
      <c r="C21" s="930"/>
      <c r="D21" s="932">
        <f t="shared" si="0"/>
        <v>5137</v>
      </c>
      <c r="E21" s="933">
        <f t="shared" si="1"/>
        <v>2.8155350448337098</v>
      </c>
      <c r="F21" s="930"/>
      <c r="G21" s="932">
        <v>3300</v>
      </c>
      <c r="H21" s="933">
        <v>64.239828693790145</v>
      </c>
      <c r="I21" s="932">
        <v>3262</v>
      </c>
      <c r="J21" s="933">
        <v>98.848484848484858</v>
      </c>
      <c r="K21" s="930"/>
      <c r="L21" s="932">
        <v>1799</v>
      </c>
      <c r="M21" s="933">
        <v>35.020439945493479</v>
      </c>
      <c r="N21" s="932">
        <v>1782</v>
      </c>
      <c r="O21" s="933">
        <v>99.055030572540304</v>
      </c>
      <c r="P21" s="930"/>
      <c r="Q21" s="932">
        <v>38</v>
      </c>
      <c r="R21" s="933">
        <v>0.73973136071637147</v>
      </c>
      <c r="S21" s="932">
        <v>38</v>
      </c>
      <c r="T21" s="933">
        <f t="shared" si="2"/>
        <v>100</v>
      </c>
    </row>
    <row r="22" spans="1:20" s="331" customFormat="1" ht="18" customHeight="1" x14ac:dyDescent="0.2">
      <c r="A22" s="330"/>
      <c r="B22" s="931" t="s">
        <v>35</v>
      </c>
      <c r="C22" s="930"/>
      <c r="D22" s="932">
        <f t="shared" si="0"/>
        <v>6746</v>
      </c>
      <c r="E22" s="933">
        <f t="shared" si="1"/>
        <v>3.6974108258610485</v>
      </c>
      <c r="F22" s="930"/>
      <c r="G22" s="932">
        <v>3872</v>
      </c>
      <c r="H22" s="933">
        <v>57.396975985769352</v>
      </c>
      <c r="I22" s="932">
        <v>3714</v>
      </c>
      <c r="J22" s="933">
        <v>95.919421487603302</v>
      </c>
      <c r="K22" s="930"/>
      <c r="L22" s="932">
        <v>2620</v>
      </c>
      <c r="M22" s="933">
        <v>38.837829825081535</v>
      </c>
      <c r="N22" s="932">
        <v>2566</v>
      </c>
      <c r="O22" s="933">
        <v>97.938931297709914</v>
      </c>
      <c r="P22" s="930"/>
      <c r="Q22" s="932">
        <v>254</v>
      </c>
      <c r="R22" s="933">
        <v>3.7651941891491258</v>
      </c>
      <c r="S22" s="932">
        <v>245</v>
      </c>
      <c r="T22" s="933">
        <f t="shared" si="2"/>
        <v>96.456692913385822</v>
      </c>
    </row>
    <row r="23" spans="1:20" s="331" customFormat="1" ht="18" customHeight="1" x14ac:dyDescent="0.2">
      <c r="A23" s="330"/>
      <c r="B23" s="931" t="s">
        <v>42</v>
      </c>
      <c r="C23" s="930"/>
      <c r="D23" s="932">
        <f t="shared" si="0"/>
        <v>24793</v>
      </c>
      <c r="E23" s="933">
        <f t="shared" si="1"/>
        <v>13.588779514612062</v>
      </c>
      <c r="F23" s="930"/>
      <c r="G23" s="932">
        <v>15429</v>
      </c>
      <c r="H23" s="933">
        <v>62.231274956640995</v>
      </c>
      <c r="I23" s="932">
        <v>12965</v>
      </c>
      <c r="J23" s="933">
        <v>84.030073238706336</v>
      </c>
      <c r="K23" s="930"/>
      <c r="L23" s="932">
        <v>8117</v>
      </c>
      <c r="M23" s="933">
        <v>32.739079578913405</v>
      </c>
      <c r="N23" s="932">
        <v>7200</v>
      </c>
      <c r="O23" s="933">
        <v>88.7027226807934</v>
      </c>
      <c r="P23" s="930"/>
      <c r="Q23" s="932">
        <v>1247</v>
      </c>
      <c r="R23" s="933">
        <v>5.0296454644456094</v>
      </c>
      <c r="S23" s="932">
        <v>1234</v>
      </c>
      <c r="T23" s="933">
        <f t="shared" si="2"/>
        <v>98.957497995188447</v>
      </c>
    </row>
    <row r="24" spans="1:20" s="331" customFormat="1" ht="18" customHeight="1" x14ac:dyDescent="0.2">
      <c r="A24" s="330">
        <v>47094</v>
      </c>
      <c r="B24" s="931" t="s">
        <v>43</v>
      </c>
      <c r="C24" s="930"/>
      <c r="D24" s="932">
        <f t="shared" si="0"/>
        <v>5337</v>
      </c>
      <c r="E24" s="933">
        <f t="shared" si="1"/>
        <v>2.9251529169315766</v>
      </c>
      <c r="F24" s="930"/>
      <c r="G24" s="932">
        <v>2824</v>
      </c>
      <c r="H24" s="933">
        <v>52.913621884954097</v>
      </c>
      <c r="I24" s="932">
        <v>2814</v>
      </c>
      <c r="J24" s="933">
        <v>99.645892351274796</v>
      </c>
      <c r="K24" s="930"/>
      <c r="L24" s="932">
        <v>2492</v>
      </c>
      <c r="M24" s="933">
        <v>46.692898632190371</v>
      </c>
      <c r="N24" s="932">
        <v>2483</v>
      </c>
      <c r="O24" s="933">
        <v>99.638844301765644</v>
      </c>
      <c r="P24" s="930"/>
      <c r="Q24" s="932">
        <v>21</v>
      </c>
      <c r="R24" s="933">
        <v>0.39347948285553686</v>
      </c>
      <c r="S24" s="932">
        <v>20</v>
      </c>
      <c r="T24" s="933">
        <f t="shared" si="2"/>
        <v>95.238095238095227</v>
      </c>
    </row>
    <row r="25" spans="1:20" s="331" customFormat="1" ht="18" customHeight="1" x14ac:dyDescent="0.2">
      <c r="B25" s="931" t="s">
        <v>44</v>
      </c>
      <c r="C25" s="930"/>
      <c r="D25" s="932">
        <f t="shared" si="0"/>
        <v>2688</v>
      </c>
      <c r="E25" s="933">
        <f t="shared" si="1"/>
        <v>1.4732642009953303</v>
      </c>
      <c r="F25" s="930"/>
      <c r="G25" s="932">
        <v>1055</v>
      </c>
      <c r="H25" s="933">
        <v>39.248511904761905</v>
      </c>
      <c r="I25" s="932">
        <v>1050</v>
      </c>
      <c r="J25" s="933">
        <v>99.526066350710892</v>
      </c>
      <c r="K25" s="930"/>
      <c r="L25" s="932">
        <v>1555</v>
      </c>
      <c r="M25" s="933">
        <v>57.849702380952387</v>
      </c>
      <c r="N25" s="932">
        <v>1543</v>
      </c>
      <c r="O25" s="933">
        <v>99.228295819935695</v>
      </c>
      <c r="P25" s="930"/>
      <c r="Q25" s="932">
        <v>78</v>
      </c>
      <c r="R25" s="933">
        <v>2.9017857142857144</v>
      </c>
      <c r="S25" s="932">
        <v>78</v>
      </c>
      <c r="T25" s="933">
        <f t="shared" si="2"/>
        <v>100</v>
      </c>
    </row>
    <row r="26" spans="1:20" s="331" customFormat="1" ht="18" customHeight="1" x14ac:dyDescent="0.2">
      <c r="B26" s="931" t="s">
        <v>45</v>
      </c>
      <c r="C26" s="930"/>
      <c r="D26" s="932">
        <f t="shared" si="0"/>
        <v>13510</v>
      </c>
      <c r="E26" s="933">
        <f t="shared" si="1"/>
        <v>7.4046872602109044</v>
      </c>
      <c r="F26" s="930"/>
      <c r="G26" s="932">
        <v>6079</v>
      </c>
      <c r="H26" s="933">
        <v>44.996299037749814</v>
      </c>
      <c r="I26" s="932">
        <v>4995</v>
      </c>
      <c r="J26" s="933">
        <v>82.1681197565389</v>
      </c>
      <c r="K26" s="930"/>
      <c r="L26" s="932">
        <v>5031</v>
      </c>
      <c r="M26" s="933">
        <v>37.239082161361949</v>
      </c>
      <c r="N26" s="932">
        <v>3938</v>
      </c>
      <c r="O26" s="933">
        <v>78.274696879348042</v>
      </c>
      <c r="P26" s="930"/>
      <c r="Q26" s="932">
        <v>2400</v>
      </c>
      <c r="R26" s="933">
        <v>17.764618800888233</v>
      </c>
      <c r="S26" s="932">
        <v>1667</v>
      </c>
      <c r="T26" s="933">
        <f t="shared" si="2"/>
        <v>69.458333333333329</v>
      </c>
    </row>
    <row r="27" spans="1:20" s="331" customFormat="1" ht="18" customHeight="1" x14ac:dyDescent="0.2">
      <c r="B27" s="931" t="s">
        <v>46</v>
      </c>
      <c r="C27" s="930"/>
      <c r="D27" s="932">
        <f t="shared" si="0"/>
        <v>2037</v>
      </c>
      <c r="E27" s="933">
        <f t="shared" si="1"/>
        <v>1.1164580273167737</v>
      </c>
      <c r="F27" s="930"/>
      <c r="G27" s="932">
        <v>691</v>
      </c>
      <c r="H27" s="933">
        <v>33.922434953362789</v>
      </c>
      <c r="I27" s="932">
        <v>485</v>
      </c>
      <c r="J27" s="933">
        <v>70.188133140376266</v>
      </c>
      <c r="K27" s="930"/>
      <c r="L27" s="932">
        <v>1230</v>
      </c>
      <c r="M27" s="933">
        <v>60.382916053019144</v>
      </c>
      <c r="N27" s="932">
        <v>927</v>
      </c>
      <c r="O27" s="933">
        <v>75.365853658536579</v>
      </c>
      <c r="P27" s="930"/>
      <c r="Q27" s="932">
        <v>116</v>
      </c>
      <c r="R27" s="933">
        <v>5.694648993618066</v>
      </c>
      <c r="S27" s="932">
        <v>94</v>
      </c>
      <c r="T27" s="933">
        <f t="shared" si="2"/>
        <v>81.034482758620683</v>
      </c>
    </row>
    <row r="28" spans="1:20" s="331" customFormat="1" ht="18" customHeight="1" x14ac:dyDescent="0.2">
      <c r="B28" s="953" t="s">
        <v>1</v>
      </c>
      <c r="C28" s="930"/>
      <c r="D28" s="954">
        <f t="shared" si="0"/>
        <v>204</v>
      </c>
      <c r="E28" s="955">
        <f t="shared" si="1"/>
        <v>0.11181022953982418</v>
      </c>
      <c r="F28" s="930"/>
      <c r="G28" s="954">
        <v>92</v>
      </c>
      <c r="H28" s="955">
        <v>45.098039215686278</v>
      </c>
      <c r="I28" s="954">
        <v>90</v>
      </c>
      <c r="J28" s="955">
        <v>97.826086956521735</v>
      </c>
      <c r="K28" s="930"/>
      <c r="L28" s="954">
        <v>112</v>
      </c>
      <c r="M28" s="955">
        <v>54.901960784313729</v>
      </c>
      <c r="N28" s="954">
        <v>110</v>
      </c>
      <c r="O28" s="955">
        <v>98.214285714285708</v>
      </c>
      <c r="P28" s="930"/>
      <c r="Q28" s="954">
        <v>0</v>
      </c>
      <c r="R28" s="955">
        <v>0</v>
      </c>
      <c r="S28" s="954">
        <v>0</v>
      </c>
      <c r="T28" s="955" t="str">
        <f t="shared" si="2"/>
        <v>-</v>
      </c>
    </row>
    <row r="29" spans="1:20" s="319" customFormat="1" ht="18" customHeight="1" x14ac:dyDescent="0.2">
      <c r="B29" s="1284" t="s">
        <v>0</v>
      </c>
      <c r="C29" s="1277"/>
      <c r="D29" s="1285">
        <f>SUM(D11:D28)</f>
        <v>182452</v>
      </c>
      <c r="E29" s="1286">
        <f t="shared" si="1"/>
        <v>100</v>
      </c>
      <c r="F29" s="1277"/>
      <c r="G29" s="1285">
        <f>SUM(G11:G28)</f>
        <v>91102</v>
      </c>
      <c r="H29" s="1286">
        <f t="shared" ref="H29" si="3">G29/$D29*100</f>
        <v>49.932036919299321</v>
      </c>
      <c r="I29" s="1285">
        <f>SUM(I11:I28)</f>
        <v>75066</v>
      </c>
      <c r="J29" s="1286">
        <f>I29/G29*100</f>
        <v>82.397751970318978</v>
      </c>
      <c r="K29" s="1277"/>
      <c r="L29" s="1285">
        <f>SUM(L11:L28)</f>
        <v>81121</v>
      </c>
      <c r="M29" s="1286">
        <f t="shared" ref="M29" si="4">L29/$D29*100</f>
        <v>44.461557012255277</v>
      </c>
      <c r="N29" s="1285">
        <f>SUM(N11:N28)</f>
        <v>67359</v>
      </c>
      <c r="O29" s="1286">
        <f>N29/L29*100</f>
        <v>83.035218993848687</v>
      </c>
      <c r="P29" s="1277"/>
      <c r="Q29" s="1285">
        <f>SUM(Q11:Q28)</f>
        <v>10229</v>
      </c>
      <c r="R29" s="1286">
        <f t="shared" ref="R29" si="5">Q29/$D29*100</f>
        <v>5.6064060684453993</v>
      </c>
      <c r="S29" s="1285">
        <f>SUM(S11:S28)</f>
        <v>8658</v>
      </c>
      <c r="T29" s="1286">
        <f>S29/Q29*100</f>
        <v>84.641704956496227</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22" x14ac:dyDescent="0.25">
      <c r="B33" s="1402"/>
      <c r="C33" s="567"/>
      <c r="D33" s="567"/>
      <c r="E33" s="567"/>
      <c r="F33" s="567"/>
      <c r="G33" s="567"/>
      <c r="H33" s="567"/>
      <c r="I33" s="567"/>
      <c r="J33" s="567"/>
      <c r="K33" s="567"/>
      <c r="L33" s="1402"/>
      <c r="M33" s="567"/>
      <c r="N33" s="567"/>
      <c r="O33" s="567"/>
      <c r="P33" s="567"/>
      <c r="Q33" s="567"/>
      <c r="R33" s="567"/>
      <c r="S33" s="567"/>
      <c r="T33" s="1401"/>
      <c r="U33" s="1401"/>
      <c r="V33" s="1401"/>
    </row>
    <row r="34" spans="2:22" s="567" customFormat="1" x14ac:dyDescent="0.2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c r="T34" s="1401"/>
      <c r="U34" s="1401"/>
      <c r="V34" s="1401"/>
    </row>
    <row r="35" spans="2:22" s="567" customFormat="1" x14ac:dyDescent="0.2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c r="T35" s="1401"/>
      <c r="U35" s="1401"/>
      <c r="V35" s="1401"/>
    </row>
    <row r="36" spans="2:22" s="567" customFormat="1" x14ac:dyDescent="0.25">
      <c r="B36" s="1401"/>
      <c r="C36" s="1401"/>
      <c r="D36" s="1401"/>
      <c r="E36" s="1401"/>
      <c r="F36" s="1401"/>
      <c r="G36" s="1401"/>
      <c r="H36" s="1401"/>
      <c r="I36" s="1401"/>
      <c r="J36" s="1401"/>
      <c r="K36" s="1401"/>
      <c r="L36" s="1401"/>
      <c r="M36" s="1401"/>
      <c r="N36" s="1401"/>
      <c r="O36" s="1401"/>
      <c r="P36" s="1401"/>
      <c r="Q36" s="1401"/>
      <c r="R36" s="1401"/>
      <c r="S36" s="1401"/>
      <c r="T36" s="1401"/>
      <c r="U36" s="1401"/>
      <c r="V36" s="1401"/>
    </row>
    <row r="37" spans="2:22" s="567" customFormat="1" x14ac:dyDescent="0.25">
      <c r="B37" s="1401"/>
      <c r="C37" s="1401"/>
      <c r="D37" s="1401"/>
      <c r="E37" s="1401"/>
      <c r="F37" s="1401"/>
      <c r="G37" s="1401"/>
      <c r="H37" s="1401"/>
      <c r="I37" s="1401"/>
      <c r="J37" s="1401"/>
      <c r="K37" s="1401"/>
      <c r="L37" s="1401"/>
      <c r="M37" s="1401"/>
      <c r="N37" s="1401"/>
      <c r="O37" s="1401"/>
      <c r="P37" s="1401"/>
      <c r="Q37" s="1401"/>
      <c r="R37" s="1401"/>
      <c r="S37" s="1401"/>
      <c r="T37" s="1401"/>
      <c r="U37" s="1401"/>
      <c r="V37" s="1401"/>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67</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432</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77</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286</v>
      </c>
      <c r="J8" s="1671"/>
      <c r="K8" s="957"/>
      <c r="L8" s="1672" t="s">
        <v>69</v>
      </c>
      <c r="M8" s="1673"/>
      <c r="N8" s="1670" t="s">
        <v>286</v>
      </c>
      <c r="O8" s="1671"/>
      <c r="P8" s="957"/>
      <c r="Q8" s="1672" t="s">
        <v>69</v>
      </c>
      <c r="R8" s="1673"/>
      <c r="S8" s="1670" t="s">
        <v>286</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4388</v>
      </c>
      <c r="E11" s="928">
        <f>D11/D$29*100</f>
        <v>1.9589023361294269</v>
      </c>
      <c r="F11" s="930"/>
      <c r="G11" s="927">
        <v>2173</v>
      </c>
      <c r="H11" s="928">
        <v>49.521422060164085</v>
      </c>
      <c r="I11" s="927">
        <v>2109</v>
      </c>
      <c r="J11" s="928">
        <v>97.054763000460198</v>
      </c>
      <c r="K11" s="930"/>
      <c r="L11" s="927">
        <v>2097</v>
      </c>
      <c r="M11" s="928">
        <v>47.789425706472201</v>
      </c>
      <c r="N11" s="927">
        <v>1984</v>
      </c>
      <c r="O11" s="928">
        <v>94.611349546971866</v>
      </c>
      <c r="P11" s="930"/>
      <c r="Q11" s="927">
        <v>118</v>
      </c>
      <c r="R11" s="928">
        <v>2.689152233363719</v>
      </c>
      <c r="S11" s="927">
        <v>51</v>
      </c>
      <c r="T11" s="928">
        <f>IFERROR(S11/Q11*100,"-")</f>
        <v>43.220338983050851</v>
      </c>
    </row>
    <row r="12" spans="1:22" s="331" customFormat="1" ht="18" customHeight="1" x14ac:dyDescent="0.2">
      <c r="A12" s="330"/>
      <c r="B12" s="931" t="s">
        <v>7</v>
      </c>
      <c r="C12" s="930"/>
      <c r="D12" s="932">
        <f t="shared" ref="D12:D28" si="0">G12+L12+Q12</f>
        <v>10197</v>
      </c>
      <c r="E12" s="933">
        <f t="shared" ref="E12:E29" si="1">D12/D$29*100</f>
        <v>4.5521711762788897</v>
      </c>
      <c r="F12" s="930"/>
      <c r="G12" s="932">
        <v>4277</v>
      </c>
      <c r="H12" s="933">
        <v>41.943708934000199</v>
      </c>
      <c r="I12" s="932">
        <v>4187</v>
      </c>
      <c r="J12" s="933">
        <v>97.895721299976628</v>
      </c>
      <c r="K12" s="930"/>
      <c r="L12" s="932">
        <v>4127</v>
      </c>
      <c r="M12" s="933">
        <v>40.472688045503581</v>
      </c>
      <c r="N12" s="932">
        <v>3995</v>
      </c>
      <c r="O12" s="933">
        <v>96.801550763266292</v>
      </c>
      <c r="P12" s="930"/>
      <c r="Q12" s="932">
        <v>1793</v>
      </c>
      <c r="R12" s="933">
        <v>17.583603020496223</v>
      </c>
      <c r="S12" s="932">
        <v>1708</v>
      </c>
      <c r="T12" s="933">
        <f t="shared" ref="T12:T28" si="2">IFERROR(S12/Q12*100,"-")</f>
        <v>95.259341885108768</v>
      </c>
    </row>
    <row r="13" spans="1:22" s="331" customFormat="1" ht="18" customHeight="1" x14ac:dyDescent="0.2">
      <c r="A13" s="330"/>
      <c r="B13" s="931" t="s">
        <v>37</v>
      </c>
      <c r="C13" s="930"/>
      <c r="D13" s="932">
        <f t="shared" si="0"/>
        <v>5628</v>
      </c>
      <c r="E13" s="933">
        <f t="shared" si="1"/>
        <v>2.5124663508970859</v>
      </c>
      <c r="F13" s="930"/>
      <c r="G13" s="932">
        <v>1884</v>
      </c>
      <c r="H13" s="933">
        <v>33.475479744136457</v>
      </c>
      <c r="I13" s="932">
        <v>1808</v>
      </c>
      <c r="J13" s="933">
        <v>95.966029723991511</v>
      </c>
      <c r="K13" s="930"/>
      <c r="L13" s="932">
        <v>2027</v>
      </c>
      <c r="M13" s="933">
        <v>36.016346837242359</v>
      </c>
      <c r="N13" s="932">
        <v>1819</v>
      </c>
      <c r="O13" s="933">
        <v>89.738529847064626</v>
      </c>
      <c r="P13" s="930"/>
      <c r="Q13" s="932">
        <v>1717</v>
      </c>
      <c r="R13" s="933">
        <v>30.508173418621183</v>
      </c>
      <c r="S13" s="932">
        <v>1393</v>
      </c>
      <c r="T13" s="933">
        <f t="shared" si="2"/>
        <v>81.129877693651721</v>
      </c>
    </row>
    <row r="14" spans="1:22" s="331" customFormat="1" ht="18" customHeight="1" x14ac:dyDescent="0.2">
      <c r="A14" s="330"/>
      <c r="B14" s="931" t="s">
        <v>38</v>
      </c>
      <c r="C14" s="930"/>
      <c r="D14" s="932">
        <f t="shared" si="0"/>
        <v>819</v>
      </c>
      <c r="E14" s="933">
        <f t="shared" si="1"/>
        <v>0.36562010330218792</v>
      </c>
      <c r="F14" s="930"/>
      <c r="G14" s="932">
        <v>393</v>
      </c>
      <c r="H14" s="933">
        <v>47.985347985347985</v>
      </c>
      <c r="I14" s="932">
        <v>347</v>
      </c>
      <c r="J14" s="933">
        <v>88.295165394402034</v>
      </c>
      <c r="K14" s="930"/>
      <c r="L14" s="932">
        <v>380</v>
      </c>
      <c r="M14" s="933">
        <v>46.398046398046397</v>
      </c>
      <c r="N14" s="932">
        <v>317</v>
      </c>
      <c r="O14" s="933">
        <v>83.421052631578945</v>
      </c>
      <c r="P14" s="930"/>
      <c r="Q14" s="932">
        <v>46</v>
      </c>
      <c r="R14" s="933">
        <v>5.6166056166056171</v>
      </c>
      <c r="S14" s="932">
        <v>7</v>
      </c>
      <c r="T14" s="933">
        <f t="shared" si="2"/>
        <v>15.217391304347828</v>
      </c>
    </row>
    <row r="15" spans="1:22" s="331" customFormat="1" ht="18" customHeight="1" x14ac:dyDescent="0.2">
      <c r="A15" s="330"/>
      <c r="B15" s="931" t="s">
        <v>6</v>
      </c>
      <c r="C15" s="930"/>
      <c r="D15" s="932">
        <f t="shared" si="0"/>
        <v>16982</v>
      </c>
      <c r="E15" s="933">
        <f t="shared" si="1"/>
        <v>7.581148466761606</v>
      </c>
      <c r="F15" s="930"/>
      <c r="G15" s="932">
        <v>5300</v>
      </c>
      <c r="H15" s="933">
        <v>31.209515958073254</v>
      </c>
      <c r="I15" s="932">
        <v>4256</v>
      </c>
      <c r="J15" s="933">
        <v>80.301886792452819</v>
      </c>
      <c r="K15" s="930"/>
      <c r="L15" s="932">
        <v>5797</v>
      </c>
      <c r="M15" s="933">
        <v>34.136144152632198</v>
      </c>
      <c r="N15" s="932">
        <v>4551</v>
      </c>
      <c r="O15" s="933">
        <v>78.506123857167495</v>
      </c>
      <c r="P15" s="930"/>
      <c r="Q15" s="932">
        <v>5885</v>
      </c>
      <c r="R15" s="933">
        <v>34.654339889294548</v>
      </c>
      <c r="S15" s="932">
        <v>4816</v>
      </c>
      <c r="T15" s="933">
        <f t="shared" si="2"/>
        <v>81.835174171622768</v>
      </c>
    </row>
    <row r="16" spans="1:22" s="331" customFormat="1" ht="18" customHeight="1" x14ac:dyDescent="0.2">
      <c r="A16" s="330"/>
      <c r="B16" s="931" t="s">
        <v>5</v>
      </c>
      <c r="C16" s="930"/>
      <c r="D16" s="932">
        <f t="shared" si="0"/>
        <v>387</v>
      </c>
      <c r="E16" s="933">
        <f t="shared" si="1"/>
        <v>0.17276554331861627</v>
      </c>
      <c r="F16" s="930"/>
      <c r="G16" s="932">
        <v>173</v>
      </c>
      <c r="H16" s="933">
        <v>44.702842377260978</v>
      </c>
      <c r="I16" s="932">
        <v>173</v>
      </c>
      <c r="J16" s="933">
        <v>100</v>
      </c>
      <c r="K16" s="930"/>
      <c r="L16" s="932">
        <v>213</v>
      </c>
      <c r="M16" s="933">
        <v>55.038759689922479</v>
      </c>
      <c r="N16" s="932">
        <v>213</v>
      </c>
      <c r="O16" s="933">
        <v>100</v>
      </c>
      <c r="P16" s="930"/>
      <c r="Q16" s="932">
        <v>1</v>
      </c>
      <c r="R16" s="933">
        <v>0.2583979328165375</v>
      </c>
      <c r="S16" s="932">
        <v>1</v>
      </c>
      <c r="T16" s="933">
        <f t="shared" si="2"/>
        <v>100</v>
      </c>
    </row>
    <row r="17" spans="1:20" s="331" customFormat="1" ht="18" customHeight="1" x14ac:dyDescent="0.2">
      <c r="A17" s="330"/>
      <c r="B17" s="931" t="s">
        <v>4</v>
      </c>
      <c r="C17" s="930"/>
      <c r="D17" s="932">
        <f t="shared" si="0"/>
        <v>49239</v>
      </c>
      <c r="E17" s="933">
        <f t="shared" si="1"/>
        <v>21.981402034794176</v>
      </c>
      <c r="F17" s="930"/>
      <c r="G17" s="932">
        <v>16323</v>
      </c>
      <c r="H17" s="933">
        <v>33.150551392189122</v>
      </c>
      <c r="I17" s="932">
        <v>14004</v>
      </c>
      <c r="J17" s="933">
        <v>85.793052747656688</v>
      </c>
      <c r="K17" s="930"/>
      <c r="L17" s="932">
        <v>15922</v>
      </c>
      <c r="M17" s="933">
        <v>32.336156298868787</v>
      </c>
      <c r="N17" s="932">
        <v>12937</v>
      </c>
      <c r="O17" s="933">
        <v>81.252355231754805</v>
      </c>
      <c r="P17" s="930"/>
      <c r="Q17" s="932">
        <v>16994</v>
      </c>
      <c r="R17" s="933">
        <v>34.513292308942098</v>
      </c>
      <c r="S17" s="932">
        <v>11639</v>
      </c>
      <c r="T17" s="933">
        <f t="shared" si="2"/>
        <v>68.488878427680362</v>
      </c>
    </row>
    <row r="18" spans="1:20" s="331" customFormat="1" ht="18" customHeight="1" x14ac:dyDescent="0.2">
      <c r="A18" s="330"/>
      <c r="B18" s="931" t="s">
        <v>40</v>
      </c>
      <c r="C18" s="930"/>
      <c r="D18" s="932">
        <f t="shared" si="0"/>
        <v>12081</v>
      </c>
      <c r="E18" s="933">
        <f t="shared" si="1"/>
        <v>5.3932313406516874</v>
      </c>
      <c r="F18" s="930"/>
      <c r="G18" s="932">
        <v>4137</v>
      </c>
      <c r="H18" s="933">
        <v>34.243853985597219</v>
      </c>
      <c r="I18" s="932">
        <v>3509</v>
      </c>
      <c r="J18" s="933">
        <v>84.819917814841673</v>
      </c>
      <c r="K18" s="930"/>
      <c r="L18" s="932">
        <v>4522</v>
      </c>
      <c r="M18" s="933">
        <v>37.43067626852082</v>
      </c>
      <c r="N18" s="932">
        <v>3742</v>
      </c>
      <c r="O18" s="933">
        <v>82.750995134896073</v>
      </c>
      <c r="P18" s="930"/>
      <c r="Q18" s="932">
        <v>3422</v>
      </c>
      <c r="R18" s="933">
        <v>28.325469745881964</v>
      </c>
      <c r="S18" s="932">
        <v>2561</v>
      </c>
      <c r="T18" s="933">
        <f t="shared" si="2"/>
        <v>74.839275277615428</v>
      </c>
    </row>
    <row r="19" spans="1:20" s="331" customFormat="1" ht="18" customHeight="1" x14ac:dyDescent="0.2">
      <c r="A19" s="330"/>
      <c r="B19" s="931" t="s">
        <v>41</v>
      </c>
      <c r="C19" s="930"/>
      <c r="D19" s="932">
        <f t="shared" si="0"/>
        <v>23128</v>
      </c>
      <c r="E19" s="933">
        <f t="shared" si="1"/>
        <v>10.324861720601957</v>
      </c>
      <c r="F19" s="930"/>
      <c r="G19" s="932">
        <v>6558</v>
      </c>
      <c r="H19" s="933">
        <v>28.355240401245247</v>
      </c>
      <c r="I19" s="932">
        <v>6277</v>
      </c>
      <c r="J19" s="933">
        <v>95.715157060079292</v>
      </c>
      <c r="K19" s="930"/>
      <c r="L19" s="932">
        <v>11612</v>
      </c>
      <c r="M19" s="933">
        <v>50.207540643375992</v>
      </c>
      <c r="N19" s="932">
        <v>10736</v>
      </c>
      <c r="O19" s="933">
        <v>92.456079917326903</v>
      </c>
      <c r="P19" s="930"/>
      <c r="Q19" s="932">
        <v>4958</v>
      </c>
      <c r="R19" s="933">
        <v>21.437218955378761</v>
      </c>
      <c r="S19" s="932">
        <v>3901</v>
      </c>
      <c r="T19" s="933">
        <f t="shared" si="2"/>
        <v>78.680919725695844</v>
      </c>
    </row>
    <row r="20" spans="1:20" s="331" customFormat="1" ht="18" customHeight="1" x14ac:dyDescent="0.2">
      <c r="A20" s="330"/>
      <c r="B20" s="931" t="s">
        <v>3</v>
      </c>
      <c r="C20" s="930"/>
      <c r="D20" s="932">
        <f t="shared" si="0"/>
        <v>25674</v>
      </c>
      <c r="E20" s="933">
        <f t="shared" si="1"/>
        <v>11.461453641245877</v>
      </c>
      <c r="F20" s="930"/>
      <c r="G20" s="932">
        <v>7600</v>
      </c>
      <c r="H20" s="933">
        <v>29.601931915556595</v>
      </c>
      <c r="I20" s="932">
        <v>4347</v>
      </c>
      <c r="J20" s="933">
        <v>57.19736842105263</v>
      </c>
      <c r="K20" s="930"/>
      <c r="L20" s="932">
        <v>9764</v>
      </c>
      <c r="M20" s="933">
        <v>38.030692529407183</v>
      </c>
      <c r="N20" s="932">
        <v>5103</v>
      </c>
      <c r="O20" s="933">
        <v>52.263416632527651</v>
      </c>
      <c r="P20" s="930"/>
      <c r="Q20" s="932">
        <v>8310</v>
      </c>
      <c r="R20" s="933">
        <v>32.367375555036219</v>
      </c>
      <c r="S20" s="932">
        <v>3149</v>
      </c>
      <c r="T20" s="933">
        <f t="shared" si="2"/>
        <v>37.894103489771361</v>
      </c>
    </row>
    <row r="21" spans="1:20" s="331" customFormat="1" ht="18" customHeight="1" x14ac:dyDescent="0.2">
      <c r="A21" s="330"/>
      <c r="B21" s="931" t="s">
        <v>2</v>
      </c>
      <c r="C21" s="930"/>
      <c r="D21" s="932">
        <f t="shared" si="0"/>
        <v>20191</v>
      </c>
      <c r="E21" s="933">
        <f t="shared" si="1"/>
        <v>9.0137185662692012</v>
      </c>
      <c r="F21" s="930"/>
      <c r="G21" s="932">
        <v>6121</v>
      </c>
      <c r="H21" s="933">
        <v>30.315487098212074</v>
      </c>
      <c r="I21" s="932">
        <v>5059</v>
      </c>
      <c r="J21" s="933">
        <v>82.64989380820127</v>
      </c>
      <c r="K21" s="930"/>
      <c r="L21" s="932">
        <v>6746</v>
      </c>
      <c r="M21" s="933">
        <v>33.410925659947502</v>
      </c>
      <c r="N21" s="932">
        <v>4896</v>
      </c>
      <c r="O21" s="933">
        <v>72.576341535724879</v>
      </c>
      <c r="P21" s="930"/>
      <c r="Q21" s="932">
        <v>7324</v>
      </c>
      <c r="R21" s="933">
        <v>36.273587241840424</v>
      </c>
      <c r="S21" s="932">
        <v>4738</v>
      </c>
      <c r="T21" s="933">
        <f t="shared" si="2"/>
        <v>64.691425450573462</v>
      </c>
    </row>
    <row r="22" spans="1:20" s="331" customFormat="1" ht="18" customHeight="1" x14ac:dyDescent="0.2">
      <c r="A22" s="330"/>
      <c r="B22" s="931" t="s">
        <v>35</v>
      </c>
      <c r="C22" s="930"/>
      <c r="D22" s="932">
        <f t="shared" si="0"/>
        <v>18285</v>
      </c>
      <c r="E22" s="933">
        <f t="shared" si="1"/>
        <v>8.1628371048602038</v>
      </c>
      <c r="F22" s="930"/>
      <c r="G22" s="932">
        <v>6408</v>
      </c>
      <c r="H22" s="933">
        <v>35.045118949958983</v>
      </c>
      <c r="I22" s="932">
        <v>5321</v>
      </c>
      <c r="J22" s="933">
        <v>83.036828963795244</v>
      </c>
      <c r="K22" s="930"/>
      <c r="L22" s="932">
        <v>5897</v>
      </c>
      <c r="M22" s="933">
        <v>32.250478534317743</v>
      </c>
      <c r="N22" s="932">
        <v>4051</v>
      </c>
      <c r="O22" s="933">
        <v>68.695947091741559</v>
      </c>
      <c r="P22" s="930"/>
      <c r="Q22" s="932">
        <v>5980</v>
      </c>
      <c r="R22" s="933">
        <v>32.704402515723267</v>
      </c>
      <c r="S22" s="932">
        <v>3481</v>
      </c>
      <c r="T22" s="933">
        <f t="shared" si="2"/>
        <v>58.210702341137122</v>
      </c>
    </row>
    <row r="23" spans="1:20" s="331" customFormat="1" ht="18" customHeight="1" x14ac:dyDescent="0.2">
      <c r="A23" s="330"/>
      <c r="B23" s="931" t="s">
        <v>42</v>
      </c>
      <c r="C23" s="930"/>
      <c r="D23" s="932">
        <f t="shared" si="0"/>
        <v>29929</v>
      </c>
      <c r="E23" s="933">
        <f t="shared" si="1"/>
        <v>13.360981772565546</v>
      </c>
      <c r="F23" s="930"/>
      <c r="G23" s="932">
        <v>13750</v>
      </c>
      <c r="H23" s="933">
        <v>45.942062882154431</v>
      </c>
      <c r="I23" s="932">
        <v>11427</v>
      </c>
      <c r="J23" s="933">
        <v>83.105454545454549</v>
      </c>
      <c r="K23" s="930"/>
      <c r="L23" s="932">
        <v>10921</v>
      </c>
      <c r="M23" s="933">
        <v>36.489692271709714</v>
      </c>
      <c r="N23" s="932">
        <v>8675</v>
      </c>
      <c r="O23" s="933">
        <v>79.434117754784367</v>
      </c>
      <c r="P23" s="930"/>
      <c r="Q23" s="932">
        <v>5258</v>
      </c>
      <c r="R23" s="933">
        <v>17.568244846135855</v>
      </c>
      <c r="S23" s="932">
        <v>3671</v>
      </c>
      <c r="T23" s="933">
        <f t="shared" si="2"/>
        <v>69.8174210726512</v>
      </c>
    </row>
    <row r="24" spans="1:20" s="331" customFormat="1" ht="18" customHeight="1" x14ac:dyDescent="0.2">
      <c r="A24" s="330">
        <v>47094</v>
      </c>
      <c r="B24" s="931" t="s">
        <v>43</v>
      </c>
      <c r="C24" s="930"/>
      <c r="D24" s="932">
        <f t="shared" si="0"/>
        <v>1472</v>
      </c>
      <c r="E24" s="933">
        <f t="shared" si="1"/>
        <v>0.65713405624031829</v>
      </c>
      <c r="F24" s="930"/>
      <c r="G24" s="932">
        <v>830</v>
      </c>
      <c r="H24" s="933">
        <v>56.385869565217398</v>
      </c>
      <c r="I24" s="932">
        <v>778</v>
      </c>
      <c r="J24" s="933">
        <v>93.734939759036138</v>
      </c>
      <c r="K24" s="930"/>
      <c r="L24" s="932">
        <v>445</v>
      </c>
      <c r="M24" s="933">
        <v>30.230978260869566</v>
      </c>
      <c r="N24" s="932">
        <v>374</v>
      </c>
      <c r="O24" s="933">
        <v>84.044943820224717</v>
      </c>
      <c r="P24" s="930"/>
      <c r="Q24" s="932">
        <v>197</v>
      </c>
      <c r="R24" s="933">
        <v>13.383152173913043</v>
      </c>
      <c r="S24" s="932">
        <v>145</v>
      </c>
      <c r="T24" s="933">
        <f t="shared" si="2"/>
        <v>73.604060913705581</v>
      </c>
    </row>
    <row r="25" spans="1:20" s="331" customFormat="1" ht="18" customHeight="1" x14ac:dyDescent="0.2">
      <c r="B25" s="931" t="s">
        <v>44</v>
      </c>
      <c r="C25" s="930"/>
      <c r="D25" s="932">
        <f t="shared" si="0"/>
        <v>3091</v>
      </c>
      <c r="E25" s="933">
        <f t="shared" si="1"/>
        <v>1.3798922335861572</v>
      </c>
      <c r="F25" s="930"/>
      <c r="G25" s="932">
        <v>757</v>
      </c>
      <c r="H25" s="933">
        <v>24.490456163054027</v>
      </c>
      <c r="I25" s="932">
        <v>566</v>
      </c>
      <c r="J25" s="933">
        <v>74.768824306472908</v>
      </c>
      <c r="K25" s="930"/>
      <c r="L25" s="932">
        <v>1479</v>
      </c>
      <c r="M25" s="933">
        <v>47.848592688450339</v>
      </c>
      <c r="N25" s="932">
        <v>1083</v>
      </c>
      <c r="O25" s="933">
        <v>73.225152129817445</v>
      </c>
      <c r="P25" s="930"/>
      <c r="Q25" s="932">
        <v>855</v>
      </c>
      <c r="R25" s="933">
        <v>27.660951148495634</v>
      </c>
      <c r="S25" s="932">
        <v>489</v>
      </c>
      <c r="T25" s="933">
        <f t="shared" si="2"/>
        <v>57.192982456140349</v>
      </c>
    </row>
    <row r="26" spans="1:20" s="331" customFormat="1" ht="18" customHeight="1" x14ac:dyDescent="0.2">
      <c r="B26" s="931" t="s">
        <v>45</v>
      </c>
      <c r="C26" s="930"/>
      <c r="D26" s="932">
        <f t="shared" si="0"/>
        <v>1427</v>
      </c>
      <c r="E26" s="933">
        <f t="shared" si="1"/>
        <v>0.63704503957536285</v>
      </c>
      <c r="F26" s="930"/>
      <c r="G26" s="932">
        <v>682</v>
      </c>
      <c r="H26" s="933">
        <v>47.792571829011912</v>
      </c>
      <c r="I26" s="932">
        <v>554</v>
      </c>
      <c r="J26" s="933">
        <v>81.231671554252188</v>
      </c>
      <c r="K26" s="930"/>
      <c r="L26" s="932">
        <v>715</v>
      </c>
      <c r="M26" s="933">
        <v>50.10511562718991</v>
      </c>
      <c r="N26" s="932">
        <v>572</v>
      </c>
      <c r="O26" s="933">
        <v>80</v>
      </c>
      <c r="P26" s="930"/>
      <c r="Q26" s="932">
        <v>30</v>
      </c>
      <c r="R26" s="933">
        <v>2.102312543798178</v>
      </c>
      <c r="S26" s="932">
        <v>22</v>
      </c>
      <c r="T26" s="933">
        <f t="shared" si="2"/>
        <v>73.333333333333329</v>
      </c>
    </row>
    <row r="27" spans="1:20" s="331" customFormat="1" ht="18" customHeight="1" x14ac:dyDescent="0.2">
      <c r="B27" s="931" t="s">
        <v>46</v>
      </c>
      <c r="C27" s="930"/>
      <c r="D27" s="932">
        <f t="shared" si="0"/>
        <v>1080</v>
      </c>
      <c r="E27" s="933">
        <f t="shared" si="1"/>
        <v>0.4821363999589291</v>
      </c>
      <c r="F27" s="930"/>
      <c r="G27" s="932">
        <v>471</v>
      </c>
      <c r="H27" s="933">
        <v>43.611111111111114</v>
      </c>
      <c r="I27" s="932">
        <v>408</v>
      </c>
      <c r="J27" s="933">
        <v>86.624203821656053</v>
      </c>
      <c r="K27" s="930"/>
      <c r="L27" s="932">
        <v>574</v>
      </c>
      <c r="M27" s="933">
        <v>53.148148148148145</v>
      </c>
      <c r="N27" s="932">
        <v>462</v>
      </c>
      <c r="O27" s="933">
        <v>80.487804878048792</v>
      </c>
      <c r="P27" s="930"/>
      <c r="Q27" s="932">
        <v>35</v>
      </c>
      <c r="R27" s="933">
        <v>3.2407407407407405</v>
      </c>
      <c r="S27" s="932">
        <v>18</v>
      </c>
      <c r="T27" s="933">
        <f t="shared" si="2"/>
        <v>51.428571428571423</v>
      </c>
    </row>
    <row r="28" spans="1:20" s="331" customFormat="1" ht="18" customHeight="1" x14ac:dyDescent="0.2">
      <c r="B28" s="953" t="s">
        <v>1</v>
      </c>
      <c r="C28" s="930"/>
      <c r="D28" s="954">
        <f t="shared" si="0"/>
        <v>5</v>
      </c>
      <c r="E28" s="955">
        <f t="shared" si="1"/>
        <v>2.2321129627728199E-3</v>
      </c>
      <c r="F28" s="930"/>
      <c r="G28" s="954">
        <v>0</v>
      </c>
      <c r="H28" s="955">
        <v>0</v>
      </c>
      <c r="I28" s="954">
        <v>0</v>
      </c>
      <c r="J28" s="955" t="s">
        <v>363</v>
      </c>
      <c r="K28" s="930"/>
      <c r="L28" s="954">
        <v>4</v>
      </c>
      <c r="M28" s="955">
        <v>80</v>
      </c>
      <c r="N28" s="954">
        <v>3</v>
      </c>
      <c r="O28" s="955">
        <v>75</v>
      </c>
      <c r="P28" s="930"/>
      <c r="Q28" s="954">
        <v>1</v>
      </c>
      <c r="R28" s="955">
        <v>20</v>
      </c>
      <c r="S28" s="954">
        <v>0</v>
      </c>
      <c r="T28" s="955">
        <f t="shared" si="2"/>
        <v>0</v>
      </c>
    </row>
    <row r="29" spans="1:20" s="319" customFormat="1" ht="18" customHeight="1" x14ac:dyDescent="0.2">
      <c r="B29" s="1284" t="s">
        <v>0</v>
      </c>
      <c r="C29" s="1277"/>
      <c r="D29" s="1285">
        <f>SUM(D11:D28)</f>
        <v>224003</v>
      </c>
      <c r="E29" s="1286">
        <f t="shared" si="1"/>
        <v>100</v>
      </c>
      <c r="F29" s="1277"/>
      <c r="G29" s="1285">
        <f>SUM(G11:G28)</f>
        <v>77837</v>
      </c>
      <c r="H29" s="1286">
        <f>G29/$D29*100</f>
        <v>34.748195336669596</v>
      </c>
      <c r="I29" s="1285">
        <f>SUM(I11:I28)</f>
        <v>65130</v>
      </c>
      <c r="J29" s="1286">
        <f>I29/G29*100</f>
        <v>83.674859000218405</v>
      </c>
      <c r="K29" s="1277"/>
      <c r="L29" s="1285">
        <f>SUM(L11:L28)</f>
        <v>83242</v>
      </c>
      <c r="M29" s="1286">
        <f>L29/$D29*100</f>
        <v>37.161109449427016</v>
      </c>
      <c r="N29" s="1285">
        <f>SUM(N11:N28)</f>
        <v>65513</v>
      </c>
      <c r="O29" s="1286">
        <f>N29/L29*100</f>
        <v>78.701857235530142</v>
      </c>
      <c r="P29" s="1277"/>
      <c r="Q29" s="1285">
        <f>SUM(Q11:Q28)</f>
        <v>62924</v>
      </c>
      <c r="R29" s="1286">
        <f>Q29/$D29*100</f>
        <v>28.090695213903384</v>
      </c>
      <c r="S29" s="1285">
        <f>SUM(S11:S28)</f>
        <v>41790</v>
      </c>
      <c r="T29" s="1286">
        <f>S29/Q29*100</f>
        <v>66.413451147415927</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66</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431</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66</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286</v>
      </c>
      <c r="J8" s="1671"/>
      <c r="K8" s="957"/>
      <c r="L8" s="1672" t="s">
        <v>69</v>
      </c>
      <c r="M8" s="1673"/>
      <c r="N8" s="1670" t="s">
        <v>286</v>
      </c>
      <c r="O8" s="1671"/>
      <c r="P8" s="957"/>
      <c r="Q8" s="1672" t="s">
        <v>69</v>
      </c>
      <c r="R8" s="1673"/>
      <c r="S8" s="1670" t="s">
        <v>286</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89249</v>
      </c>
      <c r="E11" s="928">
        <f>D11/D$29*100</f>
        <v>13.121900513560918</v>
      </c>
      <c r="F11" s="930"/>
      <c r="G11" s="927">
        <v>26857</v>
      </c>
      <c r="H11" s="928">
        <v>30.092213918363232</v>
      </c>
      <c r="I11" s="927">
        <v>21822</v>
      </c>
      <c r="J11" s="928">
        <v>81.252559854041777</v>
      </c>
      <c r="K11" s="930"/>
      <c r="L11" s="927">
        <v>40624</v>
      </c>
      <c r="M11" s="928">
        <v>45.517596835818892</v>
      </c>
      <c r="N11" s="927">
        <v>32311</v>
      </c>
      <c r="O11" s="928">
        <v>79.536727057896812</v>
      </c>
      <c r="P11" s="930"/>
      <c r="Q11" s="927">
        <v>21768</v>
      </c>
      <c r="R11" s="928">
        <v>24.390189245817879</v>
      </c>
      <c r="S11" s="927">
        <v>16923</v>
      </c>
      <c r="T11" s="928">
        <f>IFERROR(S11/Q11*100,"-")</f>
        <v>77.742557883131198</v>
      </c>
    </row>
    <row r="12" spans="1:22" s="331" customFormat="1" ht="18" customHeight="1" x14ac:dyDescent="0.2">
      <c r="A12" s="330"/>
      <c r="B12" s="931" t="s">
        <v>7</v>
      </c>
      <c r="C12" s="930"/>
      <c r="D12" s="932">
        <f t="shared" ref="D12:D28" si="0">G12+L12+Q12</f>
        <v>24671</v>
      </c>
      <c r="E12" s="933">
        <f t="shared" ref="E12:E29" si="1">D12/D$29*100</f>
        <v>3.6272720990718268</v>
      </c>
      <c r="F12" s="930"/>
      <c r="G12" s="932">
        <v>5393</v>
      </c>
      <c r="H12" s="933">
        <v>21.859673300636377</v>
      </c>
      <c r="I12" s="932">
        <v>3925</v>
      </c>
      <c r="J12" s="933">
        <v>72.779529019098831</v>
      </c>
      <c r="K12" s="930"/>
      <c r="L12" s="932">
        <v>9080</v>
      </c>
      <c r="M12" s="933">
        <v>36.804345182603058</v>
      </c>
      <c r="N12" s="932">
        <v>6447</v>
      </c>
      <c r="O12" s="933">
        <v>71.002202643171813</v>
      </c>
      <c r="P12" s="930"/>
      <c r="Q12" s="932">
        <v>10198</v>
      </c>
      <c r="R12" s="933">
        <v>41.335981516760569</v>
      </c>
      <c r="S12" s="932">
        <v>7009</v>
      </c>
      <c r="T12" s="933">
        <f t="shared" ref="T12:T28" si="2">IFERROR(S12/Q12*100,"-")</f>
        <v>68.729162580898219</v>
      </c>
    </row>
    <row r="13" spans="1:22" s="331" customFormat="1" ht="18" customHeight="1" x14ac:dyDescent="0.2">
      <c r="A13" s="330"/>
      <c r="B13" s="931" t="s">
        <v>37</v>
      </c>
      <c r="C13" s="930"/>
      <c r="D13" s="932">
        <f t="shared" si="0"/>
        <v>13477</v>
      </c>
      <c r="E13" s="933">
        <f t="shared" si="1"/>
        <v>1.9814659348705366</v>
      </c>
      <c r="F13" s="930"/>
      <c r="G13" s="932">
        <v>2903</v>
      </c>
      <c r="H13" s="933">
        <v>21.5404021666543</v>
      </c>
      <c r="I13" s="932">
        <v>2418</v>
      </c>
      <c r="J13" s="933">
        <v>83.293145022390632</v>
      </c>
      <c r="K13" s="930"/>
      <c r="L13" s="932">
        <v>4594</v>
      </c>
      <c r="M13" s="933">
        <v>34.087704978852862</v>
      </c>
      <c r="N13" s="932">
        <v>3568</v>
      </c>
      <c r="O13" s="933">
        <v>77.666521549847616</v>
      </c>
      <c r="P13" s="930"/>
      <c r="Q13" s="932">
        <v>5980</v>
      </c>
      <c r="R13" s="933">
        <v>44.371892854492842</v>
      </c>
      <c r="S13" s="932">
        <v>3908</v>
      </c>
      <c r="T13" s="933">
        <f t="shared" si="2"/>
        <v>65.351170568561884</v>
      </c>
    </row>
    <row r="14" spans="1:22" s="331" customFormat="1" ht="18" customHeight="1" x14ac:dyDescent="0.2">
      <c r="A14" s="330"/>
      <c r="B14" s="931" t="s">
        <v>38</v>
      </c>
      <c r="C14" s="930"/>
      <c r="D14" s="932">
        <f t="shared" si="0"/>
        <v>25300</v>
      </c>
      <c r="E14" s="933">
        <f t="shared" si="1"/>
        <v>3.7197512912535853</v>
      </c>
      <c r="F14" s="930"/>
      <c r="G14" s="932">
        <v>4716</v>
      </c>
      <c r="H14" s="933">
        <v>18.640316205533598</v>
      </c>
      <c r="I14" s="932">
        <v>1981</v>
      </c>
      <c r="J14" s="933">
        <v>42.005937234944867</v>
      </c>
      <c r="K14" s="930"/>
      <c r="L14" s="932">
        <v>8365</v>
      </c>
      <c r="M14" s="933">
        <v>33.063241106719367</v>
      </c>
      <c r="N14" s="932">
        <v>2774</v>
      </c>
      <c r="O14" s="933">
        <v>33.161984459055589</v>
      </c>
      <c r="P14" s="930"/>
      <c r="Q14" s="932">
        <v>12219</v>
      </c>
      <c r="R14" s="933">
        <v>48.296442687747039</v>
      </c>
      <c r="S14" s="932">
        <v>3420</v>
      </c>
      <c r="T14" s="933">
        <f t="shared" si="2"/>
        <v>27.98919715197643</v>
      </c>
    </row>
    <row r="15" spans="1:22" s="331" customFormat="1" ht="18" customHeight="1" x14ac:dyDescent="0.2">
      <c r="A15" s="330"/>
      <c r="B15" s="931" t="s">
        <v>6</v>
      </c>
      <c r="C15" s="930"/>
      <c r="D15" s="932">
        <f t="shared" si="0"/>
        <v>22722</v>
      </c>
      <c r="E15" s="933">
        <f t="shared" si="1"/>
        <v>3.3407189264768369</v>
      </c>
      <c r="F15" s="930"/>
      <c r="G15" s="932">
        <v>8034</v>
      </c>
      <c r="H15" s="933">
        <v>35.35780301029839</v>
      </c>
      <c r="I15" s="932">
        <v>6657</v>
      </c>
      <c r="J15" s="933">
        <v>82.860343539955196</v>
      </c>
      <c r="K15" s="930"/>
      <c r="L15" s="932">
        <v>8432</v>
      </c>
      <c r="M15" s="933">
        <v>37.10940938297685</v>
      </c>
      <c r="N15" s="932">
        <v>7329</v>
      </c>
      <c r="O15" s="933">
        <v>86.918880455407958</v>
      </c>
      <c r="P15" s="930"/>
      <c r="Q15" s="932">
        <v>6256</v>
      </c>
      <c r="R15" s="933">
        <v>27.532787606724764</v>
      </c>
      <c r="S15" s="932">
        <v>5460</v>
      </c>
      <c r="T15" s="933">
        <f t="shared" si="2"/>
        <v>87.276214833759596</v>
      </c>
    </row>
    <row r="16" spans="1:22" s="331" customFormat="1" ht="18" customHeight="1" x14ac:dyDescent="0.2">
      <c r="A16" s="330"/>
      <c r="B16" s="931" t="s">
        <v>5</v>
      </c>
      <c r="C16" s="930"/>
      <c r="D16" s="932">
        <f t="shared" si="0"/>
        <v>9476</v>
      </c>
      <c r="E16" s="933">
        <f t="shared" si="1"/>
        <v>1.3932159381786158</v>
      </c>
      <c r="F16" s="930"/>
      <c r="G16" s="932">
        <v>2278</v>
      </c>
      <c r="H16" s="933">
        <v>24.039679189531448</v>
      </c>
      <c r="I16" s="932">
        <v>1863</v>
      </c>
      <c r="J16" s="933">
        <v>81.782265144863914</v>
      </c>
      <c r="K16" s="930"/>
      <c r="L16" s="932">
        <v>3568</v>
      </c>
      <c r="M16" s="933">
        <v>37.653018151118616</v>
      </c>
      <c r="N16" s="932">
        <v>2564</v>
      </c>
      <c r="O16" s="933">
        <v>71.860986547085204</v>
      </c>
      <c r="P16" s="930"/>
      <c r="Q16" s="932">
        <v>3630</v>
      </c>
      <c r="R16" s="933">
        <v>38.307302659349936</v>
      </c>
      <c r="S16" s="932">
        <v>2465</v>
      </c>
      <c r="T16" s="933">
        <f t="shared" si="2"/>
        <v>67.906336088154276</v>
      </c>
    </row>
    <row r="17" spans="1:20" s="331" customFormat="1" ht="18" customHeight="1" x14ac:dyDescent="0.2">
      <c r="A17" s="330"/>
      <c r="B17" s="931" t="s">
        <v>4</v>
      </c>
      <c r="C17" s="930"/>
      <c r="D17" s="932">
        <f t="shared" si="0"/>
        <v>38246</v>
      </c>
      <c r="E17" s="933">
        <f t="shared" si="1"/>
        <v>5.6231465567306183</v>
      </c>
      <c r="F17" s="930"/>
      <c r="G17" s="932">
        <v>9607</v>
      </c>
      <c r="H17" s="933">
        <v>25.118966689326989</v>
      </c>
      <c r="I17" s="932">
        <v>6736</v>
      </c>
      <c r="J17" s="933">
        <v>70.115540751535349</v>
      </c>
      <c r="K17" s="930"/>
      <c r="L17" s="932">
        <v>13967</v>
      </c>
      <c r="M17" s="933">
        <v>36.518851644616426</v>
      </c>
      <c r="N17" s="932">
        <v>9333</v>
      </c>
      <c r="O17" s="933">
        <v>66.821794229254678</v>
      </c>
      <c r="P17" s="930"/>
      <c r="Q17" s="932">
        <v>14672</v>
      </c>
      <c r="R17" s="933">
        <v>38.362181666056586</v>
      </c>
      <c r="S17" s="932">
        <v>9950</v>
      </c>
      <c r="T17" s="933">
        <f t="shared" si="2"/>
        <v>67.816248636859328</v>
      </c>
    </row>
    <row r="18" spans="1:20" s="331" customFormat="1" ht="18" customHeight="1" x14ac:dyDescent="0.2">
      <c r="A18" s="330"/>
      <c r="B18" s="931" t="s">
        <v>40</v>
      </c>
      <c r="C18" s="930"/>
      <c r="D18" s="932">
        <f t="shared" si="0"/>
        <v>20741</v>
      </c>
      <c r="E18" s="933">
        <f t="shared" si="1"/>
        <v>3.0494609301142539</v>
      </c>
      <c r="F18" s="930"/>
      <c r="G18" s="932">
        <v>8283</v>
      </c>
      <c r="H18" s="933">
        <v>39.935393664722049</v>
      </c>
      <c r="I18" s="932">
        <v>4008</v>
      </c>
      <c r="J18" s="933">
        <v>48.38826512133285</v>
      </c>
      <c r="K18" s="930"/>
      <c r="L18" s="932">
        <v>8362</v>
      </c>
      <c r="M18" s="933">
        <v>40.316281760763708</v>
      </c>
      <c r="N18" s="932">
        <v>4845</v>
      </c>
      <c r="O18" s="933">
        <v>57.940684046878729</v>
      </c>
      <c r="P18" s="930"/>
      <c r="Q18" s="932">
        <v>4096</v>
      </c>
      <c r="R18" s="933">
        <v>19.748324574514246</v>
      </c>
      <c r="S18" s="932">
        <v>2596</v>
      </c>
      <c r="T18" s="933">
        <f t="shared" si="2"/>
        <v>63.37890625</v>
      </c>
    </row>
    <row r="19" spans="1:20" s="331" customFormat="1" ht="18" customHeight="1" x14ac:dyDescent="0.2">
      <c r="A19" s="330"/>
      <c r="B19" s="931" t="s">
        <v>41</v>
      </c>
      <c r="C19" s="930"/>
      <c r="D19" s="932">
        <f t="shared" si="0"/>
        <v>146503</v>
      </c>
      <c r="E19" s="933">
        <f t="shared" si="1"/>
        <v>21.539712388242059</v>
      </c>
      <c r="F19" s="930"/>
      <c r="G19" s="932">
        <v>21989</v>
      </c>
      <c r="H19" s="933">
        <v>15.009248957359233</v>
      </c>
      <c r="I19" s="932">
        <v>14508</v>
      </c>
      <c r="J19" s="933">
        <v>65.978443767338206</v>
      </c>
      <c r="K19" s="930"/>
      <c r="L19" s="932">
        <v>50951</v>
      </c>
      <c r="M19" s="933">
        <v>34.778127410360199</v>
      </c>
      <c r="N19" s="932">
        <v>36576</v>
      </c>
      <c r="O19" s="933">
        <v>71.786618515828934</v>
      </c>
      <c r="P19" s="930"/>
      <c r="Q19" s="932">
        <v>73563</v>
      </c>
      <c r="R19" s="933">
        <v>50.212623632280575</v>
      </c>
      <c r="S19" s="932">
        <v>60207</v>
      </c>
      <c r="T19" s="933">
        <f t="shared" si="2"/>
        <v>81.844133599771624</v>
      </c>
    </row>
    <row r="20" spans="1:20" s="331" customFormat="1" ht="18" customHeight="1" x14ac:dyDescent="0.2">
      <c r="A20" s="330"/>
      <c r="B20" s="931" t="s">
        <v>3</v>
      </c>
      <c r="C20" s="930"/>
      <c r="D20" s="932">
        <f t="shared" si="0"/>
        <v>118010</v>
      </c>
      <c r="E20" s="933">
        <f t="shared" si="1"/>
        <v>17.350507900428287</v>
      </c>
      <c r="F20" s="930"/>
      <c r="G20" s="932">
        <v>30250</v>
      </c>
      <c r="H20" s="933">
        <v>25.633420896534194</v>
      </c>
      <c r="I20" s="932">
        <v>12935</v>
      </c>
      <c r="J20" s="933">
        <v>42.760330578512395</v>
      </c>
      <c r="K20" s="930"/>
      <c r="L20" s="932">
        <v>43163</v>
      </c>
      <c r="M20" s="933">
        <v>36.575713922548935</v>
      </c>
      <c r="N20" s="932">
        <v>17401</v>
      </c>
      <c r="O20" s="933">
        <v>40.314621319185413</v>
      </c>
      <c r="P20" s="930"/>
      <c r="Q20" s="932">
        <v>44597</v>
      </c>
      <c r="R20" s="933">
        <v>37.790865180916875</v>
      </c>
      <c r="S20" s="932">
        <v>19387</v>
      </c>
      <c r="T20" s="933">
        <f t="shared" si="2"/>
        <v>43.471533959683391</v>
      </c>
    </row>
    <row r="21" spans="1:20" s="331" customFormat="1" ht="18" customHeight="1" x14ac:dyDescent="0.2">
      <c r="A21" s="330"/>
      <c r="B21" s="931" t="s">
        <v>2</v>
      </c>
      <c r="C21" s="930"/>
      <c r="D21" s="932">
        <f t="shared" si="0"/>
        <v>7159</v>
      </c>
      <c r="E21" s="933">
        <f t="shared" si="1"/>
        <v>1.0525572922563011</v>
      </c>
      <c r="F21" s="930"/>
      <c r="G21" s="932">
        <v>2030</v>
      </c>
      <c r="H21" s="933">
        <v>28.355915630674676</v>
      </c>
      <c r="I21" s="932">
        <v>1621</v>
      </c>
      <c r="J21" s="933">
        <v>79.85221674876847</v>
      </c>
      <c r="K21" s="930"/>
      <c r="L21" s="932">
        <v>2695</v>
      </c>
      <c r="M21" s="933">
        <v>37.64492247520603</v>
      </c>
      <c r="N21" s="932">
        <v>2254</v>
      </c>
      <c r="O21" s="933">
        <v>83.636363636363626</v>
      </c>
      <c r="P21" s="930"/>
      <c r="Q21" s="932">
        <v>2434</v>
      </c>
      <c r="R21" s="933">
        <v>33.99916189411929</v>
      </c>
      <c r="S21" s="932">
        <v>2114</v>
      </c>
      <c r="T21" s="933">
        <f t="shared" si="2"/>
        <v>86.85291700903862</v>
      </c>
    </row>
    <row r="22" spans="1:20" s="331" customFormat="1" ht="18" customHeight="1" x14ac:dyDescent="0.2">
      <c r="A22" s="330"/>
      <c r="B22" s="931" t="s">
        <v>35</v>
      </c>
      <c r="C22" s="930"/>
      <c r="D22" s="932">
        <f t="shared" si="0"/>
        <v>27933</v>
      </c>
      <c r="E22" s="933">
        <f t="shared" si="1"/>
        <v>4.1068700718808859</v>
      </c>
      <c r="F22" s="930"/>
      <c r="G22" s="932">
        <v>7055</v>
      </c>
      <c r="H22" s="933">
        <v>25.256864640389505</v>
      </c>
      <c r="I22" s="932">
        <v>3764</v>
      </c>
      <c r="J22" s="933">
        <v>53.352232459248761</v>
      </c>
      <c r="K22" s="930"/>
      <c r="L22" s="932">
        <v>9454</v>
      </c>
      <c r="M22" s="933">
        <v>33.845272616618338</v>
      </c>
      <c r="N22" s="932">
        <v>4954</v>
      </c>
      <c r="O22" s="933">
        <v>52.401100063465201</v>
      </c>
      <c r="P22" s="930"/>
      <c r="Q22" s="932">
        <v>11424</v>
      </c>
      <c r="R22" s="933">
        <v>40.89786274299216</v>
      </c>
      <c r="S22" s="932">
        <v>5129</v>
      </c>
      <c r="T22" s="933">
        <f t="shared" si="2"/>
        <v>44.896708683473392</v>
      </c>
    </row>
    <row r="23" spans="1:20" s="331" customFormat="1" ht="18" customHeight="1" x14ac:dyDescent="0.2">
      <c r="A23" s="330"/>
      <c r="B23" s="931" t="s">
        <v>42</v>
      </c>
      <c r="C23" s="930"/>
      <c r="D23" s="932">
        <f t="shared" si="0"/>
        <v>55281</v>
      </c>
      <c r="E23" s="933">
        <f t="shared" si="1"/>
        <v>8.1277300842604543</v>
      </c>
      <c r="F23" s="930"/>
      <c r="G23" s="932">
        <v>17012</v>
      </c>
      <c r="H23" s="933">
        <v>30.773683544074821</v>
      </c>
      <c r="I23" s="932">
        <v>10999</v>
      </c>
      <c r="J23" s="933">
        <v>64.654361627086772</v>
      </c>
      <c r="K23" s="930"/>
      <c r="L23" s="932">
        <v>22071</v>
      </c>
      <c r="M23" s="933">
        <v>39.925109893091658</v>
      </c>
      <c r="N23" s="932">
        <v>14589</v>
      </c>
      <c r="O23" s="933">
        <v>66.100312627429659</v>
      </c>
      <c r="P23" s="930"/>
      <c r="Q23" s="932">
        <v>16198</v>
      </c>
      <c r="R23" s="933">
        <v>29.301206562833521</v>
      </c>
      <c r="S23" s="932">
        <v>11324</v>
      </c>
      <c r="T23" s="933">
        <f t="shared" si="2"/>
        <v>69.909865415483395</v>
      </c>
    </row>
    <row r="24" spans="1:20" s="331" customFormat="1" ht="18" customHeight="1" x14ac:dyDescent="0.2">
      <c r="A24" s="330">
        <v>47094</v>
      </c>
      <c r="B24" s="931" t="s">
        <v>43</v>
      </c>
      <c r="C24" s="930"/>
      <c r="D24" s="932">
        <f t="shared" si="0"/>
        <v>28824</v>
      </c>
      <c r="E24" s="933">
        <f t="shared" si="1"/>
        <v>4.2378700086598169</v>
      </c>
      <c r="F24" s="930"/>
      <c r="G24" s="932">
        <v>7920</v>
      </c>
      <c r="H24" s="933">
        <v>27.477102414654453</v>
      </c>
      <c r="I24" s="932">
        <v>5990</v>
      </c>
      <c r="J24" s="933">
        <v>75.631313131313121</v>
      </c>
      <c r="K24" s="930"/>
      <c r="L24" s="932">
        <v>10468</v>
      </c>
      <c r="M24" s="933">
        <v>36.316958090480156</v>
      </c>
      <c r="N24" s="932">
        <v>7532</v>
      </c>
      <c r="O24" s="933">
        <v>71.952617500955299</v>
      </c>
      <c r="P24" s="930"/>
      <c r="Q24" s="932">
        <v>10436</v>
      </c>
      <c r="R24" s="933">
        <v>36.20593949486539</v>
      </c>
      <c r="S24" s="932">
        <v>6214</v>
      </c>
      <c r="T24" s="933">
        <f t="shared" si="2"/>
        <v>59.543886546569567</v>
      </c>
    </row>
    <row r="25" spans="1:20" s="331" customFormat="1" ht="18" customHeight="1" x14ac:dyDescent="0.2">
      <c r="B25" s="931" t="s">
        <v>44</v>
      </c>
      <c r="C25" s="930"/>
      <c r="D25" s="932">
        <f t="shared" si="0"/>
        <v>10407</v>
      </c>
      <c r="E25" s="933">
        <f t="shared" si="1"/>
        <v>1.5300969046670383</v>
      </c>
      <c r="F25" s="930"/>
      <c r="G25" s="932">
        <v>1338</v>
      </c>
      <c r="H25" s="933">
        <v>12.856731046411069</v>
      </c>
      <c r="I25" s="932">
        <v>886</v>
      </c>
      <c r="J25" s="933">
        <v>66.218236173393123</v>
      </c>
      <c r="K25" s="930"/>
      <c r="L25" s="932">
        <v>3234</v>
      </c>
      <c r="M25" s="933">
        <v>31.075237820697609</v>
      </c>
      <c r="N25" s="932">
        <v>1948</v>
      </c>
      <c r="O25" s="933">
        <v>60.235003092145945</v>
      </c>
      <c r="P25" s="930"/>
      <c r="Q25" s="932">
        <v>5835</v>
      </c>
      <c r="R25" s="933">
        <v>56.068031132891328</v>
      </c>
      <c r="S25" s="932">
        <v>3146</v>
      </c>
      <c r="T25" s="933">
        <f t="shared" si="2"/>
        <v>53.916023993144812</v>
      </c>
    </row>
    <row r="26" spans="1:20" s="331" customFormat="1" ht="18" customHeight="1" x14ac:dyDescent="0.2">
      <c r="B26" s="931" t="s">
        <v>45</v>
      </c>
      <c r="C26" s="930"/>
      <c r="D26" s="932">
        <f t="shared" si="0"/>
        <v>38985</v>
      </c>
      <c r="E26" s="933">
        <f t="shared" si="1"/>
        <v>5.7317985806134795</v>
      </c>
      <c r="F26" s="930"/>
      <c r="G26" s="932">
        <v>7285</v>
      </c>
      <c r="H26" s="933">
        <v>18.686674361934077</v>
      </c>
      <c r="I26" s="932">
        <v>3586</v>
      </c>
      <c r="J26" s="933">
        <v>49.224433768016475</v>
      </c>
      <c r="K26" s="930"/>
      <c r="L26" s="932">
        <v>12572</v>
      </c>
      <c r="M26" s="933">
        <v>32.248300628446842</v>
      </c>
      <c r="N26" s="932">
        <v>6399</v>
      </c>
      <c r="O26" s="933">
        <v>50.898822780782695</v>
      </c>
      <c r="P26" s="930"/>
      <c r="Q26" s="932">
        <v>19128</v>
      </c>
      <c r="R26" s="933">
        <v>49.065025009619085</v>
      </c>
      <c r="S26" s="932">
        <v>10680</v>
      </c>
      <c r="T26" s="933">
        <f t="shared" si="2"/>
        <v>55.834378920953576</v>
      </c>
    </row>
    <row r="27" spans="1:20" s="331" customFormat="1" ht="18" customHeight="1" x14ac:dyDescent="0.2">
      <c r="B27" s="931" t="s">
        <v>46</v>
      </c>
      <c r="C27" s="930"/>
      <c r="D27" s="932">
        <f t="shared" si="0"/>
        <v>1237</v>
      </c>
      <c r="E27" s="933">
        <f t="shared" si="1"/>
        <v>0.18187084376603499</v>
      </c>
      <c r="F27" s="930"/>
      <c r="G27" s="932">
        <v>477</v>
      </c>
      <c r="H27" s="933">
        <v>38.561034761519807</v>
      </c>
      <c r="I27" s="932">
        <v>177</v>
      </c>
      <c r="J27" s="933">
        <v>37.106918238993707</v>
      </c>
      <c r="K27" s="930"/>
      <c r="L27" s="932">
        <v>756</v>
      </c>
      <c r="M27" s="933">
        <v>61.115602263540822</v>
      </c>
      <c r="N27" s="932">
        <v>284</v>
      </c>
      <c r="O27" s="933">
        <v>37.566137566137563</v>
      </c>
      <c r="P27" s="930"/>
      <c r="Q27" s="932">
        <v>4</v>
      </c>
      <c r="R27" s="933">
        <v>0.32336297493936944</v>
      </c>
      <c r="S27" s="932">
        <v>1</v>
      </c>
      <c r="T27" s="933">
        <f t="shared" si="2"/>
        <v>25</v>
      </c>
    </row>
    <row r="28" spans="1:20" s="331" customFormat="1" ht="18" customHeight="1" x14ac:dyDescent="0.2">
      <c r="B28" s="953" t="s">
        <v>1</v>
      </c>
      <c r="C28" s="930"/>
      <c r="D28" s="954">
        <f t="shared" si="0"/>
        <v>1932</v>
      </c>
      <c r="E28" s="955">
        <f t="shared" si="1"/>
        <v>0.28405373496845565</v>
      </c>
      <c r="F28" s="930"/>
      <c r="G28" s="954">
        <v>667</v>
      </c>
      <c r="H28" s="955">
        <v>34.523809523809526</v>
      </c>
      <c r="I28" s="954">
        <v>646</v>
      </c>
      <c r="J28" s="955">
        <v>96.851574212893553</v>
      </c>
      <c r="K28" s="930"/>
      <c r="L28" s="954">
        <v>746</v>
      </c>
      <c r="M28" s="955">
        <v>38.612836438923395</v>
      </c>
      <c r="N28" s="954">
        <v>726</v>
      </c>
      <c r="O28" s="955">
        <v>97.31903485254692</v>
      </c>
      <c r="P28" s="930"/>
      <c r="Q28" s="954">
        <v>519</v>
      </c>
      <c r="R28" s="955">
        <v>26.863354037267079</v>
      </c>
      <c r="S28" s="954">
        <v>502</v>
      </c>
      <c r="T28" s="955">
        <f t="shared" si="2"/>
        <v>96.724470134874764</v>
      </c>
    </row>
    <row r="29" spans="1:20" s="319" customFormat="1" ht="18" customHeight="1" x14ac:dyDescent="0.2">
      <c r="B29" s="1284" t="s">
        <v>0</v>
      </c>
      <c r="C29" s="1277"/>
      <c r="D29" s="1285">
        <f>SUM(D11:D28)</f>
        <v>680153</v>
      </c>
      <c r="E29" s="1286">
        <f t="shared" si="1"/>
        <v>100</v>
      </c>
      <c r="F29" s="1277"/>
      <c r="G29" s="1285">
        <f>SUM(G11:G28)</f>
        <v>164094</v>
      </c>
      <c r="H29" s="1286">
        <f>G29/$D29*100</f>
        <v>24.12604222873383</v>
      </c>
      <c r="I29" s="1285">
        <f>SUM(I11:I28)</f>
        <v>104522</v>
      </c>
      <c r="J29" s="1286">
        <f>I29/G29*100</f>
        <v>63.696417906809508</v>
      </c>
      <c r="K29" s="1277"/>
      <c r="L29" s="1285">
        <f>SUM(L11:L28)</f>
        <v>253102</v>
      </c>
      <c r="M29" s="1286">
        <f>L29/$D29*100</f>
        <v>37.212509538295059</v>
      </c>
      <c r="N29" s="1285">
        <f>SUM(N11:N28)</f>
        <v>161834</v>
      </c>
      <c r="O29" s="1286">
        <f>N29/L29*100</f>
        <v>63.940229630741754</v>
      </c>
      <c r="P29" s="1277"/>
      <c r="Q29" s="1285">
        <f>SUM(Q11:Q28)</f>
        <v>262957</v>
      </c>
      <c r="R29" s="1286">
        <f>Q29/$D29*100</f>
        <v>38.661448232971111</v>
      </c>
      <c r="S29" s="1285">
        <f>SUM(S11:S28)</f>
        <v>170435</v>
      </c>
      <c r="T29" s="1286">
        <f>S29/Q29*100</f>
        <v>64.814779602748743</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 ref="B5:T5"/>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2578125" defaultRowHeight="15" x14ac:dyDescent="0.25"/>
  <cols>
    <col min="1" max="1" width="1" style="748" customWidth="1"/>
    <col min="2" max="2" width="30.28515625" style="748" customWidth="1"/>
    <col min="3" max="3" width="0.85546875" style="748" customWidth="1"/>
    <col min="4" max="4" width="10.140625" style="748" customWidth="1"/>
    <col min="5" max="5" width="8.140625" style="748" customWidth="1"/>
    <col min="6" max="6" width="0.85546875" style="748" customWidth="1"/>
    <col min="7" max="7" width="10" style="748" customWidth="1"/>
    <col min="8" max="8" width="7.140625" style="748" customWidth="1"/>
    <col min="9" max="10" width="8" style="748" customWidth="1"/>
    <col min="11" max="11" width="0.7109375" style="748" customWidth="1"/>
    <col min="12" max="12" width="10.140625" style="748" customWidth="1"/>
    <col min="13" max="15" width="8" style="748" customWidth="1"/>
    <col min="16" max="16" width="0.5703125" style="748" customWidth="1"/>
    <col min="17" max="17" width="9" style="748" customWidth="1"/>
    <col min="18" max="18" width="7.42578125" style="748" customWidth="1"/>
    <col min="19" max="19" width="8" style="748" customWidth="1"/>
    <col min="20" max="20" width="8.85546875" style="748" customWidth="1"/>
    <col min="21" max="21" width="7.5703125" style="748" customWidth="1"/>
    <col min="22" max="22" width="8.28515625" style="748" customWidth="1"/>
    <col min="23" max="23" width="8.85546875" style="748" customWidth="1"/>
    <col min="24" max="16384" width="11.42578125" style="748"/>
  </cols>
  <sheetData>
    <row r="1" spans="1:22" ht="9.75" customHeight="1" x14ac:dyDescent="0.25">
      <c r="B1" s="748" t="s">
        <v>65</v>
      </c>
    </row>
    <row r="2" spans="1:22" s="343" customFormat="1" ht="49.5" customHeight="1" x14ac:dyDescent="0.25">
      <c r="B2" s="1449"/>
      <c r="C2" s="1449"/>
      <c r="D2" s="1449"/>
      <c r="E2" s="1449"/>
      <c r="F2" s="344"/>
      <c r="G2" s="1647"/>
      <c r="H2" s="1647"/>
      <c r="I2" s="1647"/>
      <c r="J2" s="1647"/>
      <c r="K2" s="1647"/>
      <c r="L2" s="1647"/>
      <c r="M2" s="1647"/>
      <c r="N2" s="1647"/>
      <c r="O2" s="1647"/>
      <c r="P2" s="1647"/>
      <c r="Q2" s="1647"/>
      <c r="R2" s="1647"/>
      <c r="T2" s="344"/>
    </row>
    <row r="3" spans="1:22" s="343" customFormat="1" ht="3" customHeight="1" x14ac:dyDescent="0.25">
      <c r="B3" s="344"/>
      <c r="C3" s="344"/>
      <c r="D3" s="344"/>
      <c r="E3" s="344"/>
      <c r="F3" s="344"/>
      <c r="L3" s="344"/>
      <c r="Q3" s="344"/>
      <c r="T3" s="344"/>
    </row>
    <row r="4" spans="1:22" s="345" customFormat="1" ht="15" customHeight="1" x14ac:dyDescent="0.2">
      <c r="B4" s="1476" t="s">
        <v>430</v>
      </c>
      <c r="C4" s="1476"/>
      <c r="D4" s="1476"/>
      <c r="E4" s="1476"/>
      <c r="F4" s="1476"/>
      <c r="G4" s="1476"/>
      <c r="H4" s="1476"/>
      <c r="I4" s="1476"/>
      <c r="J4" s="1476"/>
      <c r="K4" s="1476"/>
      <c r="L4" s="1476"/>
      <c r="M4" s="1476"/>
      <c r="N4" s="1476"/>
      <c r="O4" s="1476"/>
      <c r="P4" s="1476"/>
      <c r="Q4" s="1476"/>
      <c r="R4" s="1476"/>
      <c r="S4" s="1476"/>
      <c r="T4" s="1476"/>
      <c r="U4" s="924"/>
    </row>
    <row r="5" spans="1:22" s="345" customFormat="1" ht="1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925"/>
      <c r="V5" s="875"/>
    </row>
    <row r="6" spans="1:22" s="345" customFormat="1" ht="4.5" customHeight="1" x14ac:dyDescent="0.2"/>
    <row r="7" spans="1:22" s="322" customFormat="1" ht="15" customHeight="1" x14ac:dyDescent="0.2">
      <c r="A7" s="316"/>
      <c r="B7" s="1648" t="s">
        <v>12</v>
      </c>
      <c r="C7" s="920"/>
      <c r="D7" s="1663" t="s">
        <v>65</v>
      </c>
      <c r="E7" s="1653"/>
      <c r="F7" s="920"/>
      <c r="G7" s="1665" t="s">
        <v>31</v>
      </c>
      <c r="H7" s="1666"/>
      <c r="I7" s="1666"/>
      <c r="J7" s="1667"/>
      <c r="K7" s="921"/>
      <c r="L7" s="1665" t="s">
        <v>49</v>
      </c>
      <c r="M7" s="1666"/>
      <c r="N7" s="1666"/>
      <c r="O7" s="1667"/>
      <c r="P7" s="921"/>
      <c r="Q7" s="1665" t="s">
        <v>50</v>
      </c>
      <c r="R7" s="1666"/>
      <c r="S7" s="1666"/>
      <c r="T7" s="1667"/>
    </row>
    <row r="8" spans="1:22" s="322" customFormat="1" ht="35.25" customHeight="1" x14ac:dyDescent="0.2">
      <c r="A8" s="316"/>
      <c r="B8" s="1649"/>
      <c r="C8" s="920"/>
      <c r="D8" s="1664"/>
      <c r="E8" s="1656"/>
      <c r="F8" s="920"/>
      <c r="G8" s="1668" t="s">
        <v>69</v>
      </c>
      <c r="H8" s="1669"/>
      <c r="I8" s="1670" t="s">
        <v>286</v>
      </c>
      <c r="J8" s="1671"/>
      <c r="K8" s="957"/>
      <c r="L8" s="1672" t="s">
        <v>69</v>
      </c>
      <c r="M8" s="1673"/>
      <c r="N8" s="1670" t="s">
        <v>286</v>
      </c>
      <c r="O8" s="1671"/>
      <c r="P8" s="957"/>
      <c r="Q8" s="1672" t="s">
        <v>69</v>
      </c>
      <c r="R8" s="1673"/>
      <c r="S8" s="1670" t="s">
        <v>286</v>
      </c>
      <c r="T8" s="1671"/>
    </row>
    <row r="9" spans="1:22" s="322" customFormat="1" ht="29.25" customHeight="1" x14ac:dyDescent="0.2">
      <c r="A9" s="316"/>
      <c r="B9" s="1650"/>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
      <c r="A11" s="330"/>
      <c r="B11" s="926" t="s">
        <v>8</v>
      </c>
      <c r="C11" s="930"/>
      <c r="D11" s="927">
        <f>G11+L11+Q11</f>
        <v>12</v>
      </c>
      <c r="E11" s="928">
        <f>D11/D$29*100</f>
        <v>0.10370754472387865</v>
      </c>
      <c r="F11" s="930"/>
      <c r="G11" s="927">
        <v>8</v>
      </c>
      <c r="H11" s="928">
        <v>66.666666666666657</v>
      </c>
      <c r="I11" s="927">
        <v>7</v>
      </c>
      <c r="J11" s="928">
        <v>87.5</v>
      </c>
      <c r="K11" s="930"/>
      <c r="L11" s="927">
        <v>4</v>
      </c>
      <c r="M11" s="928">
        <v>33.333333333333329</v>
      </c>
      <c r="N11" s="927">
        <v>4</v>
      </c>
      <c r="O11" s="928">
        <v>100</v>
      </c>
      <c r="P11" s="930"/>
      <c r="Q11" s="927">
        <v>0</v>
      </c>
      <c r="R11" s="928">
        <v>0</v>
      </c>
      <c r="S11" s="927">
        <v>0</v>
      </c>
      <c r="T11" s="928" t="str">
        <f>IFERROR(S11/Q11*100,"-")</f>
        <v>-</v>
      </c>
    </row>
    <row r="12" spans="1:22" s="331" customFormat="1" ht="18" customHeight="1" x14ac:dyDescent="0.2">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
      <c r="A13" s="330"/>
      <c r="B13" s="931" t="s">
        <v>37</v>
      </c>
      <c r="C13" s="930"/>
      <c r="D13" s="932">
        <f t="shared" si="0"/>
        <v>31</v>
      </c>
      <c r="E13" s="933">
        <f t="shared" si="1"/>
        <v>0.26791115720335323</v>
      </c>
      <c r="F13" s="930"/>
      <c r="G13" s="932">
        <v>13</v>
      </c>
      <c r="H13" s="933">
        <v>41.935483870967744</v>
      </c>
      <c r="I13" s="932">
        <v>10</v>
      </c>
      <c r="J13" s="933">
        <v>76.923076923076934</v>
      </c>
      <c r="K13" s="930"/>
      <c r="L13" s="932">
        <v>6</v>
      </c>
      <c r="M13" s="933">
        <v>19.35483870967742</v>
      </c>
      <c r="N13" s="932">
        <v>4</v>
      </c>
      <c r="O13" s="933">
        <v>66.666666666666657</v>
      </c>
      <c r="P13" s="930"/>
      <c r="Q13" s="932">
        <v>12</v>
      </c>
      <c r="R13" s="933">
        <v>38.70967741935484</v>
      </c>
      <c r="S13" s="932">
        <v>9</v>
      </c>
      <c r="T13" s="933">
        <f t="shared" si="2"/>
        <v>75</v>
      </c>
    </row>
    <row r="14" spans="1:22" s="331" customFormat="1" ht="18" customHeight="1" x14ac:dyDescent="0.2">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
      <c r="A15" s="330"/>
      <c r="B15" s="931" t="s">
        <v>6</v>
      </c>
      <c r="C15" s="930"/>
      <c r="D15" s="932">
        <f t="shared" si="0"/>
        <v>0</v>
      </c>
      <c r="E15" s="933">
        <f t="shared" si="1"/>
        <v>0</v>
      </c>
      <c r="F15" s="930"/>
      <c r="G15" s="932">
        <v>0</v>
      </c>
      <c r="H15" s="933" t="s">
        <v>363</v>
      </c>
      <c r="I15" s="932">
        <v>0</v>
      </c>
      <c r="J15" s="933" t="s">
        <v>363</v>
      </c>
      <c r="K15" s="930"/>
      <c r="L15" s="932">
        <v>0</v>
      </c>
      <c r="M15" s="933" t="s">
        <v>363</v>
      </c>
      <c r="N15" s="932">
        <v>0</v>
      </c>
      <c r="O15" s="933" t="s">
        <v>363</v>
      </c>
      <c r="P15" s="930"/>
      <c r="Q15" s="932">
        <v>0</v>
      </c>
      <c r="R15" s="933" t="s">
        <v>363</v>
      </c>
      <c r="S15" s="932">
        <v>0</v>
      </c>
      <c r="T15" s="933" t="str">
        <f t="shared" si="2"/>
        <v>-</v>
      </c>
    </row>
    <row r="16" spans="1:22" s="331" customFormat="1" ht="18" customHeight="1" x14ac:dyDescent="0.2">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
      <c r="A17" s="330"/>
      <c r="B17" s="931" t="s">
        <v>4</v>
      </c>
      <c r="C17" s="930"/>
      <c r="D17" s="932">
        <f t="shared" si="0"/>
        <v>2811</v>
      </c>
      <c r="E17" s="933">
        <f t="shared" si="1"/>
        <v>24.293492351568577</v>
      </c>
      <c r="F17" s="930"/>
      <c r="G17" s="932">
        <v>623</v>
      </c>
      <c r="H17" s="933">
        <v>22.16293134115973</v>
      </c>
      <c r="I17" s="932">
        <v>484</v>
      </c>
      <c r="J17" s="933">
        <v>77.68860353130016</v>
      </c>
      <c r="K17" s="930"/>
      <c r="L17" s="932">
        <v>918</v>
      </c>
      <c r="M17" s="933">
        <v>32.657417289220916</v>
      </c>
      <c r="N17" s="932">
        <v>645</v>
      </c>
      <c r="O17" s="933">
        <v>70.261437908496731</v>
      </c>
      <c r="P17" s="930"/>
      <c r="Q17" s="932">
        <v>1270</v>
      </c>
      <c r="R17" s="933">
        <v>45.17965136961935</v>
      </c>
      <c r="S17" s="932">
        <v>852</v>
      </c>
      <c r="T17" s="933">
        <f t="shared" si="2"/>
        <v>67.086614173228341</v>
      </c>
    </row>
    <row r="18" spans="1:20" s="331" customFormat="1" ht="18" customHeight="1" x14ac:dyDescent="0.2">
      <c r="A18" s="330"/>
      <c r="B18" s="931" t="s">
        <v>40</v>
      </c>
      <c r="C18" s="930"/>
      <c r="D18" s="932">
        <f t="shared" si="0"/>
        <v>17</v>
      </c>
      <c r="E18" s="933">
        <f t="shared" si="1"/>
        <v>0.14691902169216142</v>
      </c>
      <c r="F18" s="930"/>
      <c r="G18" s="932">
        <v>13</v>
      </c>
      <c r="H18" s="933">
        <v>76.470588235294116</v>
      </c>
      <c r="I18" s="932">
        <v>11</v>
      </c>
      <c r="J18" s="933">
        <v>84.615384615384613</v>
      </c>
      <c r="K18" s="930"/>
      <c r="L18" s="932">
        <v>3</v>
      </c>
      <c r="M18" s="933">
        <v>17.647058823529413</v>
      </c>
      <c r="N18" s="932">
        <v>2</v>
      </c>
      <c r="O18" s="933">
        <v>66.666666666666657</v>
      </c>
      <c r="P18" s="930"/>
      <c r="Q18" s="932">
        <v>1</v>
      </c>
      <c r="R18" s="933">
        <v>5.8823529411764701</v>
      </c>
      <c r="S18" s="932">
        <v>1</v>
      </c>
      <c r="T18" s="933">
        <f t="shared" si="2"/>
        <v>100</v>
      </c>
    </row>
    <row r="19" spans="1:20" s="331" customFormat="1" ht="18" customHeight="1" x14ac:dyDescent="0.2">
      <c r="A19" s="330"/>
      <c r="B19" s="931" t="s">
        <v>41</v>
      </c>
      <c r="C19" s="930"/>
      <c r="D19" s="932">
        <f t="shared" si="0"/>
        <v>89</v>
      </c>
      <c r="E19" s="933">
        <f t="shared" si="1"/>
        <v>0.76916429003543341</v>
      </c>
      <c r="F19" s="930"/>
      <c r="G19" s="932">
        <v>66</v>
      </c>
      <c r="H19" s="933">
        <v>74.157303370786522</v>
      </c>
      <c r="I19" s="932">
        <v>56</v>
      </c>
      <c r="J19" s="933">
        <v>84.848484848484844</v>
      </c>
      <c r="K19" s="930"/>
      <c r="L19" s="932">
        <v>15</v>
      </c>
      <c r="M19" s="933">
        <v>16.853932584269664</v>
      </c>
      <c r="N19" s="932">
        <v>13</v>
      </c>
      <c r="O19" s="933">
        <v>86.666666666666671</v>
      </c>
      <c r="P19" s="930"/>
      <c r="Q19" s="932">
        <v>8</v>
      </c>
      <c r="R19" s="933">
        <v>8.9887640449438209</v>
      </c>
      <c r="S19" s="932">
        <v>8</v>
      </c>
      <c r="T19" s="933">
        <f t="shared" si="2"/>
        <v>100</v>
      </c>
    </row>
    <row r="20" spans="1:20" s="331" customFormat="1" ht="18" customHeight="1" x14ac:dyDescent="0.2">
      <c r="A20" s="330"/>
      <c r="B20" s="931" t="s">
        <v>3</v>
      </c>
      <c r="C20" s="930"/>
      <c r="D20" s="932">
        <f t="shared" si="0"/>
        <v>905</v>
      </c>
      <c r="E20" s="933">
        <f t="shared" si="1"/>
        <v>7.821277331259183</v>
      </c>
      <c r="F20" s="930"/>
      <c r="G20" s="932">
        <v>324</v>
      </c>
      <c r="H20" s="933">
        <v>35.80110497237569</v>
      </c>
      <c r="I20" s="932">
        <v>213</v>
      </c>
      <c r="J20" s="933">
        <v>65.740740740740748</v>
      </c>
      <c r="K20" s="930"/>
      <c r="L20" s="932">
        <v>412</v>
      </c>
      <c r="M20" s="933">
        <v>45.524861878453038</v>
      </c>
      <c r="N20" s="932">
        <v>314</v>
      </c>
      <c r="O20" s="933">
        <v>76.213592233009706</v>
      </c>
      <c r="P20" s="930"/>
      <c r="Q20" s="932">
        <v>169</v>
      </c>
      <c r="R20" s="933">
        <v>18.674033149171272</v>
      </c>
      <c r="S20" s="932">
        <v>127</v>
      </c>
      <c r="T20" s="933">
        <f t="shared" si="2"/>
        <v>75.147928994082832</v>
      </c>
    </row>
    <row r="21" spans="1:20" s="331" customFormat="1" ht="18" customHeight="1" x14ac:dyDescent="0.2">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
      <c r="A22" s="330"/>
      <c r="B22" s="931" t="s">
        <v>35</v>
      </c>
      <c r="C22" s="930"/>
      <c r="D22" s="932">
        <f t="shared" si="0"/>
        <v>146</v>
      </c>
      <c r="E22" s="933">
        <f t="shared" si="1"/>
        <v>1.2617751274738571</v>
      </c>
      <c r="F22" s="930"/>
      <c r="G22" s="932">
        <v>89</v>
      </c>
      <c r="H22" s="933">
        <v>60.958904109589042</v>
      </c>
      <c r="I22" s="932">
        <v>76</v>
      </c>
      <c r="J22" s="933">
        <v>85.393258426966284</v>
      </c>
      <c r="K22" s="930"/>
      <c r="L22" s="932">
        <v>55</v>
      </c>
      <c r="M22" s="933">
        <v>37.671232876712331</v>
      </c>
      <c r="N22" s="932">
        <v>48</v>
      </c>
      <c r="O22" s="933">
        <v>87.272727272727266</v>
      </c>
      <c r="P22" s="930"/>
      <c r="Q22" s="932">
        <v>2</v>
      </c>
      <c r="R22" s="933">
        <v>1.3698630136986301</v>
      </c>
      <c r="S22" s="932">
        <v>2</v>
      </c>
      <c r="T22" s="933">
        <f t="shared" si="2"/>
        <v>100</v>
      </c>
    </row>
    <row r="23" spans="1:20" s="331" customFormat="1" ht="18" customHeight="1" x14ac:dyDescent="0.2">
      <c r="A23" s="330"/>
      <c r="B23" s="931" t="s">
        <v>42</v>
      </c>
      <c r="C23" s="930"/>
      <c r="D23" s="932">
        <f t="shared" si="0"/>
        <v>82</v>
      </c>
      <c r="E23" s="933">
        <f t="shared" si="1"/>
        <v>0.70866822227983761</v>
      </c>
      <c r="F23" s="930"/>
      <c r="G23" s="932">
        <v>64</v>
      </c>
      <c r="H23" s="933">
        <v>78.048780487804876</v>
      </c>
      <c r="I23" s="932">
        <v>56</v>
      </c>
      <c r="J23" s="933">
        <v>87.5</v>
      </c>
      <c r="K23" s="930"/>
      <c r="L23" s="932">
        <v>17</v>
      </c>
      <c r="M23" s="933">
        <v>20.73170731707317</v>
      </c>
      <c r="N23" s="932">
        <v>16</v>
      </c>
      <c r="O23" s="933">
        <v>94.117647058823522</v>
      </c>
      <c r="P23" s="930"/>
      <c r="Q23" s="932">
        <v>1</v>
      </c>
      <c r="R23" s="933">
        <v>1.2195121951219512</v>
      </c>
      <c r="S23" s="932">
        <v>1</v>
      </c>
      <c r="T23" s="933">
        <f t="shared" si="2"/>
        <v>100</v>
      </c>
    </row>
    <row r="24" spans="1:20" s="331" customFormat="1" ht="18" customHeight="1" x14ac:dyDescent="0.2">
      <c r="A24" s="330">
        <v>47094</v>
      </c>
      <c r="B24" s="931" t="s">
        <v>43</v>
      </c>
      <c r="C24" s="930"/>
      <c r="D24" s="932">
        <f t="shared" si="0"/>
        <v>4</v>
      </c>
      <c r="E24" s="933">
        <f t="shared" si="1"/>
        <v>3.4569181574626226E-2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
      <c r="B25" s="931" t="s">
        <v>44</v>
      </c>
      <c r="C25" s="930"/>
      <c r="D25" s="932">
        <f t="shared" si="0"/>
        <v>40</v>
      </c>
      <c r="E25" s="933">
        <f t="shared" si="1"/>
        <v>0.34569181574626223</v>
      </c>
      <c r="F25" s="930"/>
      <c r="G25" s="932">
        <v>11</v>
      </c>
      <c r="H25" s="933">
        <v>27.500000000000004</v>
      </c>
      <c r="I25" s="932">
        <v>8</v>
      </c>
      <c r="J25" s="933">
        <v>72.727272727272734</v>
      </c>
      <c r="K25" s="930"/>
      <c r="L25" s="932">
        <v>16</v>
      </c>
      <c r="M25" s="933">
        <v>40</v>
      </c>
      <c r="N25" s="932">
        <v>10</v>
      </c>
      <c r="O25" s="933">
        <v>62.5</v>
      </c>
      <c r="P25" s="930"/>
      <c r="Q25" s="932">
        <v>13</v>
      </c>
      <c r="R25" s="933">
        <v>32.5</v>
      </c>
      <c r="S25" s="932">
        <v>7</v>
      </c>
      <c r="T25" s="933">
        <f t="shared" si="2"/>
        <v>53.846153846153847</v>
      </c>
    </row>
    <row r="26" spans="1:20" s="331" customFormat="1" ht="18" customHeight="1" x14ac:dyDescent="0.2">
      <c r="B26" s="931" t="s">
        <v>45</v>
      </c>
      <c r="C26" s="930"/>
      <c r="D26" s="932">
        <f t="shared" si="0"/>
        <v>7434</v>
      </c>
      <c r="E26" s="933">
        <f t="shared" si="1"/>
        <v>64.246823956442839</v>
      </c>
      <c r="F26" s="930"/>
      <c r="G26" s="932">
        <v>2056</v>
      </c>
      <c r="H26" s="933">
        <v>27.656712402475115</v>
      </c>
      <c r="I26" s="932">
        <v>823</v>
      </c>
      <c r="J26" s="933">
        <v>40.029182879377437</v>
      </c>
      <c r="K26" s="930"/>
      <c r="L26" s="932">
        <v>2653</v>
      </c>
      <c r="M26" s="933">
        <v>35.687382297551792</v>
      </c>
      <c r="N26" s="932">
        <v>869</v>
      </c>
      <c r="O26" s="933">
        <v>32.755371277798716</v>
      </c>
      <c r="P26" s="930"/>
      <c r="Q26" s="932">
        <v>2725</v>
      </c>
      <c r="R26" s="933">
        <v>36.655905299973099</v>
      </c>
      <c r="S26" s="932">
        <v>1090</v>
      </c>
      <c r="T26" s="933">
        <f t="shared" si="2"/>
        <v>40</v>
      </c>
    </row>
    <row r="27" spans="1:20" s="331" customFormat="1" ht="18" customHeight="1" x14ac:dyDescent="0.2">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
      <c r="B29" s="1284" t="s">
        <v>0</v>
      </c>
      <c r="C29" s="1277"/>
      <c r="D29" s="1285">
        <f>SUM(D11:D28)</f>
        <v>11571</v>
      </c>
      <c r="E29" s="1286">
        <f t="shared" si="1"/>
        <v>100</v>
      </c>
      <c r="F29" s="1277"/>
      <c r="G29" s="1285">
        <f>SUM(G11:G28)</f>
        <v>3269</v>
      </c>
      <c r="H29" s="1286">
        <f>G29/$D29*100</f>
        <v>28.251663641863278</v>
      </c>
      <c r="I29" s="1285">
        <f>SUM(I11:I28)</f>
        <v>1745</v>
      </c>
      <c r="J29" s="1286">
        <f>I29/G29*100</f>
        <v>53.380238605077999</v>
      </c>
      <c r="K29" s="1277"/>
      <c r="L29" s="1285">
        <f>SUM(L11:L28)</f>
        <v>4100</v>
      </c>
      <c r="M29" s="1286">
        <f>L29/$D29*100</f>
        <v>35.433411113991873</v>
      </c>
      <c r="N29" s="1285">
        <f>SUM(N11:N28)</f>
        <v>1925</v>
      </c>
      <c r="O29" s="1286">
        <f>N29/L29*100</f>
        <v>46.951219512195117</v>
      </c>
      <c r="P29" s="1277"/>
      <c r="Q29" s="1285">
        <f>SUM(Q11:Q28)</f>
        <v>4202</v>
      </c>
      <c r="R29" s="1286">
        <f>Q29/$D29*100</f>
        <v>36.314925244144845</v>
      </c>
      <c r="S29" s="1285">
        <f>SUM(S11:S28)</f>
        <v>2098</v>
      </c>
      <c r="T29" s="1286">
        <f>S29/Q29*100</f>
        <v>49.928605425987627</v>
      </c>
    </row>
    <row r="30" spans="1:20" s="328" customFormat="1" ht="6.75" customHeight="1" x14ac:dyDescent="0.2">
      <c r="B30" s="1674"/>
      <c r="C30" s="1674"/>
      <c r="D30" s="1674"/>
      <c r="E30" s="1674"/>
      <c r="F30" s="779"/>
    </row>
    <row r="31" spans="1:20" x14ac:dyDescent="0.25">
      <c r="B31" s="1675"/>
      <c r="C31" s="1675"/>
      <c r="D31" s="1675"/>
      <c r="E31" s="1675"/>
      <c r="F31" s="1675"/>
      <c r="G31" s="1675"/>
      <c r="H31" s="1675"/>
      <c r="I31" s="1675"/>
      <c r="J31" s="1675"/>
      <c r="K31" s="1675"/>
      <c r="L31" s="1675"/>
      <c r="M31" s="1675"/>
      <c r="N31" s="1675"/>
      <c r="O31" s="1675"/>
      <c r="P31" s="1675"/>
      <c r="Q31" s="1675"/>
      <c r="R31" s="1675"/>
    </row>
    <row r="32" spans="1:20" x14ac:dyDescent="0.25">
      <c r="G32" s="935"/>
      <c r="L32" s="935"/>
    </row>
    <row r="33" spans="2:12" x14ac:dyDescent="0.25">
      <c r="B33" s="935"/>
      <c r="L33" s="935"/>
    </row>
  </sheetData>
  <mergeCells count="17">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 ref="S8:T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6" t="s">
        <v>439</v>
      </c>
      <c r="C3" s="1556"/>
      <c r="D3" s="1556"/>
      <c r="E3" s="1556"/>
      <c r="F3" s="1556"/>
      <c r="G3" s="1556"/>
      <c r="H3" s="1556"/>
      <c r="I3" s="1556"/>
      <c r="J3" s="1556"/>
      <c r="K3" s="1556"/>
      <c r="L3" s="1556"/>
      <c r="M3" s="1556"/>
      <c r="N3" s="1556"/>
      <c r="O3" s="1556"/>
      <c r="P3" s="1556"/>
    </row>
    <row r="4" spans="1:21" s="967" customFormat="1" ht="15.75" x14ac:dyDescent="0.2">
      <c r="B4" s="1477" t="str">
        <f>porsaad!$B$6</f>
        <v>Situación a 30 de junio de 2025</v>
      </c>
      <c r="C4" s="1477"/>
      <c r="D4" s="1477"/>
      <c r="E4" s="1477"/>
      <c r="F4" s="1477"/>
      <c r="G4" s="1477"/>
      <c r="H4" s="1477"/>
      <c r="I4" s="1477"/>
      <c r="J4" s="1477"/>
      <c r="K4" s="1477"/>
      <c r="L4" s="1477"/>
      <c r="M4" s="1477"/>
      <c r="N4" s="1477"/>
      <c r="O4" s="1477"/>
      <c r="P4" s="1477"/>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8" t="s">
        <v>199</v>
      </c>
      <c r="D6" s="1679"/>
      <c r="E6" s="1679"/>
      <c r="F6" s="1679"/>
      <c r="G6" s="1679"/>
      <c r="H6" s="1679"/>
      <c r="I6" s="1679"/>
      <c r="J6" s="1679"/>
      <c r="K6" s="1679"/>
      <c r="L6" s="1679"/>
      <c r="M6" s="1679"/>
      <c r="N6" s="1679"/>
      <c r="O6" s="1679"/>
      <c r="P6" s="1680"/>
    </row>
    <row r="7" spans="1:21" s="967" customFormat="1" ht="57" customHeight="1" x14ac:dyDescent="0.2">
      <c r="B7" s="1681" t="s">
        <v>12</v>
      </c>
      <c r="C7" s="1683" t="s">
        <v>0</v>
      </c>
      <c r="D7" s="1684"/>
      <c r="E7" s="1676" t="s">
        <v>200</v>
      </c>
      <c r="F7" s="1685"/>
      <c r="G7" s="1686" t="s">
        <v>201</v>
      </c>
      <c r="H7" s="1687"/>
      <c r="I7" s="1686" t="s">
        <v>202</v>
      </c>
      <c r="J7" s="1687"/>
      <c r="K7" s="1686" t="s">
        <v>203</v>
      </c>
      <c r="L7" s="1687"/>
      <c r="M7" s="1686" t="s">
        <v>204</v>
      </c>
      <c r="N7" s="1687"/>
      <c r="O7" s="1676" t="s">
        <v>205</v>
      </c>
      <c r="P7" s="1677"/>
    </row>
    <row r="8" spans="1:21" s="972" customFormat="1" ht="12" customHeight="1" x14ac:dyDescent="0.2">
      <c r="B8" s="1682"/>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4388</v>
      </c>
      <c r="D9" s="976">
        <f>IFERROR(C9/$C9*100,"-")</f>
        <v>100</v>
      </c>
      <c r="E9" s="975">
        <v>0</v>
      </c>
      <c r="F9" s="976">
        <v>0</v>
      </c>
      <c r="G9" s="975">
        <v>4065</v>
      </c>
      <c r="H9" s="976">
        <v>92.639015496809492</v>
      </c>
      <c r="I9" s="975">
        <v>323</v>
      </c>
      <c r="J9" s="976">
        <v>7.3609845031905197</v>
      </c>
      <c r="K9" s="975">
        <v>0</v>
      </c>
      <c r="L9" s="976">
        <v>0</v>
      </c>
      <c r="M9" s="975">
        <v>0</v>
      </c>
      <c r="N9" s="976">
        <v>0</v>
      </c>
      <c r="O9" s="975">
        <v>0</v>
      </c>
      <c r="P9" s="976">
        <f t="shared" ref="P9:P26" si="0">IFERROR(O9/$C9*100,"-")</f>
        <v>0</v>
      </c>
      <c r="R9" s="977"/>
    </row>
    <row r="10" spans="1:21" s="962" customFormat="1" ht="16.5" customHeight="1" x14ac:dyDescent="0.2">
      <c r="A10" s="962">
        <v>2</v>
      </c>
      <c r="B10" s="978" t="s">
        <v>7</v>
      </c>
      <c r="C10" s="979">
        <f t="shared" ref="C10:C26" si="1">E10+G10+I10+K10+M10+O10</f>
        <v>10197</v>
      </c>
      <c r="D10" s="980">
        <f t="shared" ref="D10:D26" si="2">IFERROR(C10/$C10*100,"-")</f>
        <v>100</v>
      </c>
      <c r="E10" s="979">
        <v>1</v>
      </c>
      <c r="F10" s="980">
        <v>9.8068059233107786E-3</v>
      </c>
      <c r="G10" s="979">
        <v>7762</v>
      </c>
      <c r="H10" s="980">
        <v>76.120427576738265</v>
      </c>
      <c r="I10" s="979">
        <v>2434</v>
      </c>
      <c r="J10" s="980">
        <v>23.86976561733843</v>
      </c>
      <c r="K10" s="979">
        <v>0</v>
      </c>
      <c r="L10" s="980">
        <v>0</v>
      </c>
      <c r="M10" s="979">
        <v>0</v>
      </c>
      <c r="N10" s="980">
        <v>0</v>
      </c>
      <c r="O10" s="979">
        <v>0</v>
      </c>
      <c r="P10" s="980">
        <f t="shared" si="0"/>
        <v>0</v>
      </c>
      <c r="R10" s="977"/>
    </row>
    <row r="11" spans="1:21" s="962" customFormat="1" ht="16.5" customHeight="1" x14ac:dyDescent="0.2">
      <c r="A11" s="962">
        <v>3</v>
      </c>
      <c r="B11" s="978" t="s">
        <v>37</v>
      </c>
      <c r="C11" s="979">
        <f t="shared" si="1"/>
        <v>5628</v>
      </c>
      <c r="D11" s="980">
        <f t="shared" si="2"/>
        <v>100</v>
      </c>
      <c r="E11" s="979">
        <v>320</v>
      </c>
      <c r="F11" s="980">
        <v>5.6858564321250888</v>
      </c>
      <c r="G11" s="979">
        <v>3290</v>
      </c>
      <c r="H11" s="980">
        <v>58.457711442786064</v>
      </c>
      <c r="I11" s="979">
        <v>531</v>
      </c>
      <c r="J11" s="980">
        <v>9.4349680170575692</v>
      </c>
      <c r="K11" s="979">
        <v>1209</v>
      </c>
      <c r="L11" s="980">
        <v>21.481876332622601</v>
      </c>
      <c r="M11" s="979">
        <v>278</v>
      </c>
      <c r="N11" s="980">
        <v>4.939587775408671</v>
      </c>
      <c r="O11" s="979">
        <v>0</v>
      </c>
      <c r="P11" s="980">
        <f t="shared" si="0"/>
        <v>0</v>
      </c>
      <c r="R11" s="977"/>
    </row>
    <row r="12" spans="1:21" s="962" customFormat="1" ht="16.5" customHeight="1" x14ac:dyDescent="0.2">
      <c r="A12" s="962">
        <v>4</v>
      </c>
      <c r="B12" s="978" t="s">
        <v>38</v>
      </c>
      <c r="C12" s="979">
        <f t="shared" si="1"/>
        <v>819</v>
      </c>
      <c r="D12" s="980">
        <f t="shared" si="2"/>
        <v>100</v>
      </c>
      <c r="E12" s="979">
        <v>0</v>
      </c>
      <c r="F12" s="980">
        <v>0</v>
      </c>
      <c r="G12" s="979">
        <v>674</v>
      </c>
      <c r="H12" s="980">
        <v>82.295482295482287</v>
      </c>
      <c r="I12" s="979">
        <v>145</v>
      </c>
      <c r="J12" s="980">
        <v>17.704517704517706</v>
      </c>
      <c r="K12" s="979">
        <v>0</v>
      </c>
      <c r="L12" s="980">
        <v>0</v>
      </c>
      <c r="M12" s="979">
        <v>0</v>
      </c>
      <c r="N12" s="980">
        <v>0</v>
      </c>
      <c r="O12" s="979">
        <v>0</v>
      </c>
      <c r="P12" s="980">
        <f t="shared" si="0"/>
        <v>0</v>
      </c>
      <c r="R12" s="977"/>
    </row>
    <row r="13" spans="1:21" s="962" customFormat="1" ht="16.5" customHeight="1" x14ac:dyDescent="0.2">
      <c r="A13" s="962">
        <v>5</v>
      </c>
      <c r="B13" s="978" t="s">
        <v>6</v>
      </c>
      <c r="C13" s="979">
        <f t="shared" si="1"/>
        <v>16982</v>
      </c>
      <c r="D13" s="980">
        <f t="shared" si="2"/>
        <v>100</v>
      </c>
      <c r="E13" s="979">
        <v>10202</v>
      </c>
      <c r="F13" s="980">
        <v>60.075373925332713</v>
      </c>
      <c r="G13" s="979">
        <v>2566</v>
      </c>
      <c r="H13" s="980">
        <v>15.110116594040749</v>
      </c>
      <c r="I13" s="979">
        <v>1664</v>
      </c>
      <c r="J13" s="980">
        <v>9.7986102932516772</v>
      </c>
      <c r="K13" s="979">
        <v>2532</v>
      </c>
      <c r="L13" s="980">
        <v>14.90990460487575</v>
      </c>
      <c r="M13" s="979">
        <v>18</v>
      </c>
      <c r="N13" s="980">
        <v>0.1059945824991167</v>
      </c>
      <c r="O13" s="979">
        <v>0</v>
      </c>
      <c r="P13" s="980">
        <f t="shared" si="0"/>
        <v>0</v>
      </c>
      <c r="R13" s="977"/>
    </row>
    <row r="14" spans="1:21" s="962" customFormat="1" ht="16.5" customHeight="1" x14ac:dyDescent="0.2">
      <c r="A14" s="962">
        <v>6</v>
      </c>
      <c r="B14" s="978" t="s">
        <v>5</v>
      </c>
      <c r="C14" s="979">
        <f t="shared" si="1"/>
        <v>387</v>
      </c>
      <c r="D14" s="980">
        <f t="shared" si="2"/>
        <v>100</v>
      </c>
      <c r="E14" s="979">
        <v>0</v>
      </c>
      <c r="F14" s="980">
        <v>0</v>
      </c>
      <c r="G14" s="979">
        <v>379</v>
      </c>
      <c r="H14" s="980">
        <v>97.932816537467701</v>
      </c>
      <c r="I14" s="979">
        <v>8</v>
      </c>
      <c r="J14" s="980">
        <v>2.0671834625323</v>
      </c>
      <c r="K14" s="979">
        <v>0</v>
      </c>
      <c r="L14" s="980">
        <v>0</v>
      </c>
      <c r="M14" s="979">
        <v>0</v>
      </c>
      <c r="N14" s="980">
        <v>0</v>
      </c>
      <c r="O14" s="979">
        <v>0</v>
      </c>
      <c r="P14" s="980">
        <f t="shared" si="0"/>
        <v>0</v>
      </c>
      <c r="R14" s="977"/>
    </row>
    <row r="15" spans="1:21" s="963" customFormat="1" ht="16.5" customHeight="1" x14ac:dyDescent="0.2">
      <c r="A15" s="963">
        <v>7</v>
      </c>
      <c r="B15" s="978" t="s">
        <v>4</v>
      </c>
      <c r="C15" s="979">
        <f t="shared" si="1"/>
        <v>49239</v>
      </c>
      <c r="D15" s="980">
        <f t="shared" si="2"/>
        <v>100</v>
      </c>
      <c r="E15" s="979">
        <v>8294</v>
      </c>
      <c r="F15" s="980">
        <v>16.844371331667986</v>
      </c>
      <c r="G15" s="979">
        <v>21478</v>
      </c>
      <c r="H15" s="980">
        <v>43.619894798838324</v>
      </c>
      <c r="I15" s="979">
        <v>14115</v>
      </c>
      <c r="J15" s="980">
        <v>28.666301102784381</v>
      </c>
      <c r="K15" s="979">
        <v>5352</v>
      </c>
      <c r="L15" s="980">
        <v>10.869432766709314</v>
      </c>
      <c r="M15" s="979">
        <v>0</v>
      </c>
      <c r="N15" s="980">
        <v>0</v>
      </c>
      <c r="O15" s="979">
        <v>0</v>
      </c>
      <c r="P15" s="980">
        <f t="shared" si="0"/>
        <v>0</v>
      </c>
      <c r="R15" s="977"/>
    </row>
    <row r="16" spans="1:21" s="963" customFormat="1" ht="16.5" customHeight="1" x14ac:dyDescent="0.2">
      <c r="A16" s="963">
        <v>8</v>
      </c>
      <c r="B16" s="978" t="s">
        <v>40</v>
      </c>
      <c r="C16" s="979">
        <f t="shared" si="1"/>
        <v>12081</v>
      </c>
      <c r="D16" s="980">
        <f t="shared" si="2"/>
        <v>100</v>
      </c>
      <c r="E16" s="979">
        <v>1261</v>
      </c>
      <c r="F16" s="980">
        <v>10.437877659134177</v>
      </c>
      <c r="G16" s="979">
        <v>8296</v>
      </c>
      <c r="H16" s="980">
        <v>68.66981210164721</v>
      </c>
      <c r="I16" s="979">
        <v>541</v>
      </c>
      <c r="J16" s="980">
        <v>4.478106117043291</v>
      </c>
      <c r="K16" s="979">
        <v>1983</v>
      </c>
      <c r="L16" s="980">
        <v>16.414204122175317</v>
      </c>
      <c r="M16" s="979">
        <v>0</v>
      </c>
      <c r="N16" s="980">
        <v>0</v>
      </c>
      <c r="O16" s="979">
        <v>0</v>
      </c>
      <c r="P16" s="980">
        <f t="shared" si="0"/>
        <v>0</v>
      </c>
      <c r="R16" s="977"/>
    </row>
    <row r="17" spans="1:18" s="963" customFormat="1" ht="16.5" customHeight="1" x14ac:dyDescent="0.2">
      <c r="A17" s="963">
        <v>9</v>
      </c>
      <c r="B17" s="978" t="s">
        <v>41</v>
      </c>
      <c r="C17" s="979">
        <f t="shared" si="1"/>
        <v>23128</v>
      </c>
      <c r="D17" s="980">
        <f t="shared" si="2"/>
        <v>100</v>
      </c>
      <c r="E17" s="979">
        <v>6832</v>
      </c>
      <c r="F17" s="980">
        <v>29.539951573849876</v>
      </c>
      <c r="G17" s="979">
        <v>13957</v>
      </c>
      <c r="H17" s="980">
        <v>60.346765824974057</v>
      </c>
      <c r="I17" s="979">
        <v>2339</v>
      </c>
      <c r="J17" s="980">
        <v>10.113282601176063</v>
      </c>
      <c r="K17" s="979">
        <v>0</v>
      </c>
      <c r="L17" s="980">
        <v>0</v>
      </c>
      <c r="M17" s="979">
        <v>0</v>
      </c>
      <c r="N17" s="980">
        <v>0</v>
      </c>
      <c r="O17" s="979">
        <v>0</v>
      </c>
      <c r="P17" s="980">
        <f t="shared" si="0"/>
        <v>0</v>
      </c>
      <c r="R17" s="977"/>
    </row>
    <row r="18" spans="1:18" s="963" customFormat="1" ht="16.5" customHeight="1" x14ac:dyDescent="0.2">
      <c r="A18" s="963">
        <v>10</v>
      </c>
      <c r="B18" s="978" t="s">
        <v>3</v>
      </c>
      <c r="C18" s="979">
        <f t="shared" si="1"/>
        <v>25674</v>
      </c>
      <c r="D18" s="980">
        <f t="shared" si="2"/>
        <v>100</v>
      </c>
      <c r="E18" s="979">
        <v>13464</v>
      </c>
      <c r="F18" s="980">
        <v>52.442159383033413</v>
      </c>
      <c r="G18" s="979">
        <v>8527</v>
      </c>
      <c r="H18" s="980">
        <v>33.212588611046193</v>
      </c>
      <c r="I18" s="979">
        <v>990</v>
      </c>
      <c r="J18" s="980">
        <v>3.8560411311053984</v>
      </c>
      <c r="K18" s="979">
        <v>2693</v>
      </c>
      <c r="L18" s="980">
        <v>10.489210874814987</v>
      </c>
      <c r="M18" s="979">
        <v>0</v>
      </c>
      <c r="N18" s="980">
        <v>0</v>
      </c>
      <c r="O18" s="979">
        <v>0</v>
      </c>
      <c r="P18" s="980">
        <f t="shared" si="0"/>
        <v>0</v>
      </c>
      <c r="R18" s="977"/>
    </row>
    <row r="19" spans="1:18" s="962" customFormat="1" ht="16.5" customHeight="1" x14ac:dyDescent="0.2">
      <c r="A19" s="962">
        <v>11</v>
      </c>
      <c r="B19" s="978" t="s">
        <v>2</v>
      </c>
      <c r="C19" s="979">
        <f t="shared" si="1"/>
        <v>20191</v>
      </c>
      <c r="D19" s="980">
        <f t="shared" si="2"/>
        <v>100</v>
      </c>
      <c r="E19" s="979">
        <v>14531</v>
      </c>
      <c r="F19" s="980">
        <v>71.967708384923981</v>
      </c>
      <c r="G19" s="979">
        <v>3168</v>
      </c>
      <c r="H19" s="980">
        <v>15.690158981724531</v>
      </c>
      <c r="I19" s="979">
        <v>967</v>
      </c>
      <c r="J19" s="980">
        <v>4.7892625427170525</v>
      </c>
      <c r="K19" s="979">
        <v>1525</v>
      </c>
      <c r="L19" s="980">
        <v>7.5528700906344408</v>
      </c>
      <c r="M19" s="979">
        <v>0</v>
      </c>
      <c r="N19" s="980">
        <v>0</v>
      </c>
      <c r="O19" s="979">
        <v>0</v>
      </c>
      <c r="P19" s="980">
        <f t="shared" si="0"/>
        <v>0</v>
      </c>
      <c r="R19" s="977"/>
    </row>
    <row r="20" spans="1:18" s="962" customFormat="1" ht="16.5" customHeight="1" x14ac:dyDescent="0.2">
      <c r="A20" s="962">
        <v>12</v>
      </c>
      <c r="B20" s="978" t="s">
        <v>35</v>
      </c>
      <c r="C20" s="979">
        <f t="shared" si="1"/>
        <v>18285</v>
      </c>
      <c r="D20" s="980">
        <f t="shared" si="2"/>
        <v>100</v>
      </c>
      <c r="E20" s="979">
        <v>4073</v>
      </c>
      <c r="F20" s="980">
        <v>22.275088870659012</v>
      </c>
      <c r="G20" s="979">
        <v>7406</v>
      </c>
      <c r="H20" s="980">
        <v>40.503144654088054</v>
      </c>
      <c r="I20" s="979">
        <v>4042</v>
      </c>
      <c r="J20" s="980">
        <v>22.105550998085864</v>
      </c>
      <c r="K20" s="979">
        <v>2764</v>
      </c>
      <c r="L20" s="980">
        <v>15.116215477167078</v>
      </c>
      <c r="M20" s="979">
        <v>0</v>
      </c>
      <c r="N20" s="980">
        <v>0</v>
      </c>
      <c r="O20" s="979">
        <v>0</v>
      </c>
      <c r="P20" s="980">
        <f t="shared" si="0"/>
        <v>0</v>
      </c>
      <c r="R20" s="977"/>
    </row>
    <row r="21" spans="1:18" s="962" customFormat="1" ht="16.5" customHeight="1" x14ac:dyDescent="0.2">
      <c r="A21" s="962">
        <v>13</v>
      </c>
      <c r="B21" s="978" t="s">
        <v>42</v>
      </c>
      <c r="C21" s="979">
        <f t="shared" si="1"/>
        <v>29929</v>
      </c>
      <c r="D21" s="980">
        <f t="shared" si="2"/>
        <v>100</v>
      </c>
      <c r="E21" s="979">
        <v>3702</v>
      </c>
      <c r="F21" s="980">
        <v>12.369273948344416</v>
      </c>
      <c r="G21" s="979">
        <v>16212</v>
      </c>
      <c r="H21" s="980">
        <v>54.168198068762742</v>
      </c>
      <c r="I21" s="979">
        <v>2435</v>
      </c>
      <c r="J21" s="980">
        <v>8.1359216813124391</v>
      </c>
      <c r="K21" s="979">
        <v>7580</v>
      </c>
      <c r="L21" s="980">
        <v>25.326606301580405</v>
      </c>
      <c r="M21" s="979">
        <v>0</v>
      </c>
      <c r="N21" s="980">
        <v>0</v>
      </c>
      <c r="O21" s="979">
        <v>0</v>
      </c>
      <c r="P21" s="980">
        <f t="shared" si="0"/>
        <v>0</v>
      </c>
      <c r="R21" s="977"/>
    </row>
    <row r="22" spans="1:18" s="962" customFormat="1" ht="16.5" customHeight="1" x14ac:dyDescent="0.2">
      <c r="A22" s="962">
        <v>14</v>
      </c>
      <c r="B22" s="978" t="s">
        <v>43</v>
      </c>
      <c r="C22" s="979">
        <f t="shared" si="1"/>
        <v>1472</v>
      </c>
      <c r="D22" s="980">
        <f t="shared" si="2"/>
        <v>100</v>
      </c>
      <c r="E22" s="979">
        <v>2</v>
      </c>
      <c r="F22" s="980">
        <v>0.1358695652173913</v>
      </c>
      <c r="G22" s="979">
        <v>763</v>
      </c>
      <c r="H22" s="980">
        <v>51.834239130434781</v>
      </c>
      <c r="I22" s="979">
        <v>263</v>
      </c>
      <c r="J22" s="980">
        <v>17.866847826086957</v>
      </c>
      <c r="K22" s="979">
        <v>444</v>
      </c>
      <c r="L22" s="980">
        <v>30.163043478260871</v>
      </c>
      <c r="M22" s="979">
        <v>0</v>
      </c>
      <c r="N22" s="980">
        <v>0</v>
      </c>
      <c r="O22" s="979">
        <v>0</v>
      </c>
      <c r="P22" s="980">
        <f t="shared" si="0"/>
        <v>0</v>
      </c>
      <c r="R22" s="977"/>
    </row>
    <row r="23" spans="1:18" s="962" customFormat="1" ht="16.5" customHeight="1" x14ac:dyDescent="0.2">
      <c r="A23" s="962">
        <v>15</v>
      </c>
      <c r="B23" s="978" t="s">
        <v>44</v>
      </c>
      <c r="C23" s="979">
        <f t="shared" si="1"/>
        <v>3091</v>
      </c>
      <c r="D23" s="980">
        <f t="shared" si="2"/>
        <v>100</v>
      </c>
      <c r="E23" s="979">
        <v>1752</v>
      </c>
      <c r="F23" s="980">
        <v>56.680685862180525</v>
      </c>
      <c r="G23" s="979">
        <v>888</v>
      </c>
      <c r="H23" s="980">
        <v>28.728566806858623</v>
      </c>
      <c r="I23" s="979">
        <v>320</v>
      </c>
      <c r="J23" s="980">
        <v>10.352636687156259</v>
      </c>
      <c r="K23" s="979">
        <v>131</v>
      </c>
      <c r="L23" s="980">
        <v>4.2381106438045943</v>
      </c>
      <c r="M23" s="979">
        <v>0</v>
      </c>
      <c r="N23" s="980">
        <v>0</v>
      </c>
      <c r="O23" s="979">
        <v>0</v>
      </c>
      <c r="P23" s="980">
        <f t="shared" si="0"/>
        <v>0</v>
      </c>
      <c r="R23" s="977"/>
    </row>
    <row r="24" spans="1:18" s="962" customFormat="1" ht="16.5" customHeight="1" x14ac:dyDescent="0.2">
      <c r="A24" s="962">
        <v>16</v>
      </c>
      <c r="B24" s="978" t="s">
        <v>45</v>
      </c>
      <c r="C24" s="979">
        <f t="shared" si="1"/>
        <v>1427</v>
      </c>
      <c r="D24" s="980">
        <f t="shared" si="2"/>
        <v>100</v>
      </c>
      <c r="E24" s="979">
        <v>0</v>
      </c>
      <c r="F24" s="980">
        <v>0</v>
      </c>
      <c r="G24" s="979">
        <v>1420</v>
      </c>
      <c r="H24" s="980">
        <v>99.50946040644709</v>
      </c>
      <c r="I24" s="979">
        <v>7</v>
      </c>
      <c r="J24" s="980">
        <v>0.49053959355290822</v>
      </c>
      <c r="K24" s="979">
        <v>0</v>
      </c>
      <c r="L24" s="980">
        <v>0</v>
      </c>
      <c r="M24" s="979">
        <v>0</v>
      </c>
      <c r="N24" s="980">
        <v>0</v>
      </c>
      <c r="O24" s="979">
        <v>0</v>
      </c>
      <c r="P24" s="980">
        <f t="shared" si="0"/>
        <v>0</v>
      </c>
      <c r="R24" s="977"/>
    </row>
    <row r="25" spans="1:18" s="962" customFormat="1" ht="16.5" customHeight="1" x14ac:dyDescent="0.2">
      <c r="A25" s="962">
        <v>17</v>
      </c>
      <c r="B25" s="978" t="s">
        <v>46</v>
      </c>
      <c r="C25" s="979">
        <f>E25+G25+I25+K25+M25+O25</f>
        <v>1080</v>
      </c>
      <c r="D25" s="980">
        <f t="shared" si="2"/>
        <v>100</v>
      </c>
      <c r="E25" s="979">
        <v>0</v>
      </c>
      <c r="F25" s="980">
        <v>0</v>
      </c>
      <c r="G25" s="979">
        <v>990</v>
      </c>
      <c r="H25" s="980">
        <v>91.666666666666657</v>
      </c>
      <c r="I25" s="979">
        <v>90</v>
      </c>
      <c r="J25" s="980">
        <v>8.3333333333333321</v>
      </c>
      <c r="K25" s="979">
        <v>0</v>
      </c>
      <c r="L25" s="980">
        <v>0</v>
      </c>
      <c r="M25" s="979">
        <v>0</v>
      </c>
      <c r="N25" s="980">
        <v>0</v>
      </c>
      <c r="O25" s="979">
        <v>0</v>
      </c>
      <c r="P25" s="980">
        <f t="shared" si="0"/>
        <v>0</v>
      </c>
      <c r="R25" s="977"/>
    </row>
    <row r="26" spans="1:18" s="962" customFormat="1" ht="16.5" customHeight="1" x14ac:dyDescent="0.2">
      <c r="B26" s="981" t="s">
        <v>1</v>
      </c>
      <c r="C26" s="982">
        <f t="shared" si="1"/>
        <v>5</v>
      </c>
      <c r="D26" s="983">
        <f t="shared" si="2"/>
        <v>100</v>
      </c>
      <c r="E26" s="982">
        <v>4</v>
      </c>
      <c r="F26" s="983">
        <v>80</v>
      </c>
      <c r="G26" s="982">
        <v>1</v>
      </c>
      <c r="H26" s="983">
        <v>20</v>
      </c>
      <c r="I26" s="982">
        <v>0</v>
      </c>
      <c r="J26" s="983">
        <v>0</v>
      </c>
      <c r="K26" s="982">
        <v>0</v>
      </c>
      <c r="L26" s="983">
        <v>0</v>
      </c>
      <c r="M26" s="982">
        <v>0</v>
      </c>
      <c r="N26" s="983">
        <v>0</v>
      </c>
      <c r="O26" s="982">
        <v>0</v>
      </c>
      <c r="P26" s="983">
        <f t="shared" si="0"/>
        <v>0</v>
      </c>
      <c r="R26" s="977"/>
    </row>
    <row r="27" spans="1:18" s="1287" customFormat="1" x14ac:dyDescent="0.2">
      <c r="B27" s="1288" t="s">
        <v>0</v>
      </c>
      <c r="C27" s="1289">
        <f>SUM(C9:C26)</f>
        <v>224003</v>
      </c>
      <c r="D27" s="1290">
        <f>C27/$C27*100</f>
        <v>100</v>
      </c>
      <c r="E27" s="1291">
        <f>SUM(E9:E26)</f>
        <v>64438</v>
      </c>
      <c r="F27" s="1292">
        <f>E27/$C27*100</f>
        <v>28.766579019030996</v>
      </c>
      <c r="G27" s="1291">
        <f>SUM(G9:G26)</f>
        <v>101842</v>
      </c>
      <c r="H27" s="1292">
        <f>G27/$C27*100</f>
        <v>45.464569670941906</v>
      </c>
      <c r="I27" s="1291">
        <f>SUM(I9:I26)</f>
        <v>31214</v>
      </c>
      <c r="J27" s="1292">
        <f>I27/$C27*100</f>
        <v>13.934634803998161</v>
      </c>
      <c r="K27" s="1291">
        <f>SUM(K9:K26)</f>
        <v>26213</v>
      </c>
      <c r="L27" s="1292">
        <f>K27/$C27*100</f>
        <v>11.702075418632786</v>
      </c>
      <c r="M27" s="1291">
        <f>SUM(M9:M26)</f>
        <v>296</v>
      </c>
      <c r="N27" s="1292">
        <f>M27/$C27*100</f>
        <v>0.13214108739615094</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327" customFormat="1" x14ac:dyDescent="0.2">
      <c r="B43" s="960"/>
      <c r="D43" s="960"/>
      <c r="M43" s="960"/>
      <c r="N43" s="960"/>
    </row>
    <row r="44" spans="2:14" s="1327" customFormat="1" x14ac:dyDescent="0.2">
      <c r="D44" s="960"/>
      <c r="M44" s="960"/>
      <c r="N44" s="960"/>
    </row>
    <row r="45" spans="2:14" s="1327" customFormat="1" x14ac:dyDescent="0.2">
      <c r="D45" s="960"/>
      <c r="M45" s="960"/>
      <c r="N45" s="960"/>
    </row>
    <row r="46" spans="2:14" s="1327" customFormat="1" x14ac:dyDescent="0.2">
      <c r="D46" s="960"/>
      <c r="M46" s="960"/>
      <c r="N46" s="960"/>
    </row>
    <row r="47" spans="2:14" s="1327" customFormat="1" x14ac:dyDescent="0.2">
      <c r="D47" s="960"/>
      <c r="M47" s="960"/>
      <c r="N47" s="960"/>
    </row>
    <row r="48" spans="2:14" s="1327" customFormat="1" x14ac:dyDescent="0.2">
      <c r="D48" s="960"/>
    </row>
    <row r="49" spans="4:4" s="1327" customFormat="1" x14ac:dyDescent="0.2">
      <c r="D49" s="960"/>
    </row>
    <row r="50" spans="4:4" s="1327" customFormat="1" x14ac:dyDescent="0.2">
      <c r="D50" s="960"/>
    </row>
    <row r="51" spans="4:4" s="1327" customFormat="1" x14ac:dyDescent="0.2">
      <c r="D51" s="960"/>
    </row>
    <row r="52" spans="4:4" s="1327" customFormat="1" x14ac:dyDescent="0.2">
      <c r="D52" s="960"/>
    </row>
    <row r="53" spans="4:4" s="1327" customFormat="1" x14ac:dyDescent="0.2">
      <c r="D53" s="960"/>
    </row>
    <row r="54" spans="4:4" s="1327" customFormat="1" x14ac:dyDescent="0.2">
      <c r="D54" s="960"/>
    </row>
    <row r="55" spans="4:4" s="1327" customFormat="1"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topLeftCell="A4" zoomScaleNormal="100" workbookViewId="0">
      <selection activeCell="E27" sqref="E27"/>
    </sheetView>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6" t="s">
        <v>442</v>
      </c>
      <c r="C3" s="1556"/>
      <c r="D3" s="1556"/>
      <c r="E3" s="1556"/>
      <c r="F3" s="1556"/>
      <c r="G3" s="1556"/>
      <c r="H3" s="1556"/>
      <c r="I3" s="1556"/>
      <c r="J3" s="1556"/>
      <c r="K3" s="1556"/>
      <c r="L3" s="1556"/>
      <c r="M3" s="1556"/>
      <c r="N3" s="1556"/>
      <c r="O3" s="1556"/>
      <c r="P3" s="1556"/>
    </row>
    <row r="4" spans="1:21" s="967" customFormat="1" ht="15.75" x14ac:dyDescent="0.2">
      <c r="B4" s="1477" t="str">
        <f>porsaad!$B$6</f>
        <v>Situación a 30 de junio de 2025</v>
      </c>
      <c r="C4" s="1477"/>
      <c r="D4" s="1477"/>
      <c r="E4" s="1477"/>
      <c r="F4" s="1477"/>
      <c r="G4" s="1477"/>
      <c r="H4" s="1477"/>
      <c r="I4" s="1477"/>
      <c r="J4" s="1477"/>
      <c r="K4" s="1477"/>
      <c r="L4" s="1477"/>
      <c r="M4" s="1477"/>
      <c r="N4" s="1477"/>
      <c r="O4" s="1477"/>
      <c r="P4" s="1477"/>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8" t="s">
        <v>199</v>
      </c>
      <c r="D6" s="1679"/>
      <c r="E6" s="1679"/>
      <c r="F6" s="1679"/>
      <c r="G6" s="1679"/>
      <c r="H6" s="1679"/>
      <c r="I6" s="1679"/>
      <c r="J6" s="1679"/>
      <c r="K6" s="1679"/>
      <c r="L6" s="1679"/>
      <c r="M6" s="1679"/>
      <c r="N6" s="1679"/>
      <c r="O6" s="1679"/>
      <c r="P6" s="1680"/>
    </row>
    <row r="7" spans="1:21" s="967" customFormat="1" ht="57" customHeight="1" x14ac:dyDescent="0.2">
      <c r="B7" s="1681" t="s">
        <v>12</v>
      </c>
      <c r="C7" s="1683" t="s">
        <v>0</v>
      </c>
      <c r="D7" s="1684"/>
      <c r="E7" s="1676" t="s">
        <v>200</v>
      </c>
      <c r="F7" s="1685"/>
      <c r="G7" s="1686" t="s">
        <v>201</v>
      </c>
      <c r="H7" s="1687"/>
      <c r="I7" s="1686" t="s">
        <v>202</v>
      </c>
      <c r="J7" s="1687"/>
      <c r="K7" s="1686" t="s">
        <v>203</v>
      </c>
      <c r="L7" s="1687"/>
      <c r="M7" s="1686" t="s">
        <v>204</v>
      </c>
      <c r="N7" s="1687"/>
      <c r="O7" s="1676" t="s">
        <v>205</v>
      </c>
      <c r="P7" s="1677"/>
    </row>
    <row r="8" spans="1:21" s="972" customFormat="1" ht="12" customHeight="1" x14ac:dyDescent="0.2">
      <c r="B8" s="1682"/>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2173</v>
      </c>
      <c r="D9" s="976">
        <f>IFERROR(C9/$C9*100,"-")</f>
        <v>100</v>
      </c>
      <c r="E9" s="975">
        <v>0</v>
      </c>
      <c r="F9" s="976">
        <v>0</v>
      </c>
      <c r="G9" s="975">
        <v>2089</v>
      </c>
      <c r="H9" s="976">
        <v>96.134376438104013</v>
      </c>
      <c r="I9" s="975">
        <v>84</v>
      </c>
      <c r="J9" s="976">
        <v>3.8656235618959962</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4277</v>
      </c>
      <c r="D10" s="980">
        <f t="shared" ref="D10:D26" si="1">IFERROR(C10/$C10*100,"-")</f>
        <v>100</v>
      </c>
      <c r="E10" s="979">
        <v>1</v>
      </c>
      <c r="F10" s="980">
        <v>2.3380874444704231E-2</v>
      </c>
      <c r="G10" s="979">
        <v>3981</v>
      </c>
      <c r="H10" s="980">
        <v>93.079261164367537</v>
      </c>
      <c r="I10" s="979">
        <v>295</v>
      </c>
      <c r="J10" s="980">
        <v>6.8973579611877485</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1884</v>
      </c>
      <c r="D11" s="980">
        <f t="shared" si="1"/>
        <v>100</v>
      </c>
      <c r="E11" s="979">
        <v>75</v>
      </c>
      <c r="F11" s="980">
        <v>3.9808917197452227</v>
      </c>
      <c r="G11" s="979">
        <v>1639</v>
      </c>
      <c r="H11" s="980">
        <v>86.995753715498935</v>
      </c>
      <c r="I11" s="979">
        <v>141</v>
      </c>
      <c r="J11" s="980">
        <v>7.484076433121019</v>
      </c>
      <c r="K11" s="979">
        <v>3</v>
      </c>
      <c r="L11" s="980">
        <v>0.15923566878980894</v>
      </c>
      <c r="M11" s="979">
        <v>26</v>
      </c>
      <c r="N11" s="980">
        <v>1.3800424628450108</v>
      </c>
      <c r="O11" s="979">
        <v>0</v>
      </c>
      <c r="P11" s="980">
        <f t="shared" si="2"/>
        <v>0</v>
      </c>
      <c r="R11" s="977"/>
    </row>
    <row r="12" spans="1:21" s="962" customFormat="1" ht="16.5" customHeight="1" x14ac:dyDescent="0.2">
      <c r="A12" s="962">
        <v>4</v>
      </c>
      <c r="B12" s="978" t="s">
        <v>38</v>
      </c>
      <c r="C12" s="979">
        <f t="shared" si="0"/>
        <v>393</v>
      </c>
      <c r="D12" s="980">
        <f t="shared" si="1"/>
        <v>100</v>
      </c>
      <c r="E12" s="979">
        <v>0</v>
      </c>
      <c r="F12" s="980">
        <v>0</v>
      </c>
      <c r="G12" s="979">
        <v>361</v>
      </c>
      <c r="H12" s="980">
        <v>91.857506361323161</v>
      </c>
      <c r="I12" s="979">
        <v>32</v>
      </c>
      <c r="J12" s="980">
        <v>8.1424936386768447</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5300</v>
      </c>
      <c r="D13" s="980">
        <f t="shared" si="1"/>
        <v>100</v>
      </c>
      <c r="E13" s="979">
        <v>2879</v>
      </c>
      <c r="F13" s="980">
        <v>54.320754716981135</v>
      </c>
      <c r="G13" s="979">
        <v>1459</v>
      </c>
      <c r="H13" s="980">
        <v>27.528301886792455</v>
      </c>
      <c r="I13" s="979">
        <v>373</v>
      </c>
      <c r="J13" s="980">
        <v>7.0377358490566033</v>
      </c>
      <c r="K13" s="979">
        <v>588</v>
      </c>
      <c r="L13" s="980">
        <v>11.09433962264151</v>
      </c>
      <c r="M13" s="979">
        <v>1</v>
      </c>
      <c r="N13" s="980">
        <v>1.8867924528301886E-2</v>
      </c>
      <c r="O13" s="979">
        <v>0</v>
      </c>
      <c r="P13" s="980">
        <f t="shared" si="2"/>
        <v>0</v>
      </c>
      <c r="R13" s="977"/>
    </row>
    <row r="14" spans="1:21" s="962" customFormat="1" ht="16.5" customHeight="1" x14ac:dyDescent="0.2">
      <c r="A14" s="962">
        <v>6</v>
      </c>
      <c r="B14" s="978" t="s">
        <v>5</v>
      </c>
      <c r="C14" s="979">
        <f t="shared" si="0"/>
        <v>173</v>
      </c>
      <c r="D14" s="980">
        <f t="shared" si="1"/>
        <v>100</v>
      </c>
      <c r="E14" s="979">
        <v>0</v>
      </c>
      <c r="F14" s="980">
        <v>0</v>
      </c>
      <c r="G14" s="979">
        <v>172</v>
      </c>
      <c r="H14" s="980">
        <v>99.421965317919074</v>
      </c>
      <c r="I14" s="979">
        <v>1</v>
      </c>
      <c r="J14" s="980">
        <v>0.57803468208092479</v>
      </c>
      <c r="K14" s="979">
        <v>0</v>
      </c>
      <c r="L14" s="980">
        <v>0</v>
      </c>
      <c r="M14" s="979">
        <v>0</v>
      </c>
      <c r="N14" s="980">
        <v>0</v>
      </c>
      <c r="O14" s="979">
        <v>0</v>
      </c>
      <c r="P14" s="980">
        <f t="shared" si="2"/>
        <v>0</v>
      </c>
      <c r="R14" s="977"/>
    </row>
    <row r="15" spans="1:21" s="963" customFormat="1" ht="16.5" customHeight="1" x14ac:dyDescent="0.2">
      <c r="A15" s="963">
        <v>7</v>
      </c>
      <c r="B15" s="978" t="s">
        <v>4</v>
      </c>
      <c r="C15" s="979">
        <f t="shared" si="0"/>
        <v>16323</v>
      </c>
      <c r="D15" s="980">
        <f t="shared" si="1"/>
        <v>100</v>
      </c>
      <c r="E15" s="979">
        <v>1343</v>
      </c>
      <c r="F15" s="980">
        <v>8.2276542302272873</v>
      </c>
      <c r="G15" s="979">
        <v>11610</v>
      </c>
      <c r="H15" s="980">
        <v>71.126631133982727</v>
      </c>
      <c r="I15" s="979">
        <v>1657</v>
      </c>
      <c r="J15" s="980">
        <v>10.151320222998224</v>
      </c>
      <c r="K15" s="979">
        <v>1713</v>
      </c>
      <c r="L15" s="980">
        <v>10.494394412791767</v>
      </c>
      <c r="M15" s="979">
        <v>0</v>
      </c>
      <c r="N15" s="980">
        <v>0</v>
      </c>
      <c r="O15" s="979">
        <v>0</v>
      </c>
      <c r="P15" s="980">
        <f t="shared" si="2"/>
        <v>0</v>
      </c>
      <c r="R15" s="977"/>
    </row>
    <row r="16" spans="1:21" s="963" customFormat="1" ht="16.5" customHeight="1" x14ac:dyDescent="0.2">
      <c r="A16" s="963">
        <v>8</v>
      </c>
      <c r="B16" s="978" t="s">
        <v>40</v>
      </c>
      <c r="C16" s="979">
        <f t="shared" si="0"/>
        <v>4137</v>
      </c>
      <c r="D16" s="980">
        <f t="shared" si="1"/>
        <v>100</v>
      </c>
      <c r="E16" s="979">
        <v>205</v>
      </c>
      <c r="F16" s="980">
        <v>4.9552816050277979</v>
      </c>
      <c r="G16" s="979">
        <v>3261</v>
      </c>
      <c r="H16" s="980">
        <v>78.825235678027568</v>
      </c>
      <c r="I16" s="979">
        <v>158</v>
      </c>
      <c r="J16" s="980">
        <v>3.8191926516799612</v>
      </c>
      <c r="K16" s="979">
        <v>513</v>
      </c>
      <c r="L16" s="980">
        <v>12.400290065264684</v>
      </c>
      <c r="M16" s="979">
        <v>0</v>
      </c>
      <c r="N16" s="980">
        <v>0</v>
      </c>
      <c r="O16" s="979">
        <v>0</v>
      </c>
      <c r="P16" s="980">
        <f t="shared" si="2"/>
        <v>0</v>
      </c>
      <c r="R16" s="977"/>
    </row>
    <row r="17" spans="1:18" s="963" customFormat="1" ht="16.5" customHeight="1" x14ac:dyDescent="0.2">
      <c r="A17" s="963">
        <v>9</v>
      </c>
      <c r="B17" s="978" t="s">
        <v>41</v>
      </c>
      <c r="C17" s="979">
        <f t="shared" si="0"/>
        <v>6558</v>
      </c>
      <c r="D17" s="980">
        <f t="shared" si="1"/>
        <v>100</v>
      </c>
      <c r="E17" s="979">
        <v>654</v>
      </c>
      <c r="F17" s="980">
        <v>9.972552607502287</v>
      </c>
      <c r="G17" s="979">
        <v>5545</v>
      </c>
      <c r="H17" s="980">
        <v>84.553217444342792</v>
      </c>
      <c r="I17" s="979">
        <v>359</v>
      </c>
      <c r="J17" s="980">
        <v>5.4742299481549255</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7600</v>
      </c>
      <c r="D18" s="980">
        <f t="shared" si="1"/>
        <v>100</v>
      </c>
      <c r="E18" s="979">
        <v>2808</v>
      </c>
      <c r="F18" s="980">
        <v>36.947368421052637</v>
      </c>
      <c r="G18" s="979">
        <v>3376</v>
      </c>
      <c r="H18" s="980">
        <v>44.421052631578952</v>
      </c>
      <c r="I18" s="979">
        <v>521</v>
      </c>
      <c r="J18" s="980">
        <v>6.8552631578947363</v>
      </c>
      <c r="K18" s="979">
        <v>895</v>
      </c>
      <c r="L18" s="980">
        <v>11.776315789473685</v>
      </c>
      <c r="M18" s="979">
        <v>0</v>
      </c>
      <c r="N18" s="980">
        <v>0</v>
      </c>
      <c r="O18" s="979">
        <v>0</v>
      </c>
      <c r="P18" s="980">
        <f t="shared" si="2"/>
        <v>0</v>
      </c>
      <c r="R18" s="977"/>
    </row>
    <row r="19" spans="1:18" s="962" customFormat="1" ht="16.5" customHeight="1" x14ac:dyDescent="0.2">
      <c r="A19" s="962">
        <v>11</v>
      </c>
      <c r="B19" s="978" t="s">
        <v>2</v>
      </c>
      <c r="C19" s="979">
        <f t="shared" si="0"/>
        <v>6121</v>
      </c>
      <c r="D19" s="980">
        <f t="shared" si="1"/>
        <v>100</v>
      </c>
      <c r="E19" s="979">
        <v>3673</v>
      </c>
      <c r="F19" s="980">
        <v>60.006534879921581</v>
      </c>
      <c r="G19" s="979">
        <v>1844</v>
      </c>
      <c r="H19" s="980">
        <v>30.125796438490443</v>
      </c>
      <c r="I19" s="979">
        <v>322</v>
      </c>
      <c r="J19" s="980">
        <v>5.2605783368730599</v>
      </c>
      <c r="K19" s="979">
        <v>282</v>
      </c>
      <c r="L19" s="980">
        <v>4.6070903447149165</v>
      </c>
      <c r="M19" s="979">
        <v>0</v>
      </c>
      <c r="N19" s="980">
        <v>0</v>
      </c>
      <c r="O19" s="979">
        <v>0</v>
      </c>
      <c r="P19" s="980">
        <f t="shared" si="2"/>
        <v>0</v>
      </c>
      <c r="R19" s="977"/>
    </row>
    <row r="20" spans="1:18" s="962" customFormat="1" ht="16.5" customHeight="1" x14ac:dyDescent="0.2">
      <c r="A20" s="962">
        <v>12</v>
      </c>
      <c r="B20" s="978" t="s">
        <v>35</v>
      </c>
      <c r="C20" s="979">
        <f t="shared" si="0"/>
        <v>6408</v>
      </c>
      <c r="D20" s="980">
        <f t="shared" si="1"/>
        <v>100</v>
      </c>
      <c r="E20" s="979">
        <v>558</v>
      </c>
      <c r="F20" s="980">
        <v>8.7078651685393265</v>
      </c>
      <c r="G20" s="979">
        <v>4352</v>
      </c>
      <c r="H20" s="980">
        <v>67.915106117353304</v>
      </c>
      <c r="I20" s="979">
        <v>1179</v>
      </c>
      <c r="J20" s="980">
        <v>18.398876404494384</v>
      </c>
      <c r="K20" s="979">
        <v>319</v>
      </c>
      <c r="L20" s="980">
        <v>4.9781523096129838</v>
      </c>
      <c r="M20" s="979">
        <v>0</v>
      </c>
      <c r="N20" s="980">
        <v>0</v>
      </c>
      <c r="O20" s="979">
        <v>0</v>
      </c>
      <c r="P20" s="980">
        <f t="shared" si="2"/>
        <v>0</v>
      </c>
      <c r="R20" s="977"/>
    </row>
    <row r="21" spans="1:18" s="962" customFormat="1" ht="16.5" customHeight="1" x14ac:dyDescent="0.2">
      <c r="A21" s="962">
        <v>13</v>
      </c>
      <c r="B21" s="978" t="s">
        <v>42</v>
      </c>
      <c r="C21" s="979">
        <f t="shared" si="0"/>
        <v>13750</v>
      </c>
      <c r="D21" s="980">
        <f t="shared" si="1"/>
        <v>100</v>
      </c>
      <c r="E21" s="979">
        <v>1411</v>
      </c>
      <c r="F21" s="980">
        <v>10.261818181818182</v>
      </c>
      <c r="G21" s="979">
        <v>9603</v>
      </c>
      <c r="H21" s="980">
        <v>69.84</v>
      </c>
      <c r="I21" s="979">
        <v>1038</v>
      </c>
      <c r="J21" s="980">
        <v>7.5490909090909097</v>
      </c>
      <c r="K21" s="979">
        <v>1698</v>
      </c>
      <c r="L21" s="980">
        <v>12.34909090909091</v>
      </c>
      <c r="M21" s="979">
        <v>0</v>
      </c>
      <c r="N21" s="980">
        <v>0</v>
      </c>
      <c r="O21" s="979">
        <v>0</v>
      </c>
      <c r="P21" s="980">
        <f t="shared" si="2"/>
        <v>0</v>
      </c>
      <c r="R21" s="977"/>
    </row>
    <row r="22" spans="1:18" s="962" customFormat="1" ht="16.5" customHeight="1" x14ac:dyDescent="0.2">
      <c r="A22" s="962">
        <v>14</v>
      </c>
      <c r="B22" s="978" t="s">
        <v>43</v>
      </c>
      <c r="C22" s="979">
        <f t="shared" si="0"/>
        <v>830</v>
      </c>
      <c r="D22" s="980">
        <f t="shared" si="1"/>
        <v>100</v>
      </c>
      <c r="E22" s="979">
        <v>2</v>
      </c>
      <c r="F22" s="980">
        <v>0.24096385542168677</v>
      </c>
      <c r="G22" s="979">
        <v>578</v>
      </c>
      <c r="H22" s="980">
        <v>69.638554216867462</v>
      </c>
      <c r="I22" s="979">
        <v>88</v>
      </c>
      <c r="J22" s="980">
        <v>10.602409638554217</v>
      </c>
      <c r="K22" s="979">
        <v>162</v>
      </c>
      <c r="L22" s="980">
        <v>19.518072289156628</v>
      </c>
      <c r="M22" s="979">
        <v>0</v>
      </c>
      <c r="N22" s="980">
        <v>0</v>
      </c>
      <c r="O22" s="979">
        <v>0</v>
      </c>
      <c r="P22" s="980">
        <f t="shared" si="2"/>
        <v>0</v>
      </c>
      <c r="R22" s="977"/>
    </row>
    <row r="23" spans="1:18" s="962" customFormat="1" ht="16.5" customHeight="1" x14ac:dyDescent="0.2">
      <c r="A23" s="962">
        <v>15</v>
      </c>
      <c r="B23" s="978" t="s">
        <v>44</v>
      </c>
      <c r="C23" s="979">
        <f t="shared" si="0"/>
        <v>757</v>
      </c>
      <c r="D23" s="980">
        <f t="shared" si="1"/>
        <v>100</v>
      </c>
      <c r="E23" s="979">
        <v>505</v>
      </c>
      <c r="F23" s="980">
        <v>66.710700132100399</v>
      </c>
      <c r="G23" s="979">
        <v>209</v>
      </c>
      <c r="H23" s="980">
        <v>27.60898282694848</v>
      </c>
      <c r="I23" s="979">
        <v>43</v>
      </c>
      <c r="J23" s="980">
        <v>5.680317040951123</v>
      </c>
      <c r="K23" s="979">
        <v>0</v>
      </c>
      <c r="L23" s="980">
        <v>0</v>
      </c>
      <c r="M23" s="979">
        <v>0</v>
      </c>
      <c r="N23" s="980">
        <v>0</v>
      </c>
      <c r="O23" s="979">
        <v>0</v>
      </c>
      <c r="P23" s="980">
        <f t="shared" si="2"/>
        <v>0</v>
      </c>
      <c r="R23" s="977"/>
    </row>
    <row r="24" spans="1:18" s="962" customFormat="1" ht="16.5" customHeight="1" x14ac:dyDescent="0.2">
      <c r="A24" s="962">
        <v>16</v>
      </c>
      <c r="B24" s="978" t="s">
        <v>45</v>
      </c>
      <c r="C24" s="979">
        <f t="shared" si="0"/>
        <v>682</v>
      </c>
      <c r="D24" s="980">
        <f t="shared" si="1"/>
        <v>100</v>
      </c>
      <c r="E24" s="979">
        <v>0</v>
      </c>
      <c r="F24" s="980">
        <v>0</v>
      </c>
      <c r="G24" s="979">
        <v>682</v>
      </c>
      <c r="H24" s="980">
        <v>100</v>
      </c>
      <c r="I24" s="979">
        <v>0</v>
      </c>
      <c r="J24" s="980">
        <v>0</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471</v>
      </c>
      <c r="D25" s="980">
        <f t="shared" si="1"/>
        <v>100</v>
      </c>
      <c r="E25" s="979">
        <v>0</v>
      </c>
      <c r="F25" s="980">
        <v>0</v>
      </c>
      <c r="G25" s="979">
        <v>451</v>
      </c>
      <c r="H25" s="980">
        <v>95.753715498938433</v>
      </c>
      <c r="I25" s="979">
        <v>20</v>
      </c>
      <c r="J25" s="980">
        <v>4.2462845010615711</v>
      </c>
      <c r="K25" s="979">
        <v>0</v>
      </c>
      <c r="L25" s="980">
        <v>0</v>
      </c>
      <c r="M25" s="979">
        <v>0</v>
      </c>
      <c r="N25" s="980">
        <v>0</v>
      </c>
      <c r="O25" s="979">
        <v>0</v>
      </c>
      <c r="P25" s="980">
        <f t="shared" si="2"/>
        <v>0</v>
      </c>
      <c r="R25" s="977"/>
    </row>
    <row r="26" spans="1:18" s="962" customFormat="1" ht="16.5" customHeight="1" x14ac:dyDescent="0.2">
      <c r="B26" s="981" t="s">
        <v>1</v>
      </c>
      <c r="C26" s="982">
        <f t="shared" si="0"/>
        <v>0</v>
      </c>
      <c r="D26" s="983" t="str">
        <f t="shared" si="1"/>
        <v>-</v>
      </c>
      <c r="E26" s="982">
        <v>0</v>
      </c>
      <c r="F26" s="983" t="s">
        <v>363</v>
      </c>
      <c r="G26" s="982">
        <v>0</v>
      </c>
      <c r="H26" s="983" t="s">
        <v>363</v>
      </c>
      <c r="I26" s="982">
        <v>0</v>
      </c>
      <c r="J26" s="983" t="s">
        <v>363</v>
      </c>
      <c r="K26" s="982">
        <v>0</v>
      </c>
      <c r="L26" s="983" t="s">
        <v>363</v>
      </c>
      <c r="M26" s="982">
        <v>0</v>
      </c>
      <c r="N26" s="983" t="s">
        <v>363</v>
      </c>
      <c r="O26" s="982">
        <v>0</v>
      </c>
      <c r="P26" s="983" t="str">
        <f t="shared" si="2"/>
        <v>-</v>
      </c>
      <c r="R26" s="977"/>
    </row>
    <row r="27" spans="1:18" s="1287" customFormat="1" x14ac:dyDescent="0.2">
      <c r="B27" s="1288" t="s">
        <v>0</v>
      </c>
      <c r="C27" s="1291">
        <f>SUM(C9:C26)</f>
        <v>77837</v>
      </c>
      <c r="D27" s="1292">
        <f>C27/$C27*100</f>
        <v>100</v>
      </c>
      <c r="E27" s="1291">
        <f>SUM(E9:E26)</f>
        <v>14114</v>
      </c>
      <c r="F27" s="1292">
        <f>E27/$C27*100</f>
        <v>18.132764623508098</v>
      </c>
      <c r="G27" s="1291">
        <f>SUM(G9:G26)</f>
        <v>51212</v>
      </c>
      <c r="H27" s="1292">
        <f>G27/$C27*100</f>
        <v>65.793902642702065</v>
      </c>
      <c r="I27" s="1291">
        <f>SUM(I9:I26)</f>
        <v>6311</v>
      </c>
      <c r="J27" s="1292">
        <f>I27/$C27*100</f>
        <v>8.107969217724218</v>
      </c>
      <c r="K27" s="1291">
        <f>SUM(K9:K26)</f>
        <v>6173</v>
      </c>
      <c r="L27" s="1292">
        <f>K27/$C27*100</f>
        <v>7.9306756426892093</v>
      </c>
      <c r="M27" s="1291">
        <f>SUM(M9:M26)</f>
        <v>27</v>
      </c>
      <c r="N27" s="1292">
        <f>M27/$C27*100</f>
        <v>3.4687873376414817E-2</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G45" s="1220">
        <f>IFERROR(GETPIVOTDATA("ID PRESTACION
COUNT",#REF!,"CCAA",$B45,"Grado Resuelto",$B$1,"Subtipo",G$1),0)</f>
        <v>0</v>
      </c>
    </row>
    <row r="46" spans="2:14" s="1220" customFormat="1" x14ac:dyDescent="0.2">
      <c r="B46" s="1220" t="s">
        <v>47</v>
      </c>
      <c r="G46" s="1220">
        <f>IFERROR(GETPIVOTDATA("ID PRESTACION
COUNT",#REF!,"CCAA",$B46,"Grado Resuelto",$B$1,"Subtipo",G$1),0)</f>
        <v>0</v>
      </c>
    </row>
    <row r="47" spans="2:14" s="1220" customFormat="1" x14ac:dyDescent="0.2">
      <c r="D47" s="964"/>
      <c r="M47" s="964"/>
      <c r="N47" s="964"/>
    </row>
    <row r="48" spans="2:14" s="1220" customFormat="1" x14ac:dyDescent="0.2">
      <c r="D48" s="964"/>
    </row>
    <row r="49" spans="4:4" s="1327" customFormat="1" x14ac:dyDescent="0.2">
      <c r="D49" s="960"/>
    </row>
    <row r="50" spans="4:4" s="1327" customFormat="1"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topLeftCell="A12" zoomScaleNormal="100" workbookViewId="0">
      <selection activeCell="E27" sqref="E27"/>
    </sheetView>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 style="988" bestFit="1" customWidth="1"/>
    <col min="5" max="5" width="8.5703125" style="988" customWidth="1"/>
    <col min="6" max="6" width="6.42578125" style="988" customWidth="1"/>
    <col min="7" max="7" width="8.28515625" style="988" customWidth="1"/>
    <col min="8" max="8" width="7" style="988" bestFit="1" customWidth="1"/>
    <col min="9" max="9" width="9.7109375" style="988" customWidth="1"/>
    <col min="10" max="10" width="6" style="988"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6" t="s">
        <v>441</v>
      </c>
      <c r="C3" s="1556"/>
      <c r="D3" s="1556"/>
      <c r="E3" s="1556"/>
      <c r="F3" s="1556"/>
      <c r="G3" s="1556"/>
      <c r="H3" s="1556"/>
      <c r="I3" s="1556"/>
      <c r="J3" s="1556"/>
      <c r="K3" s="1556"/>
      <c r="L3" s="1556"/>
      <c r="M3" s="1556"/>
      <c r="N3" s="1556"/>
      <c r="O3" s="1556"/>
      <c r="P3" s="1556"/>
    </row>
    <row r="4" spans="1:21" s="967" customFormat="1" ht="15.75" x14ac:dyDescent="0.2">
      <c r="B4" s="1477" t="str">
        <f>porsaad!$B$6</f>
        <v>Situación a 30 de junio de 2025</v>
      </c>
      <c r="C4" s="1477"/>
      <c r="D4" s="1477"/>
      <c r="E4" s="1477"/>
      <c r="F4" s="1477"/>
      <c r="G4" s="1477"/>
      <c r="H4" s="1477"/>
      <c r="I4" s="1477"/>
      <c r="J4" s="1477"/>
      <c r="K4" s="1477"/>
      <c r="L4" s="1477"/>
      <c r="M4" s="1477"/>
      <c r="N4" s="1477"/>
      <c r="O4" s="1477"/>
      <c r="P4" s="1477"/>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8" t="s">
        <v>199</v>
      </c>
      <c r="D6" s="1679"/>
      <c r="E6" s="1679"/>
      <c r="F6" s="1679"/>
      <c r="G6" s="1679"/>
      <c r="H6" s="1679"/>
      <c r="I6" s="1679"/>
      <c r="J6" s="1679"/>
      <c r="K6" s="1679"/>
      <c r="L6" s="1679"/>
      <c r="M6" s="1679"/>
      <c r="N6" s="1679"/>
      <c r="O6" s="1679"/>
      <c r="P6" s="1680"/>
    </row>
    <row r="7" spans="1:21" s="967" customFormat="1" ht="57" customHeight="1" x14ac:dyDescent="0.2">
      <c r="B7" s="1681" t="s">
        <v>12</v>
      </c>
      <c r="C7" s="1683" t="s">
        <v>0</v>
      </c>
      <c r="D7" s="1684"/>
      <c r="E7" s="1676" t="s">
        <v>200</v>
      </c>
      <c r="F7" s="1685"/>
      <c r="G7" s="1686" t="s">
        <v>201</v>
      </c>
      <c r="H7" s="1687"/>
      <c r="I7" s="1686" t="s">
        <v>202</v>
      </c>
      <c r="J7" s="1687"/>
      <c r="K7" s="1686" t="s">
        <v>203</v>
      </c>
      <c r="L7" s="1687"/>
      <c r="M7" s="1686" t="s">
        <v>204</v>
      </c>
      <c r="N7" s="1687"/>
      <c r="O7" s="1676" t="s">
        <v>205</v>
      </c>
      <c r="P7" s="1677"/>
    </row>
    <row r="8" spans="1:21" s="972" customFormat="1" ht="12" customHeight="1" x14ac:dyDescent="0.2">
      <c r="B8" s="1682"/>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2097</v>
      </c>
      <c r="D9" s="976">
        <f>IFERROR(C9/$C9*100,"-")</f>
        <v>100</v>
      </c>
      <c r="E9" s="975">
        <v>0</v>
      </c>
      <c r="F9" s="976">
        <v>0</v>
      </c>
      <c r="G9" s="975">
        <v>1966</v>
      </c>
      <c r="H9" s="976">
        <v>93.752980448259422</v>
      </c>
      <c r="I9" s="975">
        <v>131</v>
      </c>
      <c r="J9" s="976">
        <v>6.247019551740582</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4127</v>
      </c>
      <c r="D10" s="980">
        <f t="shared" ref="D10:D26" si="1">IFERROR(C10/$C10*100,"-")</f>
        <v>100</v>
      </c>
      <c r="E10" s="979">
        <v>0</v>
      </c>
      <c r="F10" s="980">
        <v>0</v>
      </c>
      <c r="G10" s="979">
        <v>3742</v>
      </c>
      <c r="H10" s="980">
        <v>90.671189726193361</v>
      </c>
      <c r="I10" s="979">
        <v>385</v>
      </c>
      <c r="J10" s="980">
        <v>9.3288102738066403</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2027</v>
      </c>
      <c r="D11" s="980">
        <f t="shared" si="1"/>
        <v>100</v>
      </c>
      <c r="E11" s="979">
        <v>110</v>
      </c>
      <c r="F11" s="980">
        <v>5.4267390231869754</v>
      </c>
      <c r="G11" s="979">
        <v>1628</v>
      </c>
      <c r="H11" s="980">
        <v>80.315737543167245</v>
      </c>
      <c r="I11" s="979">
        <v>223</v>
      </c>
      <c r="J11" s="980">
        <v>11.001480019733597</v>
      </c>
      <c r="K11" s="979">
        <v>2</v>
      </c>
      <c r="L11" s="980">
        <v>9.8667982239763211E-2</v>
      </c>
      <c r="M11" s="979">
        <v>64</v>
      </c>
      <c r="N11" s="980">
        <v>3.1573754316724227</v>
      </c>
      <c r="O11" s="979">
        <v>0</v>
      </c>
      <c r="P11" s="980">
        <f t="shared" si="2"/>
        <v>0</v>
      </c>
      <c r="R11" s="977"/>
    </row>
    <row r="12" spans="1:21" s="962" customFormat="1" ht="16.5" customHeight="1" x14ac:dyDescent="0.2">
      <c r="A12" s="962">
        <v>4</v>
      </c>
      <c r="B12" s="978" t="s">
        <v>38</v>
      </c>
      <c r="C12" s="979">
        <f t="shared" si="0"/>
        <v>380</v>
      </c>
      <c r="D12" s="980">
        <f t="shared" si="1"/>
        <v>100</v>
      </c>
      <c r="E12" s="979">
        <v>0</v>
      </c>
      <c r="F12" s="980">
        <v>0</v>
      </c>
      <c r="G12" s="979">
        <v>313</v>
      </c>
      <c r="H12" s="980">
        <v>82.368421052631575</v>
      </c>
      <c r="I12" s="979">
        <v>67</v>
      </c>
      <c r="J12" s="980">
        <v>17.631578947368421</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5797</v>
      </c>
      <c r="D13" s="980">
        <f t="shared" si="1"/>
        <v>100</v>
      </c>
      <c r="E13" s="979">
        <v>3348</v>
      </c>
      <c r="F13" s="980">
        <v>57.754010695187162</v>
      </c>
      <c r="G13" s="979">
        <v>1103</v>
      </c>
      <c r="H13" s="980">
        <v>19.027082973952044</v>
      </c>
      <c r="I13" s="979">
        <v>480</v>
      </c>
      <c r="J13" s="980">
        <v>8.2801449025357936</v>
      </c>
      <c r="K13" s="979">
        <v>856</v>
      </c>
      <c r="L13" s="980">
        <v>14.766258409522168</v>
      </c>
      <c r="M13" s="979">
        <v>10</v>
      </c>
      <c r="N13" s="980">
        <v>0.17250301880282903</v>
      </c>
      <c r="O13" s="979">
        <v>0</v>
      </c>
      <c r="P13" s="980">
        <f t="shared" si="2"/>
        <v>0</v>
      </c>
      <c r="R13" s="977"/>
    </row>
    <row r="14" spans="1:21" s="962" customFormat="1" ht="16.5" customHeight="1" x14ac:dyDescent="0.2">
      <c r="A14" s="962">
        <v>6</v>
      </c>
      <c r="B14" s="978" t="s">
        <v>5</v>
      </c>
      <c r="C14" s="979">
        <f t="shared" si="0"/>
        <v>213</v>
      </c>
      <c r="D14" s="980">
        <f t="shared" si="1"/>
        <v>100</v>
      </c>
      <c r="E14" s="979">
        <v>0</v>
      </c>
      <c r="F14" s="980">
        <v>0</v>
      </c>
      <c r="G14" s="979">
        <v>207</v>
      </c>
      <c r="H14" s="980">
        <v>97.183098591549296</v>
      </c>
      <c r="I14" s="979">
        <v>6</v>
      </c>
      <c r="J14" s="980">
        <v>2.8169014084507045</v>
      </c>
      <c r="K14" s="979">
        <v>0</v>
      </c>
      <c r="L14" s="980">
        <v>0</v>
      </c>
      <c r="M14" s="979">
        <v>0</v>
      </c>
      <c r="N14" s="980">
        <v>0</v>
      </c>
      <c r="O14" s="979">
        <v>0</v>
      </c>
      <c r="P14" s="980">
        <f t="shared" si="2"/>
        <v>0</v>
      </c>
      <c r="R14" s="977"/>
    </row>
    <row r="15" spans="1:21" s="963" customFormat="1" ht="16.5" customHeight="1" x14ac:dyDescent="0.2">
      <c r="A15" s="963">
        <v>7</v>
      </c>
      <c r="B15" s="978" t="s">
        <v>4</v>
      </c>
      <c r="C15" s="979">
        <f t="shared" si="0"/>
        <v>15922</v>
      </c>
      <c r="D15" s="980">
        <f t="shared" si="1"/>
        <v>100</v>
      </c>
      <c r="E15" s="979">
        <v>2066</v>
      </c>
      <c r="F15" s="980">
        <v>12.975756814470543</v>
      </c>
      <c r="G15" s="979">
        <v>9868</v>
      </c>
      <c r="H15" s="980">
        <v>61.977138550433367</v>
      </c>
      <c r="I15" s="979">
        <v>2048</v>
      </c>
      <c r="J15" s="980">
        <v>12.86270569023992</v>
      </c>
      <c r="K15" s="979">
        <v>1940</v>
      </c>
      <c r="L15" s="980">
        <v>12.184398944856174</v>
      </c>
      <c r="M15" s="979">
        <v>0</v>
      </c>
      <c r="N15" s="980">
        <v>0</v>
      </c>
      <c r="O15" s="979">
        <v>0</v>
      </c>
      <c r="P15" s="980">
        <f t="shared" si="2"/>
        <v>0</v>
      </c>
      <c r="R15" s="977"/>
    </row>
    <row r="16" spans="1:21" s="963" customFormat="1" ht="16.5" customHeight="1" x14ac:dyDescent="0.2">
      <c r="A16" s="963">
        <v>8</v>
      </c>
      <c r="B16" s="978" t="s">
        <v>40</v>
      </c>
      <c r="C16" s="979">
        <f t="shared" si="0"/>
        <v>4522</v>
      </c>
      <c r="D16" s="980">
        <f t="shared" si="1"/>
        <v>100</v>
      </c>
      <c r="E16" s="979">
        <v>374</v>
      </c>
      <c r="F16" s="980">
        <v>8.2706766917293226</v>
      </c>
      <c r="G16" s="979">
        <v>3200</v>
      </c>
      <c r="H16" s="980">
        <v>70.765148164528966</v>
      </c>
      <c r="I16" s="979">
        <v>240</v>
      </c>
      <c r="J16" s="980">
        <v>5.3073861123396728</v>
      </c>
      <c r="K16" s="979">
        <v>708</v>
      </c>
      <c r="L16" s="980">
        <v>15.656789031402035</v>
      </c>
      <c r="M16" s="979">
        <v>0</v>
      </c>
      <c r="N16" s="980">
        <v>0</v>
      </c>
      <c r="O16" s="979">
        <v>0</v>
      </c>
      <c r="P16" s="980">
        <f t="shared" si="2"/>
        <v>0</v>
      </c>
      <c r="R16" s="977"/>
    </row>
    <row r="17" spans="1:18" s="963" customFormat="1" ht="16.5" customHeight="1" x14ac:dyDescent="0.2">
      <c r="A17" s="963">
        <v>9</v>
      </c>
      <c r="B17" s="978" t="s">
        <v>41</v>
      </c>
      <c r="C17" s="979">
        <f t="shared" si="0"/>
        <v>11612</v>
      </c>
      <c r="D17" s="980">
        <f t="shared" si="1"/>
        <v>100</v>
      </c>
      <c r="E17" s="979">
        <v>1975</v>
      </c>
      <c r="F17" s="980">
        <v>17.008267309679642</v>
      </c>
      <c r="G17" s="979">
        <v>8407</v>
      </c>
      <c r="H17" s="980">
        <v>72.399242163279368</v>
      </c>
      <c r="I17" s="979">
        <v>1230</v>
      </c>
      <c r="J17" s="980">
        <v>10.592490527040992</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9764</v>
      </c>
      <c r="D18" s="980">
        <f t="shared" si="1"/>
        <v>100</v>
      </c>
      <c r="E18" s="979">
        <v>4642</v>
      </c>
      <c r="F18" s="980">
        <v>47.541990987300288</v>
      </c>
      <c r="G18" s="979">
        <v>3741</v>
      </c>
      <c r="H18" s="980">
        <v>38.314215485456785</v>
      </c>
      <c r="I18" s="979">
        <v>357</v>
      </c>
      <c r="J18" s="980">
        <v>3.6562884063908236</v>
      </c>
      <c r="K18" s="979">
        <v>1024</v>
      </c>
      <c r="L18" s="980">
        <v>10.487505120852109</v>
      </c>
      <c r="M18" s="979">
        <v>0</v>
      </c>
      <c r="N18" s="980">
        <v>0</v>
      </c>
      <c r="O18" s="979">
        <v>0</v>
      </c>
      <c r="P18" s="980">
        <f t="shared" si="2"/>
        <v>0</v>
      </c>
      <c r="R18" s="977"/>
    </row>
    <row r="19" spans="1:18" s="962" customFormat="1" ht="16.5" customHeight="1" x14ac:dyDescent="0.2">
      <c r="A19" s="962">
        <v>11</v>
      </c>
      <c r="B19" s="978" t="s">
        <v>2</v>
      </c>
      <c r="C19" s="979">
        <f t="shared" si="0"/>
        <v>6746</v>
      </c>
      <c r="D19" s="980">
        <f t="shared" si="1"/>
        <v>100</v>
      </c>
      <c r="E19" s="979">
        <v>4578</v>
      </c>
      <c r="F19" s="980">
        <v>67.862436999703519</v>
      </c>
      <c r="G19" s="979">
        <v>1324</v>
      </c>
      <c r="H19" s="980">
        <v>19.626445300919062</v>
      </c>
      <c r="I19" s="979">
        <v>348</v>
      </c>
      <c r="J19" s="980">
        <v>5.158612511117699</v>
      </c>
      <c r="K19" s="979">
        <v>496</v>
      </c>
      <c r="L19" s="980">
        <v>7.3525051882597099</v>
      </c>
      <c r="M19" s="979">
        <v>0</v>
      </c>
      <c r="N19" s="980">
        <v>0</v>
      </c>
      <c r="O19" s="979">
        <v>0</v>
      </c>
      <c r="P19" s="980">
        <f t="shared" si="2"/>
        <v>0</v>
      </c>
      <c r="R19" s="977"/>
    </row>
    <row r="20" spans="1:18" s="962" customFormat="1" ht="16.5" customHeight="1" x14ac:dyDescent="0.2">
      <c r="A20" s="962">
        <v>12</v>
      </c>
      <c r="B20" s="978" t="s">
        <v>35</v>
      </c>
      <c r="C20" s="979">
        <f t="shared" si="0"/>
        <v>5897</v>
      </c>
      <c r="D20" s="980">
        <f t="shared" si="1"/>
        <v>100</v>
      </c>
      <c r="E20" s="979">
        <v>1220</v>
      </c>
      <c r="F20" s="980">
        <v>20.688485670680006</v>
      </c>
      <c r="G20" s="979">
        <v>2788</v>
      </c>
      <c r="H20" s="980">
        <v>47.278277090045783</v>
      </c>
      <c r="I20" s="979">
        <v>1171</v>
      </c>
      <c r="J20" s="980">
        <v>19.857554688824827</v>
      </c>
      <c r="K20" s="979">
        <v>718</v>
      </c>
      <c r="L20" s="980">
        <v>12.17568255044938</v>
      </c>
      <c r="M20" s="979">
        <v>0</v>
      </c>
      <c r="N20" s="980">
        <v>0</v>
      </c>
      <c r="O20" s="979">
        <v>0</v>
      </c>
      <c r="P20" s="980">
        <f t="shared" si="2"/>
        <v>0</v>
      </c>
      <c r="R20" s="977"/>
    </row>
    <row r="21" spans="1:18" s="962" customFormat="1" ht="16.5" customHeight="1" x14ac:dyDescent="0.2">
      <c r="A21" s="962">
        <v>13</v>
      </c>
      <c r="B21" s="978" t="s">
        <v>42</v>
      </c>
      <c r="C21" s="979">
        <f t="shared" si="0"/>
        <v>10921</v>
      </c>
      <c r="D21" s="980">
        <f t="shared" si="1"/>
        <v>100</v>
      </c>
      <c r="E21" s="979">
        <v>1157</v>
      </c>
      <c r="F21" s="980">
        <v>10.594267924182766</v>
      </c>
      <c r="G21" s="979">
        <v>6606</v>
      </c>
      <c r="H21" s="980">
        <v>60.488966211885355</v>
      </c>
      <c r="I21" s="979">
        <v>969</v>
      </c>
      <c r="J21" s="980">
        <v>8.8728138448859983</v>
      </c>
      <c r="K21" s="979">
        <v>2189</v>
      </c>
      <c r="L21" s="980">
        <v>20.043952019045875</v>
      </c>
      <c r="M21" s="979">
        <v>0</v>
      </c>
      <c r="N21" s="980">
        <v>0</v>
      </c>
      <c r="O21" s="979">
        <v>0</v>
      </c>
      <c r="P21" s="980">
        <f t="shared" si="2"/>
        <v>0</v>
      </c>
      <c r="R21" s="977"/>
    </row>
    <row r="22" spans="1:18" s="962" customFormat="1" ht="16.5" customHeight="1" x14ac:dyDescent="0.2">
      <c r="A22" s="962">
        <v>14</v>
      </c>
      <c r="B22" s="978" t="s">
        <v>43</v>
      </c>
      <c r="C22" s="979">
        <f t="shared" si="0"/>
        <v>445</v>
      </c>
      <c r="D22" s="980">
        <f t="shared" si="1"/>
        <v>100</v>
      </c>
      <c r="E22" s="979">
        <v>0</v>
      </c>
      <c r="F22" s="980">
        <v>0</v>
      </c>
      <c r="G22" s="979">
        <v>185</v>
      </c>
      <c r="H22" s="980">
        <v>41.573033707865171</v>
      </c>
      <c r="I22" s="979">
        <v>103</v>
      </c>
      <c r="J22" s="980">
        <v>23.146067415730336</v>
      </c>
      <c r="K22" s="979">
        <v>157</v>
      </c>
      <c r="L22" s="980">
        <v>35.280898876404493</v>
      </c>
      <c r="M22" s="979">
        <v>0</v>
      </c>
      <c r="N22" s="980">
        <v>0</v>
      </c>
      <c r="O22" s="979">
        <v>0</v>
      </c>
      <c r="P22" s="980">
        <f t="shared" si="2"/>
        <v>0</v>
      </c>
      <c r="R22" s="977"/>
    </row>
    <row r="23" spans="1:18" s="962" customFormat="1" ht="16.5" customHeight="1" x14ac:dyDescent="0.2">
      <c r="A23" s="962">
        <v>15</v>
      </c>
      <c r="B23" s="978" t="s">
        <v>44</v>
      </c>
      <c r="C23" s="979">
        <f t="shared" si="0"/>
        <v>1479</v>
      </c>
      <c r="D23" s="980">
        <f t="shared" si="1"/>
        <v>100</v>
      </c>
      <c r="E23" s="979">
        <v>687</v>
      </c>
      <c r="F23" s="980">
        <v>46.450304259634891</v>
      </c>
      <c r="G23" s="979">
        <v>667</v>
      </c>
      <c r="H23" s="980">
        <v>45.098039215686278</v>
      </c>
      <c r="I23" s="979">
        <v>124</v>
      </c>
      <c r="J23" s="980">
        <v>8.3840432724814065</v>
      </c>
      <c r="K23" s="979">
        <v>1</v>
      </c>
      <c r="L23" s="980">
        <v>6.7613252197430695E-2</v>
      </c>
      <c r="M23" s="979">
        <v>0</v>
      </c>
      <c r="N23" s="980">
        <v>0</v>
      </c>
      <c r="O23" s="979">
        <v>0</v>
      </c>
      <c r="P23" s="980">
        <f t="shared" si="2"/>
        <v>0</v>
      </c>
      <c r="R23" s="977"/>
    </row>
    <row r="24" spans="1:18" s="962" customFormat="1" ht="16.5" customHeight="1" x14ac:dyDescent="0.2">
      <c r="A24" s="962">
        <v>16</v>
      </c>
      <c r="B24" s="978" t="s">
        <v>45</v>
      </c>
      <c r="C24" s="979">
        <f t="shared" si="0"/>
        <v>715</v>
      </c>
      <c r="D24" s="980">
        <f t="shared" si="1"/>
        <v>100</v>
      </c>
      <c r="E24" s="979">
        <v>0</v>
      </c>
      <c r="F24" s="980">
        <v>0</v>
      </c>
      <c r="G24" s="979">
        <v>709</v>
      </c>
      <c r="H24" s="980">
        <v>99.16083916083916</v>
      </c>
      <c r="I24" s="979">
        <v>6</v>
      </c>
      <c r="J24" s="980">
        <v>0.83916083916083917</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574</v>
      </c>
      <c r="D25" s="980">
        <f t="shared" si="1"/>
        <v>100</v>
      </c>
      <c r="E25" s="979">
        <v>0</v>
      </c>
      <c r="F25" s="980">
        <v>0</v>
      </c>
      <c r="G25" s="979">
        <v>528</v>
      </c>
      <c r="H25" s="980">
        <v>91.986062717770039</v>
      </c>
      <c r="I25" s="979">
        <v>46</v>
      </c>
      <c r="J25" s="980">
        <v>8.0139372822299642</v>
      </c>
      <c r="K25" s="979">
        <v>0</v>
      </c>
      <c r="L25" s="980">
        <v>0</v>
      </c>
      <c r="M25" s="979">
        <v>0</v>
      </c>
      <c r="N25" s="980">
        <v>0</v>
      </c>
      <c r="O25" s="979">
        <v>0</v>
      </c>
      <c r="P25" s="980">
        <f t="shared" si="2"/>
        <v>0</v>
      </c>
      <c r="R25" s="977"/>
    </row>
    <row r="26" spans="1:18" s="962" customFormat="1" ht="16.5" customHeight="1" x14ac:dyDescent="0.2">
      <c r="B26" s="981" t="s">
        <v>1</v>
      </c>
      <c r="C26" s="982">
        <f t="shared" si="0"/>
        <v>4</v>
      </c>
      <c r="D26" s="983">
        <f t="shared" si="1"/>
        <v>100</v>
      </c>
      <c r="E26" s="982">
        <v>3</v>
      </c>
      <c r="F26" s="983">
        <v>75</v>
      </c>
      <c r="G26" s="982">
        <v>1</v>
      </c>
      <c r="H26" s="983">
        <v>25</v>
      </c>
      <c r="I26" s="982">
        <v>0</v>
      </c>
      <c r="J26" s="983">
        <v>0</v>
      </c>
      <c r="K26" s="982">
        <v>0</v>
      </c>
      <c r="L26" s="983">
        <v>0</v>
      </c>
      <c r="M26" s="982">
        <v>0</v>
      </c>
      <c r="N26" s="983">
        <v>0</v>
      </c>
      <c r="O26" s="982">
        <v>0</v>
      </c>
      <c r="P26" s="983">
        <f t="shared" si="2"/>
        <v>0</v>
      </c>
      <c r="R26" s="977"/>
    </row>
    <row r="27" spans="1:18" s="1287" customFormat="1" x14ac:dyDescent="0.2">
      <c r="B27" s="1288" t="s">
        <v>0</v>
      </c>
      <c r="C27" s="1289">
        <f>SUM(C9:C26)</f>
        <v>83242</v>
      </c>
      <c r="D27" s="1290">
        <f>C27/$C27*100</f>
        <v>100</v>
      </c>
      <c r="E27" s="1291">
        <f>SUM(E9:E26)</f>
        <v>20160</v>
      </c>
      <c r="F27" s="1292">
        <f>E27/$C27*100</f>
        <v>24.218543523701978</v>
      </c>
      <c r="G27" s="1291">
        <f>SUM(G9:G26)</f>
        <v>46983</v>
      </c>
      <c r="H27" s="1292">
        <f>G27/$C27*100</f>
        <v>56.441459839984617</v>
      </c>
      <c r="I27" s="1291">
        <f>SUM(I9:I26)</f>
        <v>7934</v>
      </c>
      <c r="J27" s="1292">
        <f>I27/$C27*100</f>
        <v>9.5312462458854892</v>
      </c>
      <c r="K27" s="1291">
        <f>SUM(K9:K26)</f>
        <v>8091</v>
      </c>
      <c r="L27" s="1292">
        <f>K27/$C27*100</f>
        <v>9.7198529588428926</v>
      </c>
      <c r="M27" s="1291">
        <f>SUM(M9:M26)</f>
        <v>74</v>
      </c>
      <c r="N27" s="1292">
        <f>M27/$C27*100</f>
        <v>8.8897431585017186E-2</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327" customFormat="1" x14ac:dyDescent="0.2">
      <c r="B42" s="960"/>
      <c r="D42" s="960"/>
      <c r="M42" s="960"/>
      <c r="N42" s="960"/>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327" customFormat="1" x14ac:dyDescent="0.2">
      <c r="D48" s="960"/>
      <c r="G48" s="1220"/>
    </row>
    <row r="49" spans="4:7" s="1327" customFormat="1" x14ac:dyDescent="0.2">
      <c r="D49" s="960"/>
      <c r="G49" s="1220"/>
    </row>
    <row r="50" spans="4:7" x14ac:dyDescent="0.2">
      <c r="D50" s="960"/>
      <c r="G50" s="1220"/>
    </row>
    <row r="51" spans="4:7" x14ac:dyDescent="0.2">
      <c r="D51" s="960"/>
    </row>
    <row r="52" spans="4:7" x14ac:dyDescent="0.2">
      <c r="D52" s="960"/>
    </row>
    <row r="53" spans="4:7" x14ac:dyDescent="0.2">
      <c r="D53" s="960"/>
    </row>
    <row r="54" spans="4:7" x14ac:dyDescent="0.2">
      <c r="D54" s="960"/>
    </row>
    <row r="55" spans="4:7" x14ac:dyDescent="0.2">
      <c r="D55" s="960"/>
    </row>
    <row r="56" spans="4:7" x14ac:dyDescent="0.2">
      <c r="D56" s="960"/>
    </row>
    <row r="57" spans="4:7" x14ac:dyDescent="0.2">
      <c r="D57" s="960"/>
    </row>
    <row r="58" spans="4:7" x14ac:dyDescent="0.2">
      <c r="D58" s="960"/>
    </row>
    <row r="59" spans="4:7"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topLeftCell="A12" zoomScaleNormal="100" workbookViewId="0">
      <selection activeCell="E27" sqref="E27"/>
    </sheetView>
  </sheetViews>
  <sheetFormatPr baseColWidth="10" defaultColWidth="11.42578125" defaultRowHeight="15" x14ac:dyDescent="0.2"/>
  <cols>
    <col min="1" max="1" width="0.5703125" style="988" customWidth="1"/>
    <col min="2" max="2" width="26.5703125" style="988" bestFit="1" customWidth="1"/>
    <col min="3" max="3" width="7.85546875" style="988" customWidth="1"/>
    <col min="4" max="4" width="7.42578125" style="988" bestFit="1" customWidth="1"/>
    <col min="5" max="5" width="8.5703125" style="988" customWidth="1"/>
    <col min="6" max="6" width="7.42578125" style="988" bestFit="1" customWidth="1"/>
    <col min="7" max="7" width="8.28515625" style="988" customWidth="1"/>
    <col min="8" max="8" width="7" style="988" bestFit="1" customWidth="1"/>
    <col min="9" max="9" width="9.7109375" style="988" customWidth="1"/>
    <col min="10" max="10" width="7.42578125" style="988" bestFit="1" customWidth="1"/>
    <col min="11" max="11" width="7" style="988" customWidth="1"/>
    <col min="12" max="12" width="6" style="988" customWidth="1"/>
    <col min="13" max="13" width="7.140625" style="988" customWidth="1"/>
    <col min="14" max="14" width="6" style="988" customWidth="1"/>
    <col min="15" max="15" width="7.140625" style="988" customWidth="1"/>
    <col min="16" max="16" width="7.28515625" style="988" customWidth="1"/>
    <col min="17" max="16384" width="11.42578125" style="988"/>
  </cols>
  <sheetData>
    <row r="1" spans="1:21" s="960" customFormat="1" ht="12.75" customHeight="1" x14ac:dyDescent="0.2">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25">
      <c r="B2" s="966"/>
      <c r="C2" s="966"/>
      <c r="D2" s="966"/>
      <c r="E2" s="966"/>
      <c r="F2" s="966"/>
      <c r="G2" s="966"/>
      <c r="H2" s="966"/>
    </row>
    <row r="3" spans="1:21" s="967" customFormat="1" ht="21" x14ac:dyDescent="0.2">
      <c r="B3" s="1556" t="s">
        <v>440</v>
      </c>
      <c r="C3" s="1556"/>
      <c r="D3" s="1556"/>
      <c r="E3" s="1556"/>
      <c r="F3" s="1556"/>
      <c r="G3" s="1556"/>
      <c r="H3" s="1556"/>
      <c r="I3" s="1556"/>
      <c r="J3" s="1556"/>
      <c r="K3" s="1556"/>
      <c r="L3" s="1556"/>
      <c r="M3" s="1556"/>
      <c r="N3" s="1556"/>
      <c r="O3" s="1556"/>
      <c r="P3" s="1556"/>
    </row>
    <row r="4" spans="1:21" s="967" customFormat="1" ht="15.75" x14ac:dyDescent="0.2">
      <c r="B4" s="1477" t="str">
        <f>porsaad!$B$6</f>
        <v>Situación a 30 de junio de 2025</v>
      </c>
      <c r="C4" s="1477"/>
      <c r="D4" s="1477"/>
      <c r="E4" s="1477"/>
      <c r="F4" s="1477"/>
      <c r="G4" s="1477"/>
      <c r="H4" s="1477"/>
      <c r="I4" s="1477"/>
      <c r="J4" s="1477"/>
      <c r="K4" s="1477"/>
      <c r="L4" s="1477"/>
      <c r="M4" s="1477"/>
      <c r="N4" s="1477"/>
      <c r="O4" s="1477"/>
      <c r="P4" s="1477"/>
      <c r="Q4" s="968"/>
      <c r="R4" s="968"/>
      <c r="S4" s="968"/>
      <c r="T4" s="968"/>
      <c r="U4" s="968"/>
    </row>
    <row r="5" spans="1:21" s="969" customFormat="1" ht="7.5" customHeight="1" x14ac:dyDescent="0.2">
      <c r="B5" s="970"/>
      <c r="C5" s="969" t="s">
        <v>193</v>
      </c>
      <c r="E5" s="969" t="s">
        <v>194</v>
      </c>
      <c r="G5" s="969" t="s">
        <v>195</v>
      </c>
      <c r="I5" s="969" t="s">
        <v>196</v>
      </c>
      <c r="K5" s="964" t="s">
        <v>197</v>
      </c>
      <c r="M5" s="964" t="s">
        <v>198</v>
      </c>
      <c r="O5" s="964" t="s">
        <v>198</v>
      </c>
    </row>
    <row r="6" spans="1:21" s="967" customFormat="1" ht="15" customHeight="1" x14ac:dyDescent="0.2">
      <c r="B6" s="971"/>
      <c r="C6" s="1678" t="s">
        <v>199</v>
      </c>
      <c r="D6" s="1679"/>
      <c r="E6" s="1679"/>
      <c r="F6" s="1679"/>
      <c r="G6" s="1679"/>
      <c r="H6" s="1679"/>
      <c r="I6" s="1679"/>
      <c r="J6" s="1679"/>
      <c r="K6" s="1679"/>
      <c r="L6" s="1679"/>
      <c r="M6" s="1679"/>
      <c r="N6" s="1679"/>
      <c r="O6" s="1679"/>
      <c r="P6" s="1680"/>
    </row>
    <row r="7" spans="1:21" s="967" customFormat="1" ht="57" customHeight="1" x14ac:dyDescent="0.2">
      <c r="B7" s="1681" t="s">
        <v>12</v>
      </c>
      <c r="C7" s="1683" t="s">
        <v>0</v>
      </c>
      <c r="D7" s="1684"/>
      <c r="E7" s="1676" t="s">
        <v>200</v>
      </c>
      <c r="F7" s="1685"/>
      <c r="G7" s="1686" t="s">
        <v>201</v>
      </c>
      <c r="H7" s="1687"/>
      <c r="I7" s="1686" t="s">
        <v>202</v>
      </c>
      <c r="J7" s="1687"/>
      <c r="K7" s="1686" t="s">
        <v>203</v>
      </c>
      <c r="L7" s="1687"/>
      <c r="M7" s="1686" t="s">
        <v>204</v>
      </c>
      <c r="N7" s="1687"/>
      <c r="O7" s="1676" t="s">
        <v>205</v>
      </c>
      <c r="P7" s="1677"/>
    </row>
    <row r="8" spans="1:21" s="972" customFormat="1" ht="12" customHeight="1" x14ac:dyDescent="0.2">
      <c r="B8" s="1682"/>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
      <c r="A9" s="961">
        <v>1</v>
      </c>
      <c r="B9" s="974" t="s">
        <v>8</v>
      </c>
      <c r="C9" s="975">
        <f>E9+G9+I9+K9+M9+O9</f>
        <v>118</v>
      </c>
      <c r="D9" s="976">
        <f>IFERROR(C9/$C9*100,"-")</f>
        <v>100</v>
      </c>
      <c r="E9" s="975">
        <v>0</v>
      </c>
      <c r="F9" s="976">
        <v>0</v>
      </c>
      <c r="G9" s="975">
        <v>10</v>
      </c>
      <c r="H9" s="976">
        <v>8.4745762711864394</v>
      </c>
      <c r="I9" s="975">
        <v>108</v>
      </c>
      <c r="J9" s="976">
        <v>91.525423728813564</v>
      </c>
      <c r="K9" s="975">
        <v>0</v>
      </c>
      <c r="L9" s="976">
        <v>0</v>
      </c>
      <c r="M9" s="975">
        <v>0</v>
      </c>
      <c r="N9" s="976">
        <v>0</v>
      </c>
      <c r="O9" s="975">
        <v>0</v>
      </c>
      <c r="P9" s="976">
        <f>IFERROR(O9/$C9*100,"-")</f>
        <v>0</v>
      </c>
      <c r="R9" s="977"/>
    </row>
    <row r="10" spans="1:21" s="962" customFormat="1" ht="16.5" customHeight="1" x14ac:dyDescent="0.2">
      <c r="A10" s="962">
        <v>2</v>
      </c>
      <c r="B10" s="978" t="s">
        <v>7</v>
      </c>
      <c r="C10" s="979">
        <f t="shared" ref="C10:C26" si="0">E10+G10+I10+K10+M10+O10</f>
        <v>1793</v>
      </c>
      <c r="D10" s="980">
        <f t="shared" ref="D10:D26" si="1">IFERROR(C10/$C10*100,"-")</f>
        <v>100</v>
      </c>
      <c r="E10" s="979">
        <v>0</v>
      </c>
      <c r="F10" s="980">
        <v>0</v>
      </c>
      <c r="G10" s="979">
        <v>39</v>
      </c>
      <c r="H10" s="980">
        <v>2.1751254880089235</v>
      </c>
      <c r="I10" s="979">
        <v>1754</v>
      </c>
      <c r="J10" s="980">
        <v>97.824874511991084</v>
      </c>
      <c r="K10" s="979">
        <v>0</v>
      </c>
      <c r="L10" s="980">
        <v>0</v>
      </c>
      <c r="M10" s="979">
        <v>0</v>
      </c>
      <c r="N10" s="980">
        <v>0</v>
      </c>
      <c r="O10" s="979">
        <v>0</v>
      </c>
      <c r="P10" s="980">
        <f t="shared" ref="P10:P26" si="2">IFERROR(O10/$C10*100,"-")</f>
        <v>0</v>
      </c>
      <c r="R10" s="977"/>
    </row>
    <row r="11" spans="1:21" s="962" customFormat="1" ht="16.5" customHeight="1" x14ac:dyDescent="0.2">
      <c r="A11" s="962">
        <v>3</v>
      </c>
      <c r="B11" s="978" t="s">
        <v>37</v>
      </c>
      <c r="C11" s="979">
        <f t="shared" si="0"/>
        <v>1717</v>
      </c>
      <c r="D11" s="980">
        <f t="shared" si="1"/>
        <v>100</v>
      </c>
      <c r="E11" s="979">
        <v>135</v>
      </c>
      <c r="F11" s="980">
        <v>7.8625509609784512</v>
      </c>
      <c r="G11" s="979">
        <v>23</v>
      </c>
      <c r="H11" s="980">
        <v>1.3395457192778102</v>
      </c>
      <c r="I11" s="979">
        <v>167</v>
      </c>
      <c r="J11" s="980">
        <v>9.7262667443214905</v>
      </c>
      <c r="K11" s="979">
        <v>1204</v>
      </c>
      <c r="L11" s="980">
        <v>70.122306348281882</v>
      </c>
      <c r="M11" s="979">
        <v>188</v>
      </c>
      <c r="N11" s="980">
        <v>10.949330227140361</v>
      </c>
      <c r="O11" s="979">
        <v>0</v>
      </c>
      <c r="P11" s="980">
        <f t="shared" si="2"/>
        <v>0</v>
      </c>
      <c r="R11" s="977"/>
    </row>
    <row r="12" spans="1:21" s="962" customFormat="1" ht="16.5" customHeight="1" x14ac:dyDescent="0.2">
      <c r="A12" s="962">
        <v>4</v>
      </c>
      <c r="B12" s="978" t="s">
        <v>38</v>
      </c>
      <c r="C12" s="979">
        <f t="shared" si="0"/>
        <v>46</v>
      </c>
      <c r="D12" s="980">
        <f t="shared" si="1"/>
        <v>100</v>
      </c>
      <c r="E12" s="979">
        <v>0</v>
      </c>
      <c r="F12" s="980">
        <v>0</v>
      </c>
      <c r="G12" s="979">
        <v>0</v>
      </c>
      <c r="H12" s="980">
        <v>0</v>
      </c>
      <c r="I12" s="979">
        <v>46</v>
      </c>
      <c r="J12" s="980">
        <v>100</v>
      </c>
      <c r="K12" s="979">
        <v>0</v>
      </c>
      <c r="L12" s="980">
        <v>0</v>
      </c>
      <c r="M12" s="979">
        <v>0</v>
      </c>
      <c r="N12" s="980">
        <v>0</v>
      </c>
      <c r="O12" s="979">
        <v>0</v>
      </c>
      <c r="P12" s="980">
        <f t="shared" si="2"/>
        <v>0</v>
      </c>
      <c r="R12" s="977"/>
    </row>
    <row r="13" spans="1:21" s="962" customFormat="1" ht="16.5" customHeight="1" x14ac:dyDescent="0.2">
      <c r="A13" s="962">
        <v>5</v>
      </c>
      <c r="B13" s="978" t="s">
        <v>6</v>
      </c>
      <c r="C13" s="979">
        <f t="shared" si="0"/>
        <v>5885</v>
      </c>
      <c r="D13" s="980">
        <f t="shared" si="1"/>
        <v>100</v>
      </c>
      <c r="E13" s="979">
        <v>3975</v>
      </c>
      <c r="F13" s="980">
        <v>67.544604927782501</v>
      </c>
      <c r="G13" s="979">
        <v>4</v>
      </c>
      <c r="H13" s="980">
        <v>6.7969413763806288E-2</v>
      </c>
      <c r="I13" s="979">
        <v>811</v>
      </c>
      <c r="J13" s="980">
        <v>13.780798640611724</v>
      </c>
      <c r="K13" s="979">
        <v>1088</v>
      </c>
      <c r="L13" s="980">
        <v>18.48768054375531</v>
      </c>
      <c r="M13" s="979">
        <v>7</v>
      </c>
      <c r="N13" s="980">
        <v>0.11894647408666101</v>
      </c>
      <c r="O13" s="979">
        <v>0</v>
      </c>
      <c r="P13" s="980">
        <f t="shared" si="2"/>
        <v>0</v>
      </c>
      <c r="R13" s="977"/>
    </row>
    <row r="14" spans="1:21" s="962" customFormat="1" ht="16.5" customHeight="1" x14ac:dyDescent="0.2">
      <c r="A14" s="962">
        <v>6</v>
      </c>
      <c r="B14" s="978" t="s">
        <v>5</v>
      </c>
      <c r="C14" s="979">
        <f t="shared" si="0"/>
        <v>1</v>
      </c>
      <c r="D14" s="980">
        <f t="shared" si="1"/>
        <v>100</v>
      </c>
      <c r="E14" s="979">
        <v>0</v>
      </c>
      <c r="F14" s="980">
        <v>0</v>
      </c>
      <c r="G14" s="979">
        <v>0</v>
      </c>
      <c r="H14" s="980">
        <v>0</v>
      </c>
      <c r="I14" s="979">
        <v>1</v>
      </c>
      <c r="J14" s="980">
        <v>100</v>
      </c>
      <c r="K14" s="979">
        <v>0</v>
      </c>
      <c r="L14" s="980">
        <v>0</v>
      </c>
      <c r="M14" s="979">
        <v>0</v>
      </c>
      <c r="N14" s="980">
        <v>0</v>
      </c>
      <c r="O14" s="979">
        <v>0</v>
      </c>
      <c r="P14" s="980">
        <f t="shared" si="2"/>
        <v>0</v>
      </c>
      <c r="R14" s="977"/>
    </row>
    <row r="15" spans="1:21" s="963" customFormat="1" ht="16.5" customHeight="1" x14ac:dyDescent="0.2">
      <c r="A15" s="963">
        <v>7</v>
      </c>
      <c r="B15" s="978" t="s">
        <v>4</v>
      </c>
      <c r="C15" s="979">
        <f t="shared" si="0"/>
        <v>16994</v>
      </c>
      <c r="D15" s="980">
        <f t="shared" si="1"/>
        <v>100</v>
      </c>
      <c r="E15" s="979">
        <v>4885</v>
      </c>
      <c r="F15" s="980">
        <v>28.745439566905969</v>
      </c>
      <c r="G15" s="979">
        <v>0</v>
      </c>
      <c r="H15" s="980">
        <v>0</v>
      </c>
      <c r="I15" s="979">
        <v>10410</v>
      </c>
      <c r="J15" s="980">
        <v>61.256914205013537</v>
      </c>
      <c r="K15" s="979">
        <v>1699</v>
      </c>
      <c r="L15" s="980">
        <v>9.9976462280804999</v>
      </c>
      <c r="M15" s="979">
        <v>0</v>
      </c>
      <c r="N15" s="980">
        <v>0</v>
      </c>
      <c r="O15" s="979">
        <v>0</v>
      </c>
      <c r="P15" s="980">
        <f t="shared" si="2"/>
        <v>0</v>
      </c>
      <c r="R15" s="977"/>
    </row>
    <row r="16" spans="1:21" s="963" customFormat="1" ht="16.5" customHeight="1" x14ac:dyDescent="0.2">
      <c r="A16" s="963">
        <v>8</v>
      </c>
      <c r="B16" s="978" t="s">
        <v>40</v>
      </c>
      <c r="C16" s="979">
        <f t="shared" si="0"/>
        <v>3422</v>
      </c>
      <c r="D16" s="980">
        <f t="shared" si="1"/>
        <v>100</v>
      </c>
      <c r="E16" s="979">
        <v>682</v>
      </c>
      <c r="F16" s="980">
        <v>19.929865575686733</v>
      </c>
      <c r="G16" s="979">
        <v>1835</v>
      </c>
      <c r="H16" s="980">
        <v>53.623611922852135</v>
      </c>
      <c r="I16" s="979">
        <v>143</v>
      </c>
      <c r="J16" s="980">
        <v>4.1788427819988305</v>
      </c>
      <c r="K16" s="979">
        <v>762</v>
      </c>
      <c r="L16" s="980">
        <v>22.267679719462301</v>
      </c>
      <c r="M16" s="979">
        <v>0</v>
      </c>
      <c r="N16" s="980">
        <v>0</v>
      </c>
      <c r="O16" s="979">
        <v>0</v>
      </c>
      <c r="P16" s="980">
        <f t="shared" si="2"/>
        <v>0</v>
      </c>
      <c r="R16" s="977"/>
    </row>
    <row r="17" spans="1:18" s="963" customFormat="1" ht="16.5" customHeight="1" x14ac:dyDescent="0.2">
      <c r="A17" s="963">
        <v>9</v>
      </c>
      <c r="B17" s="978" t="s">
        <v>41</v>
      </c>
      <c r="C17" s="979">
        <f t="shared" si="0"/>
        <v>4958</v>
      </c>
      <c r="D17" s="980">
        <f t="shared" si="1"/>
        <v>100</v>
      </c>
      <c r="E17" s="979">
        <v>4203</v>
      </c>
      <c r="F17" s="980">
        <v>84.772085518354174</v>
      </c>
      <c r="G17" s="979">
        <v>5</v>
      </c>
      <c r="H17" s="980">
        <v>0.10084711577248891</v>
      </c>
      <c r="I17" s="979">
        <v>750</v>
      </c>
      <c r="J17" s="980">
        <v>15.127067365873337</v>
      </c>
      <c r="K17" s="979">
        <v>0</v>
      </c>
      <c r="L17" s="980">
        <v>0</v>
      </c>
      <c r="M17" s="979">
        <v>0</v>
      </c>
      <c r="N17" s="980">
        <v>0</v>
      </c>
      <c r="O17" s="979">
        <v>0</v>
      </c>
      <c r="P17" s="980">
        <f t="shared" si="2"/>
        <v>0</v>
      </c>
      <c r="R17" s="977"/>
    </row>
    <row r="18" spans="1:18" s="963" customFormat="1" ht="16.5" customHeight="1" x14ac:dyDescent="0.2">
      <c r="A18" s="963">
        <v>10</v>
      </c>
      <c r="B18" s="978" t="s">
        <v>3</v>
      </c>
      <c r="C18" s="979">
        <f t="shared" si="0"/>
        <v>8310</v>
      </c>
      <c r="D18" s="980">
        <f t="shared" si="1"/>
        <v>100</v>
      </c>
      <c r="E18" s="979">
        <v>6014</v>
      </c>
      <c r="F18" s="980">
        <v>72.370637785800241</v>
      </c>
      <c r="G18" s="979">
        <v>1410</v>
      </c>
      <c r="H18" s="980">
        <v>16.967509025270758</v>
      </c>
      <c r="I18" s="979">
        <v>112</v>
      </c>
      <c r="J18" s="980">
        <v>1.3477737665463296</v>
      </c>
      <c r="K18" s="979">
        <v>774</v>
      </c>
      <c r="L18" s="980">
        <v>9.3140794223826724</v>
      </c>
      <c r="M18" s="979">
        <v>0</v>
      </c>
      <c r="N18" s="980">
        <v>0</v>
      </c>
      <c r="O18" s="979">
        <v>0</v>
      </c>
      <c r="P18" s="980">
        <f t="shared" si="2"/>
        <v>0</v>
      </c>
      <c r="R18" s="977"/>
    </row>
    <row r="19" spans="1:18" s="962" customFormat="1" ht="16.5" customHeight="1" x14ac:dyDescent="0.2">
      <c r="A19" s="962">
        <v>11</v>
      </c>
      <c r="B19" s="978" t="s">
        <v>2</v>
      </c>
      <c r="C19" s="979">
        <f t="shared" si="0"/>
        <v>7324</v>
      </c>
      <c r="D19" s="980">
        <f t="shared" si="1"/>
        <v>100</v>
      </c>
      <c r="E19" s="979">
        <v>6280</v>
      </c>
      <c r="F19" s="980">
        <v>85.745494265428718</v>
      </c>
      <c r="G19" s="979">
        <v>0</v>
      </c>
      <c r="H19" s="980">
        <v>0</v>
      </c>
      <c r="I19" s="979">
        <v>297</v>
      </c>
      <c r="J19" s="980">
        <v>4.0551611141452764</v>
      </c>
      <c r="K19" s="979">
        <v>747</v>
      </c>
      <c r="L19" s="980">
        <v>10.199344620425997</v>
      </c>
      <c r="M19" s="979">
        <v>0</v>
      </c>
      <c r="N19" s="980">
        <v>0</v>
      </c>
      <c r="O19" s="979">
        <v>0</v>
      </c>
      <c r="P19" s="980">
        <f t="shared" si="2"/>
        <v>0</v>
      </c>
      <c r="R19" s="977"/>
    </row>
    <row r="20" spans="1:18" s="962" customFormat="1" ht="16.5" customHeight="1" x14ac:dyDescent="0.2">
      <c r="A20" s="962">
        <v>12</v>
      </c>
      <c r="B20" s="978" t="s">
        <v>35</v>
      </c>
      <c r="C20" s="979">
        <f t="shared" si="0"/>
        <v>5980</v>
      </c>
      <c r="D20" s="980">
        <f t="shared" si="1"/>
        <v>100</v>
      </c>
      <c r="E20" s="979">
        <v>2295</v>
      </c>
      <c r="F20" s="980">
        <v>38.377926421404688</v>
      </c>
      <c r="G20" s="979">
        <v>266</v>
      </c>
      <c r="H20" s="980">
        <v>4.4481605351170561</v>
      </c>
      <c r="I20" s="979">
        <v>1692</v>
      </c>
      <c r="J20" s="980">
        <v>28.294314381270901</v>
      </c>
      <c r="K20" s="979">
        <v>1727</v>
      </c>
      <c r="L20" s="980">
        <v>28.879598662207357</v>
      </c>
      <c r="M20" s="979">
        <v>0</v>
      </c>
      <c r="N20" s="980">
        <v>0</v>
      </c>
      <c r="O20" s="979">
        <v>0</v>
      </c>
      <c r="P20" s="980">
        <f t="shared" si="2"/>
        <v>0</v>
      </c>
      <c r="R20" s="977"/>
    </row>
    <row r="21" spans="1:18" s="962" customFormat="1" ht="16.5" customHeight="1" x14ac:dyDescent="0.2">
      <c r="A21" s="962">
        <v>13</v>
      </c>
      <c r="B21" s="978" t="s">
        <v>42</v>
      </c>
      <c r="C21" s="979">
        <f t="shared" si="0"/>
        <v>5258</v>
      </c>
      <c r="D21" s="980">
        <f t="shared" si="1"/>
        <v>100</v>
      </c>
      <c r="E21" s="979">
        <v>1134</v>
      </c>
      <c r="F21" s="980">
        <v>21.567135793077217</v>
      </c>
      <c r="G21" s="979">
        <v>3</v>
      </c>
      <c r="H21" s="980">
        <v>5.7055914796500573E-2</v>
      </c>
      <c r="I21" s="979">
        <v>428</v>
      </c>
      <c r="J21" s="980">
        <v>8.1399771776340817</v>
      </c>
      <c r="K21" s="979">
        <v>3693</v>
      </c>
      <c r="L21" s="980">
        <v>70.2358311144922</v>
      </c>
      <c r="M21" s="979">
        <v>0</v>
      </c>
      <c r="N21" s="980">
        <v>0</v>
      </c>
      <c r="O21" s="979">
        <v>0</v>
      </c>
      <c r="P21" s="980">
        <f t="shared" si="2"/>
        <v>0</v>
      </c>
      <c r="R21" s="977"/>
    </row>
    <row r="22" spans="1:18" s="962" customFormat="1" ht="16.5" customHeight="1" x14ac:dyDescent="0.2">
      <c r="A22" s="962">
        <v>14</v>
      </c>
      <c r="B22" s="978" t="s">
        <v>43</v>
      </c>
      <c r="C22" s="979">
        <f t="shared" si="0"/>
        <v>197</v>
      </c>
      <c r="D22" s="980">
        <f t="shared" si="1"/>
        <v>100</v>
      </c>
      <c r="E22" s="979">
        <v>0</v>
      </c>
      <c r="F22" s="980">
        <v>0</v>
      </c>
      <c r="G22" s="979">
        <v>0</v>
      </c>
      <c r="H22" s="980">
        <v>0</v>
      </c>
      <c r="I22" s="979">
        <v>72</v>
      </c>
      <c r="J22" s="980">
        <v>36.548223350253807</v>
      </c>
      <c r="K22" s="979">
        <v>125</v>
      </c>
      <c r="L22" s="980">
        <v>63.451776649746193</v>
      </c>
      <c r="M22" s="979">
        <v>0</v>
      </c>
      <c r="N22" s="980">
        <v>0</v>
      </c>
      <c r="O22" s="979">
        <v>0</v>
      </c>
      <c r="P22" s="980">
        <f t="shared" si="2"/>
        <v>0</v>
      </c>
      <c r="R22" s="977"/>
    </row>
    <row r="23" spans="1:18" s="962" customFormat="1" ht="16.5" customHeight="1" x14ac:dyDescent="0.2">
      <c r="A23" s="962">
        <v>15</v>
      </c>
      <c r="B23" s="978" t="s">
        <v>44</v>
      </c>
      <c r="C23" s="979">
        <f t="shared" si="0"/>
        <v>855</v>
      </c>
      <c r="D23" s="980">
        <f t="shared" si="1"/>
        <v>100</v>
      </c>
      <c r="E23" s="979">
        <v>560</v>
      </c>
      <c r="F23" s="980">
        <v>65.497076023391813</v>
      </c>
      <c r="G23" s="979">
        <v>12</v>
      </c>
      <c r="H23" s="980">
        <v>1.4035087719298245</v>
      </c>
      <c r="I23" s="979">
        <v>153</v>
      </c>
      <c r="J23" s="980">
        <v>17.894736842105264</v>
      </c>
      <c r="K23" s="979">
        <v>130</v>
      </c>
      <c r="L23" s="980">
        <v>15.204678362573098</v>
      </c>
      <c r="M23" s="979">
        <v>0</v>
      </c>
      <c r="N23" s="980">
        <v>0</v>
      </c>
      <c r="O23" s="979">
        <v>0</v>
      </c>
      <c r="P23" s="980">
        <f t="shared" si="2"/>
        <v>0</v>
      </c>
      <c r="R23" s="977"/>
    </row>
    <row r="24" spans="1:18" s="962" customFormat="1" ht="16.5" customHeight="1" x14ac:dyDescent="0.2">
      <c r="A24" s="962">
        <v>16</v>
      </c>
      <c r="B24" s="978" t="s">
        <v>45</v>
      </c>
      <c r="C24" s="979">
        <f t="shared" si="0"/>
        <v>30</v>
      </c>
      <c r="D24" s="980">
        <f t="shared" si="1"/>
        <v>100</v>
      </c>
      <c r="E24" s="979">
        <v>0</v>
      </c>
      <c r="F24" s="980">
        <v>0</v>
      </c>
      <c r="G24" s="979">
        <v>29</v>
      </c>
      <c r="H24" s="980">
        <v>96.666666666666671</v>
      </c>
      <c r="I24" s="979">
        <v>1</v>
      </c>
      <c r="J24" s="980">
        <v>3.3333333333333335</v>
      </c>
      <c r="K24" s="979">
        <v>0</v>
      </c>
      <c r="L24" s="980">
        <v>0</v>
      </c>
      <c r="M24" s="979">
        <v>0</v>
      </c>
      <c r="N24" s="980">
        <v>0</v>
      </c>
      <c r="O24" s="979">
        <v>0</v>
      </c>
      <c r="P24" s="980">
        <f t="shared" si="2"/>
        <v>0</v>
      </c>
      <c r="R24" s="977"/>
    </row>
    <row r="25" spans="1:18" s="962" customFormat="1" ht="16.5" customHeight="1" x14ac:dyDescent="0.2">
      <c r="A25" s="962">
        <v>17</v>
      </c>
      <c r="B25" s="978" t="s">
        <v>46</v>
      </c>
      <c r="C25" s="979">
        <f t="shared" si="0"/>
        <v>35</v>
      </c>
      <c r="D25" s="980">
        <f t="shared" si="1"/>
        <v>100</v>
      </c>
      <c r="E25" s="979">
        <v>0</v>
      </c>
      <c r="F25" s="980">
        <v>0</v>
      </c>
      <c r="G25" s="979">
        <v>11</v>
      </c>
      <c r="H25" s="980">
        <v>31.428571428571427</v>
      </c>
      <c r="I25" s="979">
        <v>24</v>
      </c>
      <c r="J25" s="980">
        <v>68.571428571428569</v>
      </c>
      <c r="K25" s="979">
        <v>0</v>
      </c>
      <c r="L25" s="980">
        <v>0</v>
      </c>
      <c r="M25" s="979">
        <v>0</v>
      </c>
      <c r="N25" s="980">
        <v>0</v>
      </c>
      <c r="O25" s="979">
        <v>0</v>
      </c>
      <c r="P25" s="980">
        <f t="shared" si="2"/>
        <v>0</v>
      </c>
      <c r="R25" s="977"/>
    </row>
    <row r="26" spans="1:18" s="962" customFormat="1" ht="16.5" customHeight="1" x14ac:dyDescent="0.2">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
      <c r="B27" s="1288" t="s">
        <v>0</v>
      </c>
      <c r="C27" s="1291">
        <f>SUM(C9:C26)</f>
        <v>62924</v>
      </c>
      <c r="D27" s="1292">
        <f>C27/$C27*100</f>
        <v>100</v>
      </c>
      <c r="E27" s="1291">
        <f>SUM(E9:E26)</f>
        <v>30164</v>
      </c>
      <c r="F27" s="1292">
        <f>E27/$C27*100</f>
        <v>47.937194075392533</v>
      </c>
      <c r="G27" s="1291">
        <f>SUM(G9:G26)</f>
        <v>3647</v>
      </c>
      <c r="H27" s="1292">
        <f>G27/$C27*100</f>
        <v>5.7958807450257455</v>
      </c>
      <c r="I27" s="1291">
        <f>SUM(I9:I26)</f>
        <v>16969</v>
      </c>
      <c r="J27" s="1292">
        <f>I27/$C27*100</f>
        <v>26.967452800203418</v>
      </c>
      <c r="K27" s="1291">
        <f>SUM(K9:K26)</f>
        <v>11949</v>
      </c>
      <c r="L27" s="1292">
        <f>K27/$C27*100</f>
        <v>18.989574725065157</v>
      </c>
      <c r="M27" s="1291">
        <f>SUM(M9:M26)</f>
        <v>195</v>
      </c>
      <c r="N27" s="1292">
        <f>M27/$C27*100</f>
        <v>0.30989765431313965</v>
      </c>
      <c r="O27" s="1291">
        <f>SUM(O9:O26)</f>
        <v>0</v>
      </c>
      <c r="P27" s="1292">
        <f>O27/$C27*100</f>
        <v>0</v>
      </c>
    </row>
    <row r="28" spans="1:18" s="961" customFormat="1" hidden="1" x14ac:dyDescent="0.2">
      <c r="A28" s="964">
        <v>18</v>
      </c>
      <c r="B28" s="964" t="s">
        <v>39</v>
      </c>
      <c r="C28" s="984"/>
      <c r="D28" s="985"/>
      <c r="E28" s="984"/>
      <c r="F28" s="985"/>
      <c r="G28" s="984"/>
      <c r="H28" s="985"/>
      <c r="I28" s="984"/>
      <c r="J28" s="985"/>
      <c r="K28" s="984"/>
      <c r="L28" s="985"/>
      <c r="M28" s="984"/>
      <c r="N28" s="985"/>
      <c r="O28" s="984"/>
      <c r="P28" s="985"/>
    </row>
    <row r="29" spans="1:18" s="987" customFormat="1" hidden="1" x14ac:dyDescent="0.2">
      <c r="A29" s="964">
        <v>19</v>
      </c>
      <c r="B29" s="964" t="s">
        <v>47</v>
      </c>
      <c r="C29" s="986"/>
      <c r="D29" s="986"/>
      <c r="E29" s="986"/>
      <c r="F29" s="986"/>
      <c r="G29" s="986"/>
      <c r="H29" s="986"/>
      <c r="I29" s="986"/>
      <c r="K29" s="986"/>
      <c r="L29" s="986"/>
      <c r="M29" s="986"/>
      <c r="N29" s="986"/>
      <c r="O29" s="986"/>
      <c r="P29" s="986"/>
    </row>
    <row r="30" spans="1:18" hidden="1" x14ac:dyDescent="0.2"/>
    <row r="31" spans="1:18" hidden="1" x14ac:dyDescent="0.2">
      <c r="B31" s="960"/>
      <c r="M31" s="960"/>
      <c r="N31" s="960"/>
    </row>
    <row r="32" spans="1:18" hidden="1" x14ac:dyDescent="0.2">
      <c r="B32" s="960"/>
      <c r="D32" s="960"/>
      <c r="M32" s="960"/>
      <c r="N32" s="960"/>
    </row>
    <row r="33" spans="2:14" hidden="1" x14ac:dyDescent="0.2">
      <c r="B33" s="960"/>
      <c r="D33" s="960"/>
      <c r="M33" s="960"/>
      <c r="N33" s="960"/>
    </row>
    <row r="34" spans="2:14" hidden="1" x14ac:dyDescent="0.2">
      <c r="B34" s="960"/>
      <c r="D34" s="960"/>
      <c r="M34" s="960"/>
      <c r="N34" s="960"/>
    </row>
    <row r="35" spans="2:14" hidden="1" x14ac:dyDescent="0.2">
      <c r="B35" s="960"/>
      <c r="D35" s="960"/>
      <c r="M35" s="960"/>
      <c r="N35" s="960"/>
    </row>
    <row r="36" spans="2:14" hidden="1" x14ac:dyDescent="0.2">
      <c r="B36" s="960"/>
      <c r="D36" s="960"/>
      <c r="M36" s="960"/>
      <c r="N36" s="960"/>
    </row>
    <row r="37" spans="2:14" hidden="1" x14ac:dyDescent="0.2">
      <c r="B37" s="960"/>
      <c r="D37" s="960"/>
      <c r="M37" s="960"/>
      <c r="N37" s="960"/>
    </row>
    <row r="38" spans="2:14" hidden="1" x14ac:dyDescent="0.2">
      <c r="B38" s="960"/>
      <c r="D38" s="960"/>
      <c r="M38" s="960"/>
      <c r="N38" s="960"/>
    </row>
    <row r="39" spans="2:14" hidden="1" x14ac:dyDescent="0.2">
      <c r="B39" s="960"/>
      <c r="D39" s="960"/>
      <c r="M39" s="960"/>
      <c r="N39" s="960"/>
    </row>
    <row r="40" spans="2:14" hidden="1" x14ac:dyDescent="0.2">
      <c r="B40" s="960"/>
      <c r="D40" s="960"/>
      <c r="M40" s="960"/>
      <c r="N40" s="960"/>
    </row>
    <row r="41" spans="2:14" x14ac:dyDescent="0.2">
      <c r="B41" s="960"/>
      <c r="D41" s="960"/>
      <c r="M41" s="960"/>
      <c r="N41" s="960"/>
    </row>
    <row r="42" spans="2:14" s="1220" customFormat="1" x14ac:dyDescent="0.2">
      <c r="B42" s="964"/>
      <c r="D42" s="964"/>
      <c r="M42" s="964"/>
      <c r="N42" s="964"/>
    </row>
    <row r="43" spans="2:14" s="1220" customFormat="1" x14ac:dyDescent="0.2">
      <c r="B43" s="964"/>
      <c r="D43" s="964"/>
      <c r="M43" s="964"/>
      <c r="N43" s="964"/>
    </row>
    <row r="44" spans="2:14" s="1220" customFormat="1" x14ac:dyDescent="0.2">
      <c r="D44" s="964"/>
      <c r="M44" s="964"/>
      <c r="N44" s="964"/>
    </row>
    <row r="45" spans="2:14" s="1220" customFormat="1" x14ac:dyDescent="0.2">
      <c r="B45" s="1220" t="s">
        <v>39</v>
      </c>
      <c r="D45" s="964"/>
      <c r="G45" s="1220">
        <f>IFERROR(GETPIVOTDATA("ID PRESTACION
COUNT",#REF!,"CCAA",$B45,"Grado Resuelto",$B$1,"Subtipo",G$1),0)</f>
        <v>0</v>
      </c>
      <c r="M45" s="964"/>
      <c r="N45" s="964"/>
    </row>
    <row r="46" spans="2:14" s="1220" customFormat="1" x14ac:dyDescent="0.2">
      <c r="B46" s="1220" t="s">
        <v>47</v>
      </c>
      <c r="D46" s="964"/>
      <c r="G46" s="1220">
        <f>IFERROR(GETPIVOTDATA("ID PRESTACION
COUNT",#REF!,"CCAA",$B46,"Grado Resuelto",$B$1,"Subtipo",G$1),0)</f>
        <v>0</v>
      </c>
      <c r="M46" s="964"/>
      <c r="N46" s="964"/>
    </row>
    <row r="47" spans="2:14" s="1220" customFormat="1" x14ac:dyDescent="0.2">
      <c r="D47" s="964"/>
      <c r="M47" s="964"/>
      <c r="N47" s="964"/>
    </row>
    <row r="48" spans="2:14" s="1220" customFormat="1" x14ac:dyDescent="0.2">
      <c r="D48" s="964"/>
    </row>
    <row r="49" spans="4:4" x14ac:dyDescent="0.2">
      <c r="D49" s="960"/>
    </row>
    <row r="50" spans="4:4" x14ac:dyDescent="0.2">
      <c r="D50" s="960"/>
    </row>
    <row r="51" spans="4:4" x14ac:dyDescent="0.2">
      <c r="D51" s="960"/>
    </row>
    <row r="52" spans="4:4" x14ac:dyDescent="0.2">
      <c r="D52" s="960"/>
    </row>
    <row r="53" spans="4:4" x14ac:dyDescent="0.2">
      <c r="D53" s="960"/>
    </row>
    <row r="54" spans="4:4" x14ac:dyDescent="0.2">
      <c r="D54" s="960"/>
    </row>
    <row r="55" spans="4:4" x14ac:dyDescent="0.2">
      <c r="D55" s="960"/>
    </row>
    <row r="56" spans="4:4" x14ac:dyDescent="0.2">
      <c r="D56" s="960"/>
    </row>
    <row r="57" spans="4:4" x14ac:dyDescent="0.2">
      <c r="D57" s="960"/>
    </row>
    <row r="58" spans="4:4" x14ac:dyDescent="0.2">
      <c r="D58" s="960"/>
    </row>
    <row r="59" spans="4:4" x14ac:dyDescent="0.2">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2578125" defaultRowHeight="15" x14ac:dyDescent="0.25"/>
  <cols>
    <col min="1" max="1" width="1.140625" style="1014" customWidth="1"/>
    <col min="2" max="2" width="25.28515625" style="1014" customWidth="1"/>
    <col min="3" max="3" width="11.28515625" style="1014" customWidth="1"/>
    <col min="4" max="16384" width="11.42578125" style="1014"/>
  </cols>
  <sheetData>
    <row r="1" spans="1:39" s="993" customFormat="1" x14ac:dyDescent="0.2">
      <c r="D1" s="996"/>
      <c r="E1" s="996"/>
      <c r="N1" s="996"/>
    </row>
    <row r="2" spans="1:39" s="997" customFormat="1" ht="47.25" customHeight="1" x14ac:dyDescent="0.25">
      <c r="B2" s="1688"/>
      <c r="C2" s="1688"/>
      <c r="D2" s="1688"/>
      <c r="E2" s="1688"/>
      <c r="F2" s="1688"/>
      <c r="G2" s="1688"/>
      <c r="H2" s="1688"/>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
      <c r="A4" s="1004"/>
      <c r="B4" s="1689" t="s">
        <v>443</v>
      </c>
      <c r="C4" s="1689"/>
      <c r="D4" s="1689"/>
      <c r="E4" s="1689"/>
      <c r="F4" s="1689"/>
      <c r="G4" s="1689"/>
      <c r="H4" s="1689"/>
      <c r="I4" s="1689"/>
      <c r="J4" s="1689"/>
      <c r="K4" s="1689"/>
      <c r="L4" s="1689"/>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
      <c r="A5" s="1004"/>
      <c r="B5" s="1690" t="s">
        <v>499</v>
      </c>
      <c r="C5" s="1690"/>
      <c r="D5" s="1690"/>
      <c r="E5" s="1690"/>
      <c r="F5" s="1690"/>
      <c r="G5" s="1690"/>
      <c r="H5" s="1690"/>
      <c r="I5" s="1690"/>
      <c r="J5" s="1690"/>
      <c r="K5" s="1690"/>
      <c r="L5" s="1690"/>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2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25">
      <c r="B7" s="127"/>
      <c r="C7" s="1691"/>
      <c r="D7" s="1691"/>
      <c r="E7" s="1691"/>
      <c r="F7" s="1691"/>
      <c r="G7" s="1691"/>
      <c r="H7" s="1691"/>
      <c r="I7" s="127"/>
      <c r="J7" s="1691"/>
      <c r="K7" s="1691"/>
      <c r="L7" s="1691"/>
      <c r="M7" s="1691"/>
      <c r="N7" s="127"/>
      <c r="O7" s="127"/>
      <c r="P7" s="127"/>
      <c r="Q7" s="1691"/>
      <c r="R7" s="1691"/>
      <c r="S7" s="1691"/>
      <c r="T7" s="1691"/>
      <c r="U7" s="1691"/>
      <c r="V7" s="1691"/>
      <c r="W7" s="127"/>
      <c r="X7" s="127"/>
      <c r="AF7" s="1692"/>
      <c r="AG7" s="1692"/>
      <c r="AH7" s="1692"/>
      <c r="AI7" s="1692"/>
      <c r="AJ7" s="1692"/>
      <c r="AK7" s="1692"/>
      <c r="AL7" s="1692"/>
      <c r="AM7" s="1692"/>
    </row>
    <row r="8" spans="1:39" s="201" customFormat="1" x14ac:dyDescent="0.2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25">
      <c r="A9" s="1693"/>
      <c r="B9" s="207" t="s">
        <v>139</v>
      </c>
      <c r="C9" s="1007">
        <v>255013</v>
      </c>
      <c r="D9" s="1008">
        <v>0.3590751259515006</v>
      </c>
      <c r="E9" s="1009"/>
      <c r="F9" s="1009"/>
      <c r="G9" s="1009"/>
      <c r="H9" s="1009" t="s">
        <v>140</v>
      </c>
      <c r="I9" s="207">
        <v>196045</v>
      </c>
      <c r="J9" s="1008">
        <v>0.27615822487924374</v>
      </c>
      <c r="K9" s="1009"/>
      <c r="L9" s="1009"/>
      <c r="M9" s="1009"/>
      <c r="N9" s="127"/>
      <c r="O9" s="1694"/>
      <c r="P9" s="1010"/>
      <c r="Q9" s="1009"/>
      <c r="R9" s="1009"/>
      <c r="S9" s="1009"/>
      <c r="T9" s="1009"/>
      <c r="U9" s="1009"/>
      <c r="V9" s="1009"/>
      <c r="W9" s="127"/>
      <c r="X9" s="127"/>
      <c r="AD9" s="1693"/>
      <c r="AE9" s="1011"/>
      <c r="AF9" s="1012"/>
      <c r="AG9" s="1012"/>
      <c r="AH9" s="1012"/>
      <c r="AI9" s="1012"/>
      <c r="AJ9" s="1012"/>
      <c r="AK9" s="1012"/>
      <c r="AL9" s="1012"/>
      <c r="AM9" s="1012"/>
    </row>
    <row r="10" spans="1:39" s="201" customFormat="1" x14ac:dyDescent="0.25">
      <c r="A10" s="1693"/>
      <c r="B10" s="207" t="s">
        <v>143</v>
      </c>
      <c r="C10" s="1007">
        <v>164622</v>
      </c>
      <c r="D10" s="1008">
        <v>0.23179863530246664</v>
      </c>
      <c r="E10" s="1009"/>
      <c r="F10" s="1009"/>
      <c r="G10" s="1009"/>
      <c r="H10" s="1009" t="s">
        <v>142</v>
      </c>
      <c r="I10" s="207">
        <v>337777</v>
      </c>
      <c r="J10" s="1008">
        <v>0.47580859866375735</v>
      </c>
      <c r="K10" s="1009"/>
      <c r="L10" s="1009"/>
      <c r="M10" s="1009"/>
      <c r="N10" s="127"/>
      <c r="O10" s="1694"/>
      <c r="P10" s="1010"/>
      <c r="Q10" s="1009"/>
      <c r="R10" s="1009"/>
      <c r="S10" s="1009"/>
      <c r="T10" s="1009"/>
      <c r="U10" s="1009"/>
      <c r="V10" s="1009"/>
      <c r="W10" s="127"/>
      <c r="X10" s="127"/>
      <c r="AD10" s="1693"/>
      <c r="AE10" s="1011"/>
      <c r="AF10" s="1012"/>
      <c r="AG10" s="1012"/>
      <c r="AH10" s="1012"/>
      <c r="AI10" s="1012"/>
      <c r="AJ10" s="1012"/>
      <c r="AK10" s="1012"/>
      <c r="AL10" s="1012"/>
      <c r="AM10" s="1012"/>
    </row>
    <row r="11" spans="1:39" s="201" customFormat="1" x14ac:dyDescent="0.25">
      <c r="A11" s="1693"/>
      <c r="B11" s="207" t="s">
        <v>141</v>
      </c>
      <c r="C11" s="1007">
        <v>142069</v>
      </c>
      <c r="D11" s="1008">
        <v>0.20004252359214525</v>
      </c>
      <c r="E11" s="1009"/>
      <c r="F11" s="1009"/>
      <c r="G11" s="1009"/>
      <c r="H11" s="1009" t="s">
        <v>144</v>
      </c>
      <c r="I11" s="207">
        <v>124777</v>
      </c>
      <c r="J11" s="1008">
        <v>0.17576676184425716</v>
      </c>
      <c r="K11" s="1009"/>
      <c r="L11" s="1009"/>
      <c r="M11" s="1009"/>
      <c r="N11" s="127"/>
      <c r="O11" s="1694"/>
      <c r="P11" s="1010"/>
      <c r="Q11" s="1009"/>
      <c r="R11" s="1009"/>
      <c r="S11" s="1009"/>
      <c r="T11" s="1009"/>
      <c r="U11" s="1009"/>
      <c r="V11" s="1009"/>
      <c r="W11" s="127"/>
      <c r="X11" s="127"/>
      <c r="AD11" s="1693"/>
      <c r="AE11" s="1011"/>
      <c r="AF11" s="1012"/>
      <c r="AG11" s="1012"/>
      <c r="AH11" s="1012"/>
      <c r="AI11" s="1012"/>
      <c r="AJ11" s="1012"/>
      <c r="AK11" s="1012"/>
      <c r="AL11" s="1012"/>
      <c r="AM11" s="1012"/>
    </row>
    <row r="12" spans="1:39" s="201" customFormat="1" x14ac:dyDescent="0.25">
      <c r="A12" s="1693"/>
      <c r="B12" s="207" t="s">
        <v>147</v>
      </c>
      <c r="C12" s="1007">
        <v>30256</v>
      </c>
      <c r="D12" s="1008">
        <v>4.2602443839288982E-2</v>
      </c>
      <c r="E12" s="1009"/>
      <c r="F12" s="1009"/>
      <c r="G12" s="1009"/>
      <c r="H12" s="1009" t="s">
        <v>146</v>
      </c>
      <c r="I12" s="207">
        <v>44991</v>
      </c>
      <c r="J12" s="1008">
        <v>6.3376442630733013E-2</v>
      </c>
      <c r="K12" s="1009"/>
      <c r="L12" s="1009"/>
      <c r="M12" s="1009"/>
      <c r="N12" s="127"/>
      <c r="O12" s="1694"/>
      <c r="P12" s="1010"/>
      <c r="Q12" s="1009"/>
      <c r="R12" s="1009"/>
      <c r="S12" s="1009"/>
      <c r="T12" s="1009"/>
      <c r="U12" s="1009"/>
      <c r="V12" s="1009"/>
      <c r="W12" s="127"/>
      <c r="X12" s="127"/>
      <c r="AD12" s="1693"/>
      <c r="AE12" s="1011"/>
      <c r="AF12" s="1012"/>
      <c r="AG12" s="1012"/>
      <c r="AH12" s="1012"/>
      <c r="AI12" s="1012"/>
      <c r="AJ12" s="1012"/>
      <c r="AK12" s="1012"/>
      <c r="AL12" s="1012"/>
      <c r="AM12" s="1012"/>
    </row>
    <row r="13" spans="1:39" s="201" customFormat="1" x14ac:dyDescent="0.25">
      <c r="A13" s="1693"/>
      <c r="B13" s="207" t="s">
        <v>145</v>
      </c>
      <c r="C13" s="1007">
        <v>23128</v>
      </c>
      <c r="D13" s="1008">
        <v>3.2565749640239144E-2</v>
      </c>
      <c r="E13" s="1009"/>
      <c r="F13" s="1009"/>
      <c r="G13" s="1009"/>
      <c r="H13" s="1009" t="s">
        <v>148</v>
      </c>
      <c r="I13" s="207">
        <v>6311</v>
      </c>
      <c r="J13" s="1008">
        <v>8.889971982008759E-3</v>
      </c>
      <c r="K13" s="1009"/>
      <c r="L13" s="1009"/>
      <c r="M13" s="1009"/>
      <c r="N13" s="127"/>
      <c r="O13" s="1694"/>
      <c r="P13" s="1010"/>
      <c r="Q13" s="1009"/>
      <c r="R13" s="1009"/>
      <c r="S13" s="1009"/>
      <c r="T13" s="1009"/>
      <c r="U13" s="1009"/>
      <c r="V13" s="1009"/>
      <c r="W13" s="127"/>
      <c r="X13" s="127"/>
      <c r="AD13" s="1693"/>
      <c r="AE13" s="1011"/>
      <c r="AF13" s="1012"/>
      <c r="AG13" s="1012"/>
      <c r="AH13" s="1012"/>
      <c r="AI13" s="1012"/>
      <c r="AJ13" s="1012"/>
      <c r="AK13" s="1012"/>
      <c r="AL13" s="1012"/>
      <c r="AM13" s="1012"/>
    </row>
    <row r="14" spans="1:39" s="201" customFormat="1" x14ac:dyDescent="0.25">
      <c r="A14" s="1693"/>
      <c r="B14" s="207" t="s">
        <v>151</v>
      </c>
      <c r="C14" s="1007">
        <v>12021</v>
      </c>
      <c r="D14" s="1008">
        <v>1.6926360966158543E-2</v>
      </c>
      <c r="E14" s="1009"/>
      <c r="F14" s="1009"/>
      <c r="G14" s="1009"/>
      <c r="H14" s="1009" t="s">
        <v>150</v>
      </c>
      <c r="I14" s="207">
        <v>887</v>
      </c>
      <c r="J14" s="1009"/>
      <c r="K14" s="1009"/>
      <c r="L14" s="1009"/>
      <c r="M14" s="1009"/>
      <c r="N14" s="127"/>
      <c r="O14" s="1694"/>
      <c r="P14" s="1010"/>
      <c r="Q14" s="1009"/>
      <c r="R14" s="1009"/>
      <c r="S14" s="1009"/>
      <c r="T14" s="1009"/>
      <c r="U14" s="1009"/>
      <c r="V14" s="1009"/>
      <c r="W14" s="127"/>
      <c r="X14" s="127"/>
      <c r="AD14" s="1693"/>
      <c r="AE14" s="1011"/>
      <c r="AF14" s="1012"/>
      <c r="AG14" s="1012"/>
      <c r="AH14" s="1012"/>
      <c r="AI14" s="1012"/>
      <c r="AJ14" s="1012"/>
      <c r="AK14" s="1012"/>
      <c r="AL14" s="1012"/>
      <c r="AM14" s="1012"/>
    </row>
    <row r="15" spans="1:39" s="201" customFormat="1" x14ac:dyDescent="0.25">
      <c r="A15" s="1693"/>
      <c r="B15" s="207" t="s">
        <v>149</v>
      </c>
      <c r="C15" s="1007">
        <v>12428</v>
      </c>
      <c r="D15" s="1008">
        <v>1.7499443813943794E-2</v>
      </c>
      <c r="E15" s="1009"/>
      <c r="F15" s="1009"/>
      <c r="G15" s="1009"/>
      <c r="H15" s="1009"/>
      <c r="I15" s="127"/>
      <c r="J15" s="1009"/>
      <c r="K15" s="1009"/>
      <c r="L15" s="1009"/>
      <c r="M15" s="1009"/>
      <c r="N15" s="127"/>
      <c r="O15" s="1694"/>
      <c r="P15" s="1010"/>
      <c r="Q15" s="1009"/>
      <c r="R15" s="1009"/>
      <c r="S15" s="1009"/>
      <c r="T15" s="1009"/>
      <c r="U15" s="1009"/>
      <c r="V15" s="1009"/>
      <c r="W15" s="127"/>
      <c r="X15" s="127"/>
      <c r="AD15" s="1693"/>
      <c r="AE15" s="1011"/>
      <c r="AF15" s="1012"/>
      <c r="AG15" s="1012"/>
      <c r="AH15" s="1012"/>
      <c r="AI15" s="1012"/>
      <c r="AJ15" s="1012"/>
      <c r="AK15" s="1012"/>
      <c r="AL15" s="1012"/>
      <c r="AM15" s="1012"/>
    </row>
    <row r="16" spans="1:39" s="201" customFormat="1" x14ac:dyDescent="0.25">
      <c r="A16" s="1693"/>
      <c r="B16" s="207" t="s">
        <v>190</v>
      </c>
      <c r="C16" s="1007">
        <v>8901</v>
      </c>
      <c r="D16" s="1008">
        <v>1.2533195155126627E-2</v>
      </c>
      <c r="E16" s="1009"/>
      <c r="F16" s="1009"/>
      <c r="G16" s="1009"/>
      <c r="H16" s="1009"/>
      <c r="I16" s="127"/>
      <c r="J16" s="1009"/>
      <c r="K16" s="1009"/>
      <c r="L16" s="1009"/>
      <c r="M16" s="1009"/>
      <c r="N16" s="127"/>
      <c r="O16" s="1694"/>
      <c r="P16" s="1010"/>
      <c r="Q16" s="1009"/>
      <c r="R16" s="1009"/>
      <c r="S16" s="1009"/>
      <c r="T16" s="1009"/>
      <c r="U16" s="1009"/>
      <c r="V16" s="1009"/>
      <c r="W16" s="127"/>
      <c r="X16" s="127"/>
      <c r="AD16" s="1693"/>
      <c r="AE16" s="1011"/>
      <c r="AF16" s="1012"/>
      <c r="AG16" s="1012"/>
      <c r="AH16" s="1012"/>
      <c r="AI16" s="1012"/>
      <c r="AJ16" s="1012"/>
      <c r="AK16" s="1012"/>
      <c r="AL16" s="1012"/>
      <c r="AM16" s="1012"/>
    </row>
    <row r="17" spans="1:28" s="201" customFormat="1" x14ac:dyDescent="0.25">
      <c r="A17" s="1013"/>
      <c r="B17" s="207" t="s">
        <v>150</v>
      </c>
      <c r="C17" s="205">
        <v>61756</v>
      </c>
      <c r="D17" s="1008">
        <v>8.6956521739130432E-2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2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25">
      <c r="B19" s="127" t="s">
        <v>23</v>
      </c>
      <c r="C19" s="127">
        <v>195782</v>
      </c>
      <c r="D19" s="206">
        <v>0.27544397970137324</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25">
      <c r="B20" s="127" t="s">
        <v>24</v>
      </c>
      <c r="C20" s="127">
        <v>515005</v>
      </c>
      <c r="D20" s="206">
        <v>0.72455602029862676</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2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2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2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2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2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2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2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2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2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25">
      <c r="B30" s="127"/>
      <c r="C30" s="127"/>
      <c r="D30" s="127"/>
      <c r="E30" s="127"/>
      <c r="F30" s="127"/>
      <c r="G30" s="127"/>
      <c r="H30" s="127"/>
      <c r="I30" s="127"/>
      <c r="J30" s="127"/>
      <c r="K30" s="127"/>
      <c r="L30" s="127"/>
      <c r="M30" s="127"/>
    </row>
    <row r="31" spans="1:28" s="994" customFormat="1" x14ac:dyDescent="0.25">
      <c r="B31" s="127"/>
      <c r="C31" s="127"/>
      <c r="D31" s="127"/>
      <c r="E31" s="127"/>
      <c r="F31" s="127"/>
      <c r="G31" s="127"/>
      <c r="H31" s="127"/>
      <c r="I31" s="127"/>
      <c r="J31" s="127"/>
      <c r="K31" s="127"/>
      <c r="L31" s="127"/>
      <c r="M31" s="127"/>
    </row>
    <row r="32" spans="1:28" s="994" customFormat="1" x14ac:dyDescent="0.25">
      <c r="B32" s="127"/>
      <c r="C32" s="127"/>
      <c r="D32" s="127"/>
      <c r="E32" s="127"/>
      <c r="F32" s="127"/>
      <c r="G32" s="127"/>
      <c r="H32" s="127"/>
      <c r="I32" s="127"/>
      <c r="J32" s="127"/>
      <c r="K32" s="127"/>
      <c r="L32" s="127"/>
      <c r="M32" s="127"/>
    </row>
    <row r="33" spans="2:13" s="994" customFormat="1" x14ac:dyDescent="0.25">
      <c r="B33" s="127"/>
      <c r="C33" s="127"/>
      <c r="D33" s="127"/>
      <c r="E33" s="127"/>
      <c r="F33" s="127"/>
      <c r="G33" s="127"/>
      <c r="H33" s="127"/>
      <c r="I33" s="127"/>
      <c r="J33" s="127"/>
      <c r="K33" s="127"/>
      <c r="L33" s="127"/>
      <c r="M33" s="127"/>
    </row>
    <row r="34" spans="2:13" s="994" customFormat="1" x14ac:dyDescent="0.25">
      <c r="B34" s="127"/>
      <c r="C34" s="127"/>
      <c r="D34" s="127"/>
      <c r="E34" s="127"/>
      <c r="F34" s="127"/>
      <c r="G34" s="127"/>
      <c r="H34" s="127"/>
    </row>
    <row r="35" spans="2:13" s="994" customFormat="1" x14ac:dyDescent="0.25">
      <c r="B35" s="127"/>
      <c r="C35" s="127"/>
      <c r="D35" s="127"/>
      <c r="E35" s="127"/>
      <c r="F35" s="127"/>
      <c r="G35" s="127"/>
      <c r="H35" s="127"/>
    </row>
    <row r="36" spans="2:13" s="994" customFormat="1" x14ac:dyDescent="0.25">
      <c r="B36" s="127"/>
      <c r="C36" s="127"/>
      <c r="D36" s="127"/>
      <c r="E36" s="127"/>
      <c r="F36" s="127"/>
      <c r="G36" s="127"/>
      <c r="H36" s="127"/>
    </row>
    <row r="37" spans="2:13" s="994" customFormat="1" x14ac:dyDescent="0.25">
      <c r="B37" s="127"/>
      <c r="C37" s="127"/>
      <c r="D37" s="127"/>
      <c r="E37" s="127"/>
      <c r="F37" s="127"/>
      <c r="G37" s="127"/>
      <c r="H37" s="127"/>
    </row>
    <row r="38" spans="2:13" s="994" customFormat="1" x14ac:dyDescent="0.25">
      <c r="B38" s="127"/>
      <c r="C38" s="127"/>
      <c r="D38" s="127"/>
      <c r="E38" s="127"/>
      <c r="F38" s="127"/>
      <c r="G38" s="127"/>
      <c r="H38" s="127"/>
    </row>
    <row r="39" spans="2:13" s="994" customFormat="1" x14ac:dyDescent="0.25">
      <c r="B39" s="127"/>
      <c r="C39" s="127"/>
      <c r="D39" s="127"/>
      <c r="E39" s="127"/>
      <c r="F39" s="127"/>
      <c r="G39" s="127"/>
      <c r="H39" s="127"/>
    </row>
    <row r="40" spans="2:13" s="994" customFormat="1" x14ac:dyDescent="0.25">
      <c r="B40" s="127"/>
      <c r="C40" s="127"/>
      <c r="D40" s="127"/>
      <c r="E40" s="127"/>
      <c r="F40" s="127"/>
      <c r="G40" s="127"/>
      <c r="H40" s="127"/>
    </row>
    <row r="41" spans="2:13" s="994" customFormat="1" x14ac:dyDescent="0.25">
      <c r="B41" s="127"/>
      <c r="C41" s="127"/>
      <c r="D41" s="127"/>
      <c r="E41" s="127"/>
      <c r="F41" s="127"/>
      <c r="G41" s="127"/>
      <c r="H41" s="127"/>
    </row>
    <row r="42" spans="2:13" s="994" customFormat="1" x14ac:dyDescent="0.25">
      <c r="B42" s="127"/>
      <c r="C42" s="127"/>
      <c r="D42" s="127"/>
    </row>
    <row r="43" spans="2:13" s="994" customFormat="1" x14ac:dyDescent="0.25"/>
    <row r="44" spans="2:13" s="994" customFormat="1" x14ac:dyDescent="0.25"/>
    <row r="45" spans="2:13" s="994" customFormat="1" x14ac:dyDescent="0.25"/>
    <row r="46" spans="2:13" s="994" customFormat="1" x14ac:dyDescent="0.25"/>
    <row r="47" spans="2:13" s="994" customFormat="1" x14ac:dyDescent="0.25"/>
    <row r="48" spans="2:13" s="994" customFormat="1" x14ac:dyDescent="0.25"/>
    <row r="49" s="994" customFormat="1" x14ac:dyDescent="0.25"/>
    <row r="50" s="994" customFormat="1" x14ac:dyDescent="0.25"/>
    <row r="51" s="994" customFormat="1" x14ac:dyDescent="0.25"/>
    <row r="52" s="994" customFormat="1" x14ac:dyDescent="0.25"/>
    <row r="53" s="994" customFormat="1" x14ac:dyDescent="0.25"/>
    <row r="54" s="994" customFormat="1" x14ac:dyDescent="0.25"/>
    <row r="55" s="994" customFormat="1" x14ac:dyDescent="0.25"/>
    <row r="56" s="994" customFormat="1" x14ac:dyDescent="0.25"/>
    <row r="57" s="994" customFormat="1" x14ac:dyDescent="0.25"/>
    <row r="58" s="994" customFormat="1" x14ac:dyDescent="0.25"/>
    <row r="59" s="994" customFormat="1" x14ac:dyDescent="0.25"/>
    <row r="60" s="994" customFormat="1" x14ac:dyDescent="0.25"/>
    <row r="61" s="994" customFormat="1" x14ac:dyDescent="0.25"/>
    <row r="62" s="994" customFormat="1" x14ac:dyDescent="0.25"/>
    <row r="63" s="994" customFormat="1" x14ac:dyDescent="0.25"/>
    <row r="64" s="994" customFormat="1" x14ac:dyDescent="0.25"/>
    <row r="65" spans="2:4" s="994" customFormat="1" x14ac:dyDescent="0.25"/>
    <row r="66" spans="2:4" s="994" customFormat="1" x14ac:dyDescent="0.25"/>
    <row r="67" spans="2:4" s="128" customFormat="1" x14ac:dyDescent="0.25">
      <c r="B67" s="994"/>
      <c r="C67" s="994"/>
      <c r="D67" s="994"/>
    </row>
    <row r="68" spans="2:4" s="128" customFormat="1" x14ac:dyDescent="0.25"/>
    <row r="69" spans="2:4" s="128" customFormat="1" x14ac:dyDescent="0.25"/>
    <row r="70" spans="2:4" s="128" customFormat="1" x14ac:dyDescent="0.25"/>
    <row r="71" spans="2:4" s="128" customFormat="1" x14ac:dyDescent="0.25"/>
    <row r="72" spans="2:4" s="128" customFormat="1" x14ac:dyDescent="0.25"/>
    <row r="73" spans="2:4" s="128" customFormat="1" x14ac:dyDescent="0.25"/>
    <row r="74" spans="2:4" s="128" customFormat="1" x14ac:dyDescent="0.25"/>
    <row r="75" spans="2:4" s="128" customFormat="1" x14ac:dyDescent="0.25"/>
    <row r="76" spans="2:4" s="128" customFormat="1" x14ac:dyDescent="0.25"/>
    <row r="77" spans="2:4" s="128" customFormat="1" x14ac:dyDescent="0.25"/>
    <row r="78" spans="2:4" s="128" customFormat="1" x14ac:dyDescent="0.25"/>
    <row r="79" spans="2:4" s="128" customFormat="1" x14ac:dyDescent="0.25"/>
    <row r="80" spans="2:4" s="128" customFormat="1" x14ac:dyDescent="0.25"/>
    <row r="81" s="128" customFormat="1" x14ac:dyDescent="0.25"/>
    <row r="82" s="128" customFormat="1" x14ac:dyDescent="0.25"/>
    <row r="83" s="128" customFormat="1" x14ac:dyDescent="0.25"/>
    <row r="84" s="128" customFormat="1" x14ac:dyDescent="0.25"/>
    <row r="85" s="128" customFormat="1" x14ac:dyDescent="0.25"/>
    <row r="86" s="128" customFormat="1" x14ac:dyDescent="0.25"/>
    <row r="87" s="128" customFormat="1" x14ac:dyDescent="0.25"/>
    <row r="88" s="128" customFormat="1" x14ac:dyDescent="0.25"/>
    <row r="89" s="128" customFormat="1" x14ac:dyDescent="0.25"/>
    <row r="90" s="128" customFormat="1" x14ac:dyDescent="0.25"/>
    <row r="91" s="128" customFormat="1" x14ac:dyDescent="0.25"/>
    <row r="92" s="128" customFormat="1" x14ac:dyDescent="0.25"/>
    <row r="93" s="128" customFormat="1" x14ac:dyDescent="0.25"/>
    <row r="94" s="128" customFormat="1" x14ac:dyDescent="0.25"/>
    <row r="95" s="128" customFormat="1" x14ac:dyDescent="0.25"/>
    <row r="96" s="128" customFormat="1" x14ac:dyDescent="0.25"/>
    <row r="97" spans="2:4" s="128" customFormat="1" x14ac:dyDescent="0.25"/>
    <row r="98" spans="2:4" s="128" customFormat="1" x14ac:dyDescent="0.25"/>
    <row r="99" spans="2:4" x14ac:dyDescent="0.25">
      <c r="B99" s="128"/>
      <c r="C99" s="128"/>
      <c r="D99" s="128"/>
    </row>
  </sheetData>
  <mergeCells count="18">
    <mergeCell ref="AL7:AM7"/>
    <mergeCell ref="A9:A16"/>
    <mergeCell ref="O9:O16"/>
    <mergeCell ref="AD9:AD16"/>
    <mergeCell ref="Q7:R7"/>
    <mergeCell ref="S7:T7"/>
    <mergeCell ref="U7:V7"/>
    <mergeCell ref="AF7:AG7"/>
    <mergeCell ref="AH7:AI7"/>
    <mergeCell ref="AJ7:AK7"/>
    <mergeCell ref="B2:H2"/>
    <mergeCell ref="B4:L4"/>
    <mergeCell ref="B5:L5"/>
    <mergeCell ref="C7:D7"/>
    <mergeCell ref="E7:F7"/>
    <mergeCell ref="G7:H7"/>
    <mergeCell ref="J7:K7"/>
    <mergeCell ref="L7:M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2578125" defaultRowHeight="15" x14ac:dyDescent="0.25"/>
  <cols>
    <col min="1" max="1" width="4.28515625" style="666" customWidth="1"/>
    <col min="2" max="2" width="12.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9.28515625" style="666" bestFit="1" customWidth="1"/>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6" t="s">
        <v>446</v>
      </c>
      <c r="C6" s="1556"/>
      <c r="D6" s="1556"/>
      <c r="E6" s="1556"/>
      <c r="F6" s="1556"/>
      <c r="G6" s="1556"/>
      <c r="H6" s="1556"/>
      <c r="I6" s="1556"/>
      <c r="J6" s="1556"/>
      <c r="K6" s="1556"/>
      <c r="L6" s="1556"/>
      <c r="M6" s="1556"/>
      <c r="N6" s="1556"/>
      <c r="O6" s="1016"/>
    </row>
    <row r="7" spans="1:17" s="621" customFormat="1" ht="11.25" customHeight="1" x14ac:dyDescent="0.2">
      <c r="A7" s="1015"/>
      <c r="B7" s="1556"/>
      <c r="C7" s="1556"/>
      <c r="D7" s="1556"/>
      <c r="E7" s="1556"/>
      <c r="F7" s="1556"/>
      <c r="G7" s="1556"/>
      <c r="H7" s="1556"/>
      <c r="I7" s="1556"/>
      <c r="J7" s="1556"/>
      <c r="K7" s="1556"/>
      <c r="L7" s="1556"/>
      <c r="M7" s="1556"/>
      <c r="N7" s="1556"/>
      <c r="O7" s="1016"/>
    </row>
    <row r="8" spans="1:17" s="621" customFormat="1" ht="15.75" customHeight="1" x14ac:dyDescent="0.2">
      <c r="A8" s="1015"/>
      <c r="B8" s="1695" t="str">
        <f>porsaad!$B$6</f>
        <v>Situación a 30 de junio de 2025</v>
      </c>
      <c r="C8" s="1695"/>
      <c r="D8" s="1695"/>
      <c r="E8" s="1695"/>
      <c r="F8" s="1695"/>
      <c r="G8" s="1695"/>
      <c r="H8" s="1695"/>
      <c r="I8" s="1695"/>
      <c r="J8" s="1695"/>
      <c r="K8" s="1695"/>
      <c r="L8" s="1695"/>
      <c r="M8" s="1695"/>
      <c r="N8" s="1695"/>
      <c r="O8" s="1017"/>
      <c r="P8" s="1017"/>
      <c r="Q8" s="1017"/>
    </row>
    <row r="9" spans="1:17" s="700" customFormat="1" ht="6" customHeight="1" x14ac:dyDescent="0.25">
      <c r="A9" s="1018"/>
      <c r="B9" s="666"/>
      <c r="C9" s="666"/>
      <c r="D9" s="666"/>
      <c r="E9" s="666"/>
      <c r="F9" s="666"/>
      <c r="G9" s="666"/>
      <c r="H9" s="666"/>
      <c r="I9" s="666"/>
      <c r="J9" s="666"/>
      <c r="K9" s="666"/>
      <c r="L9" s="666"/>
      <c r="M9" s="666"/>
      <c r="N9" s="666"/>
      <c r="O9" s="666"/>
      <c r="P9" s="666"/>
      <c r="Q9" s="666"/>
    </row>
    <row r="10" spans="1:17" s="101" customFormat="1" x14ac:dyDescent="0.25"/>
    <row r="11" spans="1:17" s="101" customFormat="1" x14ac:dyDescent="0.25">
      <c r="C11" s="1696" t="s">
        <v>0</v>
      </c>
      <c r="D11" s="1696"/>
      <c r="E11" s="1696"/>
    </row>
    <row r="12" spans="1:17" s="101" customFormat="1" x14ac:dyDescent="0.25">
      <c r="C12" s="101" t="s">
        <v>23</v>
      </c>
      <c r="D12" s="101" t="s">
        <v>24</v>
      </c>
      <c r="E12" s="101" t="s">
        <v>154</v>
      </c>
      <c r="F12" s="101" t="s">
        <v>68</v>
      </c>
      <c r="G12" s="101" t="s">
        <v>155</v>
      </c>
      <c r="H12" s="101" t="s">
        <v>156</v>
      </c>
    </row>
    <row r="13" spans="1:17" s="101" customFormat="1" x14ac:dyDescent="0.25">
      <c r="B13" s="101" t="s">
        <v>8</v>
      </c>
      <c r="C13" s="1019">
        <v>16653</v>
      </c>
      <c r="D13" s="1019">
        <v>73842</v>
      </c>
      <c r="E13" s="1019" t="e">
        <v>#REF!</v>
      </c>
      <c r="F13" s="1019">
        <v>90495</v>
      </c>
      <c r="G13" s="129">
        <v>0.1840212166418034</v>
      </c>
      <c r="H13" s="129">
        <v>0.81597878335819662</v>
      </c>
      <c r="I13" s="129">
        <v>0.27544397970137324</v>
      </c>
      <c r="M13" s="1019"/>
      <c r="N13" s="1019"/>
      <c r="O13" s="1020"/>
      <c r="P13" s="1020"/>
      <c r="Q13" s="1020"/>
    </row>
    <row r="14" spans="1:17" s="101" customFormat="1" x14ac:dyDescent="0.25">
      <c r="B14" s="101" t="s">
        <v>7</v>
      </c>
      <c r="C14" s="1019">
        <v>7646</v>
      </c>
      <c r="D14" s="1019">
        <v>17426</v>
      </c>
      <c r="E14" s="1019" t="e">
        <v>#REF!</v>
      </c>
      <c r="F14" s="1019">
        <v>25072</v>
      </c>
      <c r="G14" s="129">
        <v>0.30496171027440971</v>
      </c>
      <c r="H14" s="129">
        <v>0.69503828972559034</v>
      </c>
      <c r="I14" s="129">
        <v>0.27544397970137324</v>
      </c>
      <c r="M14" s="1019"/>
      <c r="N14" s="1019"/>
      <c r="O14" s="1020"/>
      <c r="P14" s="1020"/>
      <c r="Q14" s="1020"/>
    </row>
    <row r="15" spans="1:17" s="101" customFormat="1" x14ac:dyDescent="0.25">
      <c r="B15" s="101" t="s">
        <v>37</v>
      </c>
      <c r="C15" s="1019">
        <v>3546</v>
      </c>
      <c r="D15" s="1019">
        <v>10042</v>
      </c>
      <c r="E15" s="1019" t="e">
        <v>#REF!</v>
      </c>
      <c r="F15" s="1019">
        <v>13588</v>
      </c>
      <c r="G15" s="129">
        <v>0.26096555784515751</v>
      </c>
      <c r="H15" s="129">
        <v>0.73903444215484249</v>
      </c>
      <c r="I15" s="129">
        <v>0.27544397970137324</v>
      </c>
      <c r="M15" s="1019"/>
      <c r="N15" s="1019"/>
      <c r="O15" s="1020"/>
      <c r="P15" s="1020"/>
      <c r="Q15" s="1020"/>
    </row>
    <row r="16" spans="1:17" s="101" customFormat="1" x14ac:dyDescent="0.25">
      <c r="B16" s="101" t="s">
        <v>38</v>
      </c>
      <c r="C16" s="1019">
        <v>7916</v>
      </c>
      <c r="D16" s="1019">
        <v>18938</v>
      </c>
      <c r="E16" s="1019" t="e">
        <v>#REF!</v>
      </c>
      <c r="F16" s="1019">
        <v>26854</v>
      </c>
      <c r="G16" s="129">
        <v>0.29477917628658673</v>
      </c>
      <c r="H16" s="129">
        <v>0.70522082371341333</v>
      </c>
      <c r="I16" s="129">
        <v>0.27544397970137324</v>
      </c>
      <c r="M16" s="1019"/>
      <c r="N16" s="1019"/>
      <c r="O16" s="1020"/>
      <c r="P16" s="1020"/>
      <c r="Q16" s="1020"/>
    </row>
    <row r="17" spans="2:17" s="101" customFormat="1" x14ac:dyDescent="0.25">
      <c r="B17" s="101" t="s">
        <v>6</v>
      </c>
      <c r="C17" s="1019">
        <v>5968</v>
      </c>
      <c r="D17" s="1019">
        <v>17241</v>
      </c>
      <c r="E17" s="1019" t="e">
        <v>#REF!</v>
      </c>
      <c r="F17" s="1019">
        <v>23209</v>
      </c>
      <c r="G17" s="129">
        <v>0.25714162609332586</v>
      </c>
      <c r="H17" s="129">
        <v>0.74285837390667409</v>
      </c>
      <c r="I17" s="129">
        <v>0.27544397970137324</v>
      </c>
      <c r="M17" s="1019"/>
      <c r="N17" s="1019"/>
      <c r="O17" s="1020"/>
      <c r="P17" s="1020"/>
      <c r="Q17" s="1020"/>
    </row>
    <row r="18" spans="2:17" s="101" customFormat="1" x14ac:dyDescent="0.25">
      <c r="B18" s="101" t="s">
        <v>5</v>
      </c>
      <c r="C18" s="1019">
        <v>2710</v>
      </c>
      <c r="D18" s="1019">
        <v>6929</v>
      </c>
      <c r="E18" s="1019" t="e">
        <v>#REF!</v>
      </c>
      <c r="F18" s="1019">
        <v>9639</v>
      </c>
      <c r="G18" s="129">
        <v>0.28114949683577134</v>
      </c>
      <c r="H18" s="129">
        <v>0.7188505031642286</v>
      </c>
      <c r="I18" s="129">
        <v>0.27544397970137324</v>
      </c>
      <c r="M18" s="1019"/>
      <c r="N18" s="1019"/>
      <c r="O18" s="1020"/>
      <c r="P18" s="1020"/>
      <c r="Q18" s="1020"/>
    </row>
    <row r="19" spans="2:17" s="101" customFormat="1" x14ac:dyDescent="0.25">
      <c r="B19" s="101" t="s">
        <v>4</v>
      </c>
      <c r="C19" s="1019">
        <v>9706</v>
      </c>
      <c r="D19" s="1019">
        <v>28551</v>
      </c>
      <c r="E19" s="1019" t="e">
        <v>#REF!</v>
      </c>
      <c r="F19" s="1019">
        <v>38257</v>
      </c>
      <c r="G19" s="129">
        <v>0.25370520427634158</v>
      </c>
      <c r="H19" s="129">
        <v>0.74629479572365842</v>
      </c>
      <c r="I19" s="129">
        <v>0.27544397970137324</v>
      </c>
      <c r="M19" s="1019"/>
      <c r="N19" s="1019"/>
      <c r="O19" s="1020"/>
      <c r="P19" s="1020"/>
      <c r="Q19" s="1020"/>
    </row>
    <row r="20" spans="2:17" s="101" customFormat="1" x14ac:dyDescent="0.25">
      <c r="B20" s="101" t="s">
        <v>40</v>
      </c>
      <c r="C20" s="1019">
        <v>5501</v>
      </c>
      <c r="D20" s="1019">
        <v>17408</v>
      </c>
      <c r="E20" s="1019" t="e">
        <v>#REF!</v>
      </c>
      <c r="F20" s="1019">
        <v>22909</v>
      </c>
      <c r="G20" s="129">
        <v>0.24012396874590772</v>
      </c>
      <c r="H20" s="129">
        <v>0.75987603125409231</v>
      </c>
      <c r="I20" s="129">
        <v>0.27544397970137324</v>
      </c>
      <c r="M20" s="1019"/>
      <c r="N20" s="1019"/>
      <c r="O20" s="1020"/>
      <c r="P20" s="1020"/>
      <c r="Q20" s="1020"/>
    </row>
    <row r="21" spans="2:17" s="101" customFormat="1" x14ac:dyDescent="0.25">
      <c r="B21" s="101" t="s">
        <v>41</v>
      </c>
      <c r="C21" s="1019">
        <v>54829</v>
      </c>
      <c r="D21" s="1019">
        <v>102782</v>
      </c>
      <c r="E21" s="1019" t="e">
        <v>#REF!</v>
      </c>
      <c r="F21" s="1019">
        <v>157611</v>
      </c>
      <c r="G21" s="129">
        <v>0.34787546554491755</v>
      </c>
      <c r="H21" s="129">
        <v>0.65212453445508245</v>
      </c>
      <c r="I21" s="129">
        <v>0.27544397970137324</v>
      </c>
      <c r="M21" s="1019"/>
      <c r="N21" s="1019"/>
      <c r="O21" s="1020"/>
      <c r="P21" s="1020"/>
      <c r="Q21" s="1020"/>
    </row>
    <row r="22" spans="2:17" s="101" customFormat="1" x14ac:dyDescent="0.25">
      <c r="B22" s="101" t="s">
        <v>3</v>
      </c>
      <c r="C22" s="1019">
        <v>34006</v>
      </c>
      <c r="D22" s="1019">
        <v>91868</v>
      </c>
      <c r="E22" s="1019" t="e">
        <v>#REF!</v>
      </c>
      <c r="F22" s="1019">
        <v>125874</v>
      </c>
      <c r="G22" s="129">
        <v>0.27015904793682571</v>
      </c>
      <c r="H22" s="129">
        <v>0.72984095206317423</v>
      </c>
      <c r="I22" s="129">
        <v>0.27544397970137324</v>
      </c>
      <c r="M22" s="1019"/>
      <c r="N22" s="1019"/>
      <c r="O22" s="1020"/>
      <c r="P22" s="1020"/>
      <c r="Q22" s="1020"/>
    </row>
    <row r="23" spans="2:17" s="101" customFormat="1" x14ac:dyDescent="0.25">
      <c r="B23" s="101" t="s">
        <v>2</v>
      </c>
      <c r="C23" s="1019">
        <v>1399</v>
      </c>
      <c r="D23" s="1019">
        <v>5917</v>
      </c>
      <c r="E23" s="1019" t="e">
        <v>#REF!</v>
      </c>
      <c r="F23" s="1019">
        <v>7316</v>
      </c>
      <c r="G23" s="129">
        <v>0.1912247129579005</v>
      </c>
      <c r="H23" s="129">
        <v>0.80877528704209956</v>
      </c>
      <c r="I23" s="129">
        <v>0.27544397970137324</v>
      </c>
      <c r="M23" s="1019"/>
      <c r="N23" s="1019"/>
      <c r="O23" s="1020"/>
      <c r="P23" s="1020"/>
      <c r="Q23" s="1020"/>
    </row>
    <row r="24" spans="2:17" s="101" customFormat="1" x14ac:dyDescent="0.25">
      <c r="B24" s="101" t="s">
        <v>35</v>
      </c>
      <c r="C24" s="1019">
        <v>5378</v>
      </c>
      <c r="D24" s="1019">
        <v>22963</v>
      </c>
      <c r="E24" s="1019" t="e">
        <v>#REF!</v>
      </c>
      <c r="F24" s="1019">
        <v>28341</v>
      </c>
      <c r="G24" s="129">
        <v>0.18976041776930949</v>
      </c>
      <c r="H24" s="129">
        <v>0.81023958223069048</v>
      </c>
      <c r="I24" s="129">
        <v>0.27544397970137324</v>
      </c>
      <c r="M24" s="1019"/>
      <c r="N24" s="1019"/>
      <c r="O24" s="1020"/>
      <c r="P24" s="1020"/>
      <c r="Q24" s="1020"/>
    </row>
    <row r="25" spans="2:17" s="101" customFormat="1" x14ac:dyDescent="0.25">
      <c r="B25" s="101" t="s">
        <v>42</v>
      </c>
      <c r="C25" s="1019">
        <v>14645</v>
      </c>
      <c r="D25" s="1019">
        <v>42534</v>
      </c>
      <c r="E25" s="1019" t="e">
        <v>#REF!</v>
      </c>
      <c r="F25" s="1019">
        <v>57179</v>
      </c>
      <c r="G25" s="129">
        <v>0.25612550062085732</v>
      </c>
      <c r="H25" s="129">
        <v>0.74387449937914274</v>
      </c>
      <c r="I25" s="129">
        <v>0.27544397970137324</v>
      </c>
      <c r="M25" s="1019"/>
      <c r="N25" s="1019"/>
      <c r="O25" s="1020"/>
      <c r="P25" s="1020"/>
      <c r="Q25" s="1020"/>
    </row>
    <row r="26" spans="2:17" s="101" customFormat="1" x14ac:dyDescent="0.25">
      <c r="B26" s="101" t="s">
        <v>43</v>
      </c>
      <c r="C26" s="1019">
        <v>8554</v>
      </c>
      <c r="D26" s="1019">
        <v>21440</v>
      </c>
      <c r="E26" s="1019" t="e">
        <v>#REF!</v>
      </c>
      <c r="F26" s="1019">
        <v>29994</v>
      </c>
      <c r="G26" s="129">
        <v>0.28519037140761483</v>
      </c>
      <c r="H26" s="129">
        <v>0.71480962859238517</v>
      </c>
      <c r="I26" s="129">
        <v>0.27544397970137324</v>
      </c>
      <c r="M26" s="1019"/>
      <c r="N26" s="1019"/>
      <c r="O26" s="1020"/>
      <c r="P26" s="1020"/>
      <c r="Q26" s="1020"/>
    </row>
    <row r="27" spans="2:17" s="101" customFormat="1" x14ac:dyDescent="0.25">
      <c r="B27" s="101" t="s">
        <v>44</v>
      </c>
      <c r="C27" s="1019">
        <v>3094</v>
      </c>
      <c r="D27" s="1019">
        <v>7720</v>
      </c>
      <c r="E27" s="1019" t="e">
        <v>#REF!</v>
      </c>
      <c r="F27" s="1019">
        <v>10814</v>
      </c>
      <c r="G27" s="129">
        <v>0.28611059737377476</v>
      </c>
      <c r="H27" s="129">
        <v>0.71388940262622524</v>
      </c>
      <c r="I27" s="129">
        <v>0.27544397970137324</v>
      </c>
      <c r="M27" s="1019"/>
      <c r="N27" s="1019"/>
      <c r="O27" s="1020"/>
      <c r="P27" s="1020"/>
      <c r="Q27" s="1020"/>
    </row>
    <row r="28" spans="2:17" s="101" customFormat="1" x14ac:dyDescent="0.25">
      <c r="B28" s="101" t="s">
        <v>45</v>
      </c>
      <c r="C28" s="1019">
        <v>13617</v>
      </c>
      <c r="D28" s="1019">
        <v>26814</v>
      </c>
      <c r="E28" s="1019" t="e">
        <v>#REF!</v>
      </c>
      <c r="F28" s="1019">
        <v>40431</v>
      </c>
      <c r="G28" s="129">
        <v>0.33679602285375082</v>
      </c>
      <c r="H28" s="129">
        <v>0.66320397714624912</v>
      </c>
      <c r="I28" s="129">
        <v>0.27544397970137324</v>
      </c>
      <c r="M28" s="1019"/>
      <c r="N28" s="1019"/>
      <c r="O28" s="1020"/>
      <c r="P28" s="1020"/>
      <c r="Q28" s="1020"/>
    </row>
    <row r="29" spans="2:17" s="101" customFormat="1" x14ac:dyDescent="0.25">
      <c r="B29" s="101" t="s">
        <v>46</v>
      </c>
      <c r="C29" s="1019">
        <v>353</v>
      </c>
      <c r="D29" s="1019">
        <v>885</v>
      </c>
      <c r="E29" s="1019" t="e">
        <v>#REF!</v>
      </c>
      <c r="F29" s="1019">
        <v>1238</v>
      </c>
      <c r="G29" s="129">
        <v>0.2851373182552504</v>
      </c>
      <c r="H29" s="129">
        <v>0.71486268174474965</v>
      </c>
      <c r="I29" s="129">
        <v>0.27544397970137324</v>
      </c>
      <c r="M29" s="1019"/>
      <c r="N29" s="1019"/>
      <c r="O29" s="1020"/>
      <c r="P29" s="1020"/>
      <c r="Q29" s="1020"/>
    </row>
    <row r="30" spans="2:17" s="101" customFormat="1" x14ac:dyDescent="0.25">
      <c r="B30" s="101" t="s">
        <v>39</v>
      </c>
      <c r="C30" s="1019">
        <v>145</v>
      </c>
      <c r="D30" s="1019">
        <v>728</v>
      </c>
      <c r="E30" s="1019" t="e">
        <v>#REF!</v>
      </c>
      <c r="F30" s="1019">
        <v>873</v>
      </c>
      <c r="G30" s="129">
        <v>0.16609392898052691</v>
      </c>
      <c r="H30" s="129">
        <v>0.83390607101947312</v>
      </c>
      <c r="I30" s="129">
        <v>0.27544397970137324</v>
      </c>
      <c r="M30" s="1019"/>
      <c r="N30" s="1019"/>
      <c r="O30" s="1020"/>
      <c r="P30" s="1020"/>
      <c r="Q30" s="1020"/>
    </row>
    <row r="31" spans="2:17" s="101" customFormat="1" x14ac:dyDescent="0.25">
      <c r="B31" s="101" t="s">
        <v>47</v>
      </c>
      <c r="C31" s="1019">
        <v>116</v>
      </c>
      <c r="D31" s="1019">
        <v>977</v>
      </c>
      <c r="E31" s="1019" t="e">
        <v>#REF!</v>
      </c>
      <c r="F31" s="1019">
        <v>1093</v>
      </c>
      <c r="G31" s="129">
        <v>0.10612991765782251</v>
      </c>
      <c r="H31" s="129">
        <v>0.89387008234217746</v>
      </c>
      <c r="I31" s="129">
        <v>0.27544397970137324</v>
      </c>
      <c r="M31" s="1019"/>
      <c r="N31" s="1019"/>
      <c r="O31" s="1020"/>
      <c r="P31" s="1020"/>
      <c r="Q31" s="1020"/>
    </row>
    <row r="32" spans="2:17" s="101" customFormat="1" x14ac:dyDescent="0.25">
      <c r="B32" s="104" t="s">
        <v>0</v>
      </c>
      <c r="C32" s="105">
        <v>195782</v>
      </c>
      <c r="D32" s="105">
        <v>515005</v>
      </c>
      <c r="E32" s="105" t="e">
        <v>#REF!</v>
      </c>
      <c r="F32" s="105">
        <v>710787</v>
      </c>
      <c r="G32" s="1021">
        <v>0.27544397970137324</v>
      </c>
      <c r="H32" s="1021">
        <v>0.72455602029862676</v>
      </c>
      <c r="I32" s="129">
        <v>0.27544397970137324</v>
      </c>
      <c r="M32" s="1019"/>
      <c r="N32" s="1019"/>
      <c r="O32" s="1020"/>
      <c r="P32" s="1020"/>
      <c r="Q32" s="1020"/>
    </row>
    <row r="33" spans="13:16" s="101" customFormat="1" x14ac:dyDescent="0.25">
      <c r="M33" s="1019"/>
      <c r="N33" s="1019"/>
      <c r="O33" s="1020"/>
      <c r="P33" s="1020"/>
    </row>
    <row r="34" spans="13:16" s="101" customFormat="1" x14ac:dyDescent="0.25"/>
    <row r="35" spans="13:16" s="700" customFormat="1" x14ac:dyDescent="0.25"/>
    <row r="36" spans="13:16" s="700" customFormat="1" x14ac:dyDescent="0.25"/>
    <row r="37" spans="13:16" s="700" customFormat="1" x14ac:dyDescent="0.25"/>
    <row r="38" spans="13:16" s="700" customFormat="1" x14ac:dyDescent="0.25"/>
    <row r="39" spans="13:16" s="700" customFormat="1" x14ac:dyDescent="0.25"/>
    <row r="40" spans="13:16" s="700" customFormat="1" x14ac:dyDescent="0.25"/>
    <row r="41" spans="13:16" s="700" customFormat="1" x14ac:dyDescent="0.25"/>
    <row r="42" spans="13:16" s="700" customFormat="1" x14ac:dyDescent="0.2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J1" s="221"/>
      <c r="K1" s="221"/>
      <c r="L1" s="221"/>
    </row>
    <row r="2" spans="1:29" ht="48.75" customHeight="1" x14ac:dyDescent="0.25">
      <c r="A2" s="219"/>
      <c r="B2" s="219"/>
      <c r="J2" s="221"/>
      <c r="K2" s="221"/>
      <c r="L2" s="221"/>
    </row>
    <row r="3" spans="1:29" ht="24" customHeight="1" x14ac:dyDescent="0.25">
      <c r="A3" s="219"/>
      <c r="B3" s="1429" t="s">
        <v>367</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344"/>
      <c r="AA3" s="1344"/>
    </row>
    <row r="5" spans="1:29" x14ac:dyDescent="0.25">
      <c r="B5" s="219"/>
      <c r="C5" s="219"/>
      <c r="D5" s="1419" t="s">
        <v>365</v>
      </c>
      <c r="E5" s="1419"/>
      <c r="F5" s="1419"/>
      <c r="G5" s="1419"/>
      <c r="H5" s="1419"/>
      <c r="I5" s="1419"/>
      <c r="J5" s="1419"/>
      <c r="K5" s="1419"/>
      <c r="L5" s="1419"/>
      <c r="M5" s="219"/>
      <c r="N5" s="1431" t="s">
        <v>339</v>
      </c>
      <c r="O5" s="1432"/>
      <c r="P5" s="1432"/>
      <c r="Q5" s="1432"/>
      <c r="R5" s="1432"/>
      <c r="S5" s="1432"/>
      <c r="T5" s="1432"/>
      <c r="U5" s="1432"/>
      <c r="V5" s="1432"/>
      <c r="W5" s="1432"/>
      <c r="X5" s="1432"/>
      <c r="Y5" s="1432"/>
      <c r="Z5" s="1432"/>
      <c r="AA5" s="1432"/>
    </row>
    <row r="6" spans="1:29" ht="21" customHeight="1" x14ac:dyDescent="0.25">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25">
        <v>45657</v>
      </c>
      <c r="Y6" s="1426"/>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287340</v>
      </c>
      <c r="E9" s="300">
        <v>294246</v>
      </c>
      <c r="F9" s="300">
        <v>285089</v>
      </c>
      <c r="G9" s="254">
        <v>295552</v>
      </c>
      <c r="H9" s="254">
        <v>307238</v>
      </c>
      <c r="I9" s="254">
        <v>322158</v>
      </c>
      <c r="J9" s="1353">
        <v>313855</v>
      </c>
      <c r="K9" s="300">
        <v>317952</v>
      </c>
      <c r="L9" s="302"/>
      <c r="M9" s="222"/>
      <c r="N9" s="278">
        <v>2.4034245145124311E-2</v>
      </c>
      <c r="O9" s="279">
        <v>6906</v>
      </c>
      <c r="P9" s="280">
        <v>-3.1120219136368865E-2</v>
      </c>
      <c r="Q9" s="279">
        <v>-9157</v>
      </c>
      <c r="R9" s="280">
        <v>3.6700819744009738E-2</v>
      </c>
      <c r="S9" s="279">
        <v>10463</v>
      </c>
      <c r="T9" s="280">
        <v>3.9539573408401862E-2</v>
      </c>
      <c r="U9" s="279">
        <v>11686</v>
      </c>
      <c r="V9" s="280">
        <v>4.8561701352046294E-2</v>
      </c>
      <c r="W9" s="279">
        <v>14920</v>
      </c>
      <c r="X9" s="280">
        <v>-2.5773067873527844E-2</v>
      </c>
      <c r="Y9" s="279">
        <v>-8303</v>
      </c>
      <c r="Z9" s="280">
        <v>3.2891851591965615E-2</v>
      </c>
      <c r="AA9" s="279">
        <v>10125</v>
      </c>
    </row>
    <row r="10" spans="1:29" x14ac:dyDescent="0.25">
      <c r="B10" s="303" t="s">
        <v>7</v>
      </c>
      <c r="C10" s="219"/>
      <c r="D10" s="253">
        <v>35146</v>
      </c>
      <c r="E10" s="254">
        <v>39188</v>
      </c>
      <c r="F10" s="254">
        <v>36344</v>
      </c>
      <c r="G10" s="254">
        <v>37924</v>
      </c>
      <c r="H10" s="254">
        <v>39112</v>
      </c>
      <c r="I10" s="254">
        <v>40520</v>
      </c>
      <c r="J10" s="1354">
        <v>45350</v>
      </c>
      <c r="K10" s="254">
        <v>47138</v>
      </c>
      <c r="L10" s="304"/>
      <c r="M10" s="219"/>
      <c r="N10" s="256">
        <v>0.11500597507539978</v>
      </c>
      <c r="O10" s="257">
        <v>4042</v>
      </c>
      <c r="P10" s="258">
        <v>-7.2573236705113842E-2</v>
      </c>
      <c r="Q10" s="257">
        <v>-2844</v>
      </c>
      <c r="R10" s="258">
        <v>4.3473475676865547E-2</v>
      </c>
      <c r="S10" s="257">
        <v>1580</v>
      </c>
      <c r="T10" s="258">
        <v>3.1325809513764291E-2</v>
      </c>
      <c r="U10" s="257">
        <v>1188</v>
      </c>
      <c r="V10" s="258">
        <v>3.5999181836776417E-2</v>
      </c>
      <c r="W10" s="257">
        <v>1408</v>
      </c>
      <c r="X10" s="258">
        <v>0.1192003948667324</v>
      </c>
      <c r="Y10" s="257">
        <v>4830</v>
      </c>
      <c r="Z10" s="258">
        <v>0.12356390332268674</v>
      </c>
      <c r="AA10" s="257">
        <v>5184</v>
      </c>
    </row>
    <row r="11" spans="1:29" x14ac:dyDescent="0.25">
      <c r="B11" s="303" t="s">
        <v>37</v>
      </c>
      <c r="C11" s="219"/>
      <c r="D11" s="253">
        <v>25573</v>
      </c>
      <c r="E11" s="254">
        <v>26877</v>
      </c>
      <c r="F11" s="254">
        <v>27263</v>
      </c>
      <c r="G11" s="254">
        <v>29763</v>
      </c>
      <c r="H11" s="254">
        <v>31755</v>
      </c>
      <c r="I11" s="254">
        <v>32560</v>
      </c>
      <c r="J11" s="1354">
        <v>33572</v>
      </c>
      <c r="K11" s="257">
        <v>35455</v>
      </c>
      <c r="M11" s="222"/>
      <c r="N11" s="256">
        <v>5.0991279865483019E-2</v>
      </c>
      <c r="O11" s="257">
        <v>1304</v>
      </c>
      <c r="P11" s="258">
        <v>1.436172191836893E-2</v>
      </c>
      <c r="Q11" s="257">
        <v>386</v>
      </c>
      <c r="R11" s="258">
        <v>9.1699372776290256E-2</v>
      </c>
      <c r="S11" s="257">
        <v>2500</v>
      </c>
      <c r="T11" s="258">
        <v>6.6928737022477591E-2</v>
      </c>
      <c r="U11" s="257">
        <v>1992</v>
      </c>
      <c r="V11" s="258">
        <v>2.5350338529365413E-2</v>
      </c>
      <c r="W11" s="257">
        <v>805</v>
      </c>
      <c r="X11" s="258">
        <v>3.1081081081081097E-2</v>
      </c>
      <c r="Y11" s="257">
        <v>1012</v>
      </c>
      <c r="Z11" s="258">
        <v>9.7813970770374015E-2</v>
      </c>
      <c r="AA11" s="257">
        <v>3159</v>
      </c>
    </row>
    <row r="12" spans="1:29" x14ac:dyDescent="0.25">
      <c r="B12" s="303" t="s">
        <v>38</v>
      </c>
      <c r="C12" s="219"/>
      <c r="D12" s="253">
        <v>20139</v>
      </c>
      <c r="E12" s="254">
        <v>24991</v>
      </c>
      <c r="F12" s="254">
        <v>25528</v>
      </c>
      <c r="G12" s="254">
        <v>26990</v>
      </c>
      <c r="H12" s="254">
        <v>29491</v>
      </c>
      <c r="I12" s="254">
        <v>33350</v>
      </c>
      <c r="J12" s="1354">
        <v>35599</v>
      </c>
      <c r="K12" s="257">
        <v>36288</v>
      </c>
      <c r="M12" s="222"/>
      <c r="N12" s="256">
        <v>0.24092556730721482</v>
      </c>
      <c r="O12" s="257">
        <v>4852</v>
      </c>
      <c r="P12" s="258">
        <v>2.148773558481043E-2</v>
      </c>
      <c r="Q12" s="257">
        <v>537</v>
      </c>
      <c r="R12" s="258">
        <v>5.7270448135380736E-2</v>
      </c>
      <c r="S12" s="257">
        <v>1462</v>
      </c>
      <c r="T12" s="258">
        <v>9.2663949610967133E-2</v>
      </c>
      <c r="U12" s="257">
        <v>2501</v>
      </c>
      <c r="V12" s="258">
        <v>0.13085348072293246</v>
      </c>
      <c r="W12" s="257">
        <v>3859</v>
      </c>
      <c r="X12" s="258">
        <v>6.7436281859070357E-2</v>
      </c>
      <c r="Y12" s="257">
        <v>2249</v>
      </c>
      <c r="Z12" s="258">
        <v>4.5582896329164901E-2</v>
      </c>
      <c r="AA12" s="257">
        <v>1582</v>
      </c>
    </row>
    <row r="13" spans="1:29" x14ac:dyDescent="0.25">
      <c r="B13" s="303" t="s">
        <v>6</v>
      </c>
      <c r="C13" s="219"/>
      <c r="D13" s="253">
        <v>30594</v>
      </c>
      <c r="E13" s="254">
        <v>32430</v>
      </c>
      <c r="F13" s="254">
        <v>33152</v>
      </c>
      <c r="G13" s="254">
        <v>36737</v>
      </c>
      <c r="H13" s="254">
        <v>41768</v>
      </c>
      <c r="I13" s="254">
        <v>46523</v>
      </c>
      <c r="J13" s="1354">
        <v>52503</v>
      </c>
      <c r="K13" s="257">
        <v>61715</v>
      </c>
      <c r="L13" s="1356"/>
      <c r="M13" s="219"/>
      <c r="N13" s="256">
        <v>6.0011767013139927E-2</v>
      </c>
      <c r="O13" s="257">
        <v>1836</v>
      </c>
      <c r="P13" s="258">
        <v>2.2263336416898039E-2</v>
      </c>
      <c r="Q13" s="257">
        <v>722</v>
      </c>
      <c r="R13" s="258">
        <v>0.10813827220077221</v>
      </c>
      <c r="S13" s="257">
        <v>3585</v>
      </c>
      <c r="T13" s="258">
        <v>0.13694640280915693</v>
      </c>
      <c r="U13" s="257">
        <v>5031</v>
      </c>
      <c r="V13" s="258">
        <v>0.11384313349932973</v>
      </c>
      <c r="W13" s="257">
        <v>4755</v>
      </c>
      <c r="X13" s="258">
        <v>0.12853857231906796</v>
      </c>
      <c r="Y13" s="257">
        <v>5980</v>
      </c>
      <c r="Z13" s="258">
        <v>0.26810775268662534</v>
      </c>
      <c r="AA13" s="257">
        <v>13048</v>
      </c>
      <c r="AC13" s="224"/>
    </row>
    <row r="14" spans="1:29" x14ac:dyDescent="0.25">
      <c r="B14" s="303" t="s">
        <v>5</v>
      </c>
      <c r="C14" s="219"/>
      <c r="D14" s="253">
        <v>20401</v>
      </c>
      <c r="E14" s="254">
        <v>21169</v>
      </c>
      <c r="F14" s="254">
        <v>21022</v>
      </c>
      <c r="G14" s="254">
        <v>18734</v>
      </c>
      <c r="H14" s="254">
        <v>18426</v>
      </c>
      <c r="I14" s="254">
        <v>18749</v>
      </c>
      <c r="J14" s="1354">
        <v>18551</v>
      </c>
      <c r="K14" s="257">
        <v>18511</v>
      </c>
      <c r="M14" s="222"/>
      <c r="N14" s="256">
        <v>3.7645213469927885E-2</v>
      </c>
      <c r="O14" s="257">
        <v>768</v>
      </c>
      <c r="P14" s="258">
        <v>-6.9441163966177388E-3</v>
      </c>
      <c r="Q14" s="257">
        <v>-147</v>
      </c>
      <c r="R14" s="258">
        <v>-0.10883835981352863</v>
      </c>
      <c r="S14" s="257">
        <v>-2288</v>
      </c>
      <c r="T14" s="258">
        <v>-1.644069606063836E-2</v>
      </c>
      <c r="U14" s="257">
        <v>-308</v>
      </c>
      <c r="V14" s="258">
        <v>1.7529577770541538E-2</v>
      </c>
      <c r="W14" s="257">
        <v>323</v>
      </c>
      <c r="X14" s="258">
        <v>-1.0560563230038955E-2</v>
      </c>
      <c r="Y14" s="257">
        <v>-198</v>
      </c>
      <c r="Z14" s="258">
        <v>8.0047919843171389E-3</v>
      </c>
      <c r="AA14" s="257">
        <v>147</v>
      </c>
      <c r="AC14" s="224"/>
    </row>
    <row r="15" spans="1:29" x14ac:dyDescent="0.25">
      <c r="B15" s="303" t="s">
        <v>4</v>
      </c>
      <c r="C15" s="219"/>
      <c r="D15" s="253">
        <v>94845</v>
      </c>
      <c r="E15" s="254">
        <v>106369</v>
      </c>
      <c r="F15" s="254">
        <v>105708</v>
      </c>
      <c r="G15" s="254">
        <v>108898</v>
      </c>
      <c r="H15" s="254">
        <v>114380</v>
      </c>
      <c r="I15" s="254">
        <v>122746</v>
      </c>
      <c r="J15" s="1354">
        <v>126345</v>
      </c>
      <c r="K15" s="257">
        <v>127194</v>
      </c>
      <c r="M15" s="222"/>
      <c r="N15" s="256">
        <v>0.1215035057198588</v>
      </c>
      <c r="O15" s="257">
        <v>11524</v>
      </c>
      <c r="P15" s="258">
        <v>-6.2142165480544298E-3</v>
      </c>
      <c r="Q15" s="257">
        <v>-661</v>
      </c>
      <c r="R15" s="258">
        <v>3.0177470011730323E-2</v>
      </c>
      <c r="S15" s="257">
        <v>3190</v>
      </c>
      <c r="T15" s="258">
        <v>5.0340685779353134E-2</v>
      </c>
      <c r="U15" s="257">
        <v>5482</v>
      </c>
      <c r="V15" s="258">
        <v>7.3142157719881196E-2</v>
      </c>
      <c r="W15" s="257">
        <v>8366</v>
      </c>
      <c r="X15" s="258">
        <v>2.9320711061867621E-2</v>
      </c>
      <c r="Y15" s="257">
        <v>3599</v>
      </c>
      <c r="Z15" s="258">
        <v>1.8570570570570544E-2</v>
      </c>
      <c r="AA15" s="257">
        <v>2319</v>
      </c>
      <c r="AC15" s="224"/>
    </row>
    <row r="16" spans="1:29" x14ac:dyDescent="0.25">
      <c r="B16" s="303" t="s">
        <v>40</v>
      </c>
      <c r="C16" s="219"/>
      <c r="D16" s="253">
        <v>64964</v>
      </c>
      <c r="E16" s="254">
        <v>68077</v>
      </c>
      <c r="F16" s="254">
        <v>64772</v>
      </c>
      <c r="G16" s="254">
        <v>66829</v>
      </c>
      <c r="H16" s="254">
        <v>69929</v>
      </c>
      <c r="I16" s="254">
        <v>74835</v>
      </c>
      <c r="J16" s="1354">
        <v>80045</v>
      </c>
      <c r="K16" s="257">
        <v>82344</v>
      </c>
      <c r="M16" s="222"/>
      <c r="N16" s="256">
        <v>4.7918847361615668E-2</v>
      </c>
      <c r="O16" s="257">
        <v>3113</v>
      </c>
      <c r="P16" s="258">
        <v>-4.8547967742409326E-2</v>
      </c>
      <c r="Q16" s="257">
        <v>-3305</v>
      </c>
      <c r="R16" s="258">
        <v>3.1757549558451226E-2</v>
      </c>
      <c r="S16" s="257">
        <v>2057</v>
      </c>
      <c r="T16" s="258">
        <v>4.6387047539242054E-2</v>
      </c>
      <c r="U16" s="257">
        <v>3100</v>
      </c>
      <c r="V16" s="258">
        <v>7.0156873400162967E-2</v>
      </c>
      <c r="W16" s="257">
        <v>4906</v>
      </c>
      <c r="X16" s="258">
        <v>6.9619830293311979E-2</v>
      </c>
      <c r="Y16" s="257">
        <v>5210</v>
      </c>
      <c r="Z16" s="258">
        <v>6.036880601627681E-2</v>
      </c>
      <c r="AA16" s="257">
        <v>4688</v>
      </c>
      <c r="AC16" s="224"/>
    </row>
    <row r="17" spans="2:31" x14ac:dyDescent="0.25">
      <c r="B17" s="303" t="s">
        <v>41</v>
      </c>
      <c r="C17" s="219"/>
      <c r="D17" s="253">
        <v>230178</v>
      </c>
      <c r="E17" s="254">
        <v>239983</v>
      </c>
      <c r="F17" s="254">
        <v>230320</v>
      </c>
      <c r="G17" s="254">
        <v>245417</v>
      </c>
      <c r="H17" s="254">
        <v>257644</v>
      </c>
      <c r="I17" s="254">
        <v>250190</v>
      </c>
      <c r="J17" s="1354">
        <v>269088</v>
      </c>
      <c r="K17" s="257">
        <v>278604</v>
      </c>
      <c r="M17" s="222"/>
      <c r="N17" s="256">
        <v>4.2597468046468467E-2</v>
      </c>
      <c r="O17" s="257">
        <v>9805</v>
      </c>
      <c r="P17" s="258">
        <v>-4.02653521291092E-2</v>
      </c>
      <c r="Q17" s="257">
        <v>-9663</v>
      </c>
      <c r="R17" s="258">
        <v>6.5547933310177164E-2</v>
      </c>
      <c r="S17" s="257">
        <v>15097</v>
      </c>
      <c r="T17" s="258">
        <v>4.9821324521121202E-2</v>
      </c>
      <c r="U17" s="257">
        <v>12227</v>
      </c>
      <c r="V17" s="258">
        <v>-2.8931393706044028E-2</v>
      </c>
      <c r="W17" s="257">
        <v>-7454</v>
      </c>
      <c r="X17" s="258">
        <v>7.5534593708781239E-2</v>
      </c>
      <c r="Y17" s="257">
        <v>18898</v>
      </c>
      <c r="Z17" s="258">
        <v>7.6168955327655219E-2</v>
      </c>
      <c r="AA17" s="257">
        <v>19719</v>
      </c>
      <c r="AC17" s="224"/>
    </row>
    <row r="18" spans="2:31" x14ac:dyDescent="0.25">
      <c r="B18" s="303" t="s">
        <v>3</v>
      </c>
      <c r="C18" s="219"/>
      <c r="D18" s="253">
        <v>85031</v>
      </c>
      <c r="E18" s="254">
        <v>103107</v>
      </c>
      <c r="F18" s="254">
        <v>115485</v>
      </c>
      <c r="G18" s="254">
        <v>129091</v>
      </c>
      <c r="H18" s="254">
        <v>144410</v>
      </c>
      <c r="I18" s="254">
        <v>161791</v>
      </c>
      <c r="J18" s="1354">
        <v>172554</v>
      </c>
      <c r="K18" s="257">
        <v>172894</v>
      </c>
      <c r="M18" s="222"/>
      <c r="N18" s="256">
        <v>0.21258129388105518</v>
      </c>
      <c r="O18" s="257">
        <v>18076</v>
      </c>
      <c r="P18" s="258">
        <v>0.12005004509878092</v>
      </c>
      <c r="Q18" s="257">
        <v>12378</v>
      </c>
      <c r="R18" s="258">
        <v>0.11781616660172323</v>
      </c>
      <c r="S18" s="257">
        <v>13606</v>
      </c>
      <c r="T18" s="258">
        <v>0.11866822628998142</v>
      </c>
      <c r="U18" s="257">
        <v>15319</v>
      </c>
      <c r="V18" s="258">
        <v>0.12035870092098877</v>
      </c>
      <c r="W18" s="257">
        <v>17381</v>
      </c>
      <c r="X18" s="258">
        <v>6.6524095901502545E-2</v>
      </c>
      <c r="Y18" s="257">
        <v>10763</v>
      </c>
      <c r="Z18" s="258">
        <v>3.2018146003700787E-2</v>
      </c>
      <c r="AA18" s="257">
        <v>5364</v>
      </c>
      <c r="AC18" s="224"/>
    </row>
    <row r="19" spans="2:31" x14ac:dyDescent="0.25">
      <c r="B19" s="303" t="s">
        <v>2</v>
      </c>
      <c r="C19" s="219"/>
      <c r="D19" s="253">
        <v>33341</v>
      </c>
      <c r="E19" s="254">
        <v>35443</v>
      </c>
      <c r="F19" s="254">
        <v>34750</v>
      </c>
      <c r="G19" s="254">
        <v>36342</v>
      </c>
      <c r="H19" s="254">
        <v>38917</v>
      </c>
      <c r="I19" s="254">
        <v>41046</v>
      </c>
      <c r="J19" s="1354">
        <v>40991</v>
      </c>
      <c r="K19" s="257">
        <v>41644</v>
      </c>
      <c r="M19" s="222"/>
      <c r="N19" s="256">
        <v>6.3045499535106853E-2</v>
      </c>
      <c r="O19" s="257">
        <v>2102</v>
      </c>
      <c r="P19" s="258">
        <v>-1.9552520949129626E-2</v>
      </c>
      <c r="Q19" s="257">
        <v>-693</v>
      </c>
      <c r="R19" s="258">
        <v>4.5812949640287703E-2</v>
      </c>
      <c r="S19" s="257">
        <v>1592</v>
      </c>
      <c r="T19" s="258">
        <v>7.0854658521820379E-2</v>
      </c>
      <c r="U19" s="257">
        <v>2575</v>
      </c>
      <c r="V19" s="258">
        <v>5.4706169540303717E-2</v>
      </c>
      <c r="W19" s="257">
        <v>2129</v>
      </c>
      <c r="X19" s="258">
        <v>-1.339960044827726E-3</v>
      </c>
      <c r="Y19" s="257">
        <v>-55</v>
      </c>
      <c r="Z19" s="258">
        <v>2.2390258273593311E-2</v>
      </c>
      <c r="AA19" s="257">
        <v>912</v>
      </c>
      <c r="AC19" s="224"/>
    </row>
    <row r="20" spans="2:31" x14ac:dyDescent="0.25">
      <c r="B20" s="303" t="s">
        <v>35</v>
      </c>
      <c r="C20" s="219"/>
      <c r="D20" s="253">
        <v>67903</v>
      </c>
      <c r="E20" s="254">
        <v>70092</v>
      </c>
      <c r="F20" s="254">
        <v>67467</v>
      </c>
      <c r="G20" s="254">
        <v>69079</v>
      </c>
      <c r="H20" s="254">
        <v>71374</v>
      </c>
      <c r="I20" s="254">
        <v>75584</v>
      </c>
      <c r="J20" s="1354">
        <v>78452</v>
      </c>
      <c r="K20" s="257">
        <v>85237</v>
      </c>
      <c r="M20" s="222"/>
      <c r="N20" s="256">
        <v>3.2237161833792216E-2</v>
      </c>
      <c r="O20" s="257">
        <v>2189</v>
      </c>
      <c r="P20" s="258">
        <v>-3.7450778976202748E-2</v>
      </c>
      <c r="Q20" s="257">
        <v>-2625</v>
      </c>
      <c r="R20" s="258">
        <v>2.3893162583188854E-2</v>
      </c>
      <c r="S20" s="257">
        <v>1612</v>
      </c>
      <c r="T20" s="258">
        <v>3.3222831830223454E-2</v>
      </c>
      <c r="U20" s="257">
        <v>2295</v>
      </c>
      <c r="V20" s="258">
        <v>5.8985064589346159E-2</v>
      </c>
      <c r="W20" s="257">
        <v>4210</v>
      </c>
      <c r="X20" s="258">
        <v>3.7944538526672345E-2</v>
      </c>
      <c r="Y20" s="257">
        <v>2868</v>
      </c>
      <c r="Z20" s="258">
        <v>0.11024709207664163</v>
      </c>
      <c r="AA20" s="257">
        <v>8464</v>
      </c>
      <c r="AC20" s="224"/>
    </row>
    <row r="21" spans="2:31" x14ac:dyDescent="0.25">
      <c r="B21" s="303" t="s">
        <v>42</v>
      </c>
      <c r="C21" s="219"/>
      <c r="D21" s="253">
        <v>161368</v>
      </c>
      <c r="E21" s="254">
        <v>171922</v>
      </c>
      <c r="F21" s="254">
        <v>161936</v>
      </c>
      <c r="G21" s="254">
        <v>163249</v>
      </c>
      <c r="H21" s="254">
        <v>173065</v>
      </c>
      <c r="I21" s="254">
        <v>185857</v>
      </c>
      <c r="J21" s="1354">
        <v>201810</v>
      </c>
      <c r="K21" s="257">
        <v>212725</v>
      </c>
      <c r="M21" s="222"/>
      <c r="N21" s="256">
        <v>6.5403301769867639E-2</v>
      </c>
      <c r="O21" s="257">
        <v>10554</v>
      </c>
      <c r="P21" s="258">
        <v>-5.808448017124046E-2</v>
      </c>
      <c r="Q21" s="257">
        <v>-9986</v>
      </c>
      <c r="R21" s="258">
        <v>8.108141487995324E-3</v>
      </c>
      <c r="S21" s="257">
        <v>1313</v>
      </c>
      <c r="T21" s="258">
        <v>6.0129005384412793E-2</v>
      </c>
      <c r="U21" s="257">
        <v>9816</v>
      </c>
      <c r="V21" s="258">
        <v>7.3914425215959367E-2</v>
      </c>
      <c r="W21" s="257">
        <v>12792</v>
      </c>
      <c r="X21" s="258">
        <v>8.5834808481789704E-2</v>
      </c>
      <c r="Y21" s="257">
        <v>15953</v>
      </c>
      <c r="Z21" s="258">
        <v>7.7279517889246252E-2</v>
      </c>
      <c r="AA21" s="257">
        <v>15260</v>
      </c>
      <c r="AC21" s="224"/>
    </row>
    <row r="22" spans="2:31" x14ac:dyDescent="0.25">
      <c r="B22" s="303" t="s">
        <v>43</v>
      </c>
      <c r="C22" s="219"/>
      <c r="D22" s="253">
        <v>39429</v>
      </c>
      <c r="E22" s="254">
        <v>41312</v>
      </c>
      <c r="F22" s="254">
        <v>40012</v>
      </c>
      <c r="G22" s="254">
        <v>42082</v>
      </c>
      <c r="H22" s="254">
        <v>44287</v>
      </c>
      <c r="I22" s="254">
        <v>47580</v>
      </c>
      <c r="J22" s="1354">
        <v>51617</v>
      </c>
      <c r="K22" s="257">
        <v>52911</v>
      </c>
      <c r="M22" s="222"/>
      <c r="N22" s="256">
        <v>4.7756727281949907E-2</v>
      </c>
      <c r="O22" s="257">
        <v>1883</v>
      </c>
      <c r="P22" s="258">
        <v>-3.1467854376452387E-2</v>
      </c>
      <c r="Q22" s="257">
        <v>-1300</v>
      </c>
      <c r="R22" s="258">
        <v>5.1734479656103227E-2</v>
      </c>
      <c r="S22" s="257">
        <v>2070</v>
      </c>
      <c r="T22" s="258">
        <v>5.2397699729100244E-2</v>
      </c>
      <c r="U22" s="257">
        <v>2205</v>
      </c>
      <c r="V22" s="258">
        <v>7.4355905796283261E-2</v>
      </c>
      <c r="W22" s="257">
        <v>3293</v>
      </c>
      <c r="X22" s="258">
        <v>8.484657419083641E-2</v>
      </c>
      <c r="Y22" s="257">
        <v>4037</v>
      </c>
      <c r="Z22" s="258">
        <v>6.6689514747091838E-2</v>
      </c>
      <c r="AA22" s="257">
        <v>3308</v>
      </c>
      <c r="AC22" s="224"/>
    </row>
    <row r="23" spans="2:31" x14ac:dyDescent="0.25">
      <c r="B23" s="303" t="s">
        <v>44</v>
      </c>
      <c r="C23" s="219"/>
      <c r="D23" s="253">
        <v>15133</v>
      </c>
      <c r="E23" s="254">
        <v>14637</v>
      </c>
      <c r="F23" s="254">
        <v>14462</v>
      </c>
      <c r="G23" s="254">
        <v>15183</v>
      </c>
      <c r="H23" s="254">
        <v>16013</v>
      </c>
      <c r="I23" s="254">
        <v>16801</v>
      </c>
      <c r="J23" s="1354">
        <v>16933</v>
      </c>
      <c r="K23" s="257">
        <v>17685</v>
      </c>
      <c r="L23" s="1356"/>
      <c r="M23" s="219"/>
      <c r="N23" s="256">
        <v>-3.2776052335954486E-2</v>
      </c>
      <c r="O23" s="257">
        <v>-496</v>
      </c>
      <c r="P23" s="258">
        <v>-1.1956001912960312E-2</v>
      </c>
      <c r="Q23" s="257">
        <v>-175</v>
      </c>
      <c r="R23" s="258">
        <v>4.9854791868344517E-2</v>
      </c>
      <c r="S23" s="257">
        <v>721</v>
      </c>
      <c r="T23" s="258">
        <v>5.4666403214121084E-2</v>
      </c>
      <c r="U23" s="257">
        <v>830</v>
      </c>
      <c r="V23" s="258">
        <v>4.921001686130011E-2</v>
      </c>
      <c r="W23" s="257">
        <v>788</v>
      </c>
      <c r="X23" s="258">
        <v>7.8566751979047833E-3</v>
      </c>
      <c r="Y23" s="257">
        <v>132</v>
      </c>
      <c r="Z23" s="258">
        <v>6.3311688311688208E-2</v>
      </c>
      <c r="AA23" s="257">
        <v>1053</v>
      </c>
      <c r="AC23" s="224"/>
    </row>
    <row r="24" spans="2:31" x14ac:dyDescent="0.25">
      <c r="B24" s="303" t="s">
        <v>45</v>
      </c>
      <c r="C24" s="219"/>
      <c r="D24" s="253">
        <v>78811</v>
      </c>
      <c r="E24" s="254">
        <v>80742</v>
      </c>
      <c r="F24" s="254">
        <v>79315</v>
      </c>
      <c r="G24" s="254">
        <v>78831</v>
      </c>
      <c r="H24" s="254">
        <v>79067</v>
      </c>
      <c r="I24" s="254">
        <v>82443</v>
      </c>
      <c r="J24" s="1354">
        <v>85082</v>
      </c>
      <c r="K24" s="257">
        <v>86788</v>
      </c>
      <c r="L24" s="1356"/>
      <c r="M24" s="219"/>
      <c r="N24" s="256">
        <v>2.450165586022246E-2</v>
      </c>
      <c r="O24" s="257">
        <v>1931</v>
      </c>
      <c r="P24" s="258">
        <v>-1.767357756805632E-2</v>
      </c>
      <c r="Q24" s="257">
        <v>-1427</v>
      </c>
      <c r="R24" s="258">
        <v>-6.1022505200781785E-3</v>
      </c>
      <c r="S24" s="257">
        <v>-484</v>
      </c>
      <c r="T24" s="258">
        <v>2.9937461151070544E-3</v>
      </c>
      <c r="U24" s="257">
        <v>236</v>
      </c>
      <c r="V24" s="258">
        <v>4.2697965017010953E-2</v>
      </c>
      <c r="W24" s="257">
        <v>3376</v>
      </c>
      <c r="X24" s="258">
        <v>3.2009994784275131E-2</v>
      </c>
      <c r="Y24" s="257">
        <v>2639</v>
      </c>
      <c r="Z24" s="258">
        <v>3.288307051472783E-2</v>
      </c>
      <c r="AA24" s="257">
        <v>2763</v>
      </c>
      <c r="AC24" s="224"/>
    </row>
    <row r="25" spans="2:31" x14ac:dyDescent="0.25">
      <c r="B25" s="303" t="s">
        <v>46</v>
      </c>
      <c r="C25" s="219"/>
      <c r="D25" s="253">
        <v>11167</v>
      </c>
      <c r="E25" s="254">
        <v>11398</v>
      </c>
      <c r="F25" s="254">
        <v>10806</v>
      </c>
      <c r="G25" s="254">
        <v>11690</v>
      </c>
      <c r="H25" s="254">
        <v>10545</v>
      </c>
      <c r="I25" s="254">
        <v>10646</v>
      </c>
      <c r="J25" s="1354">
        <v>10406</v>
      </c>
      <c r="K25" s="257">
        <v>10433</v>
      </c>
      <c r="M25" s="222"/>
      <c r="N25" s="256">
        <v>2.0685949673144188E-2</v>
      </c>
      <c r="O25" s="257">
        <v>231</v>
      </c>
      <c r="P25" s="258">
        <v>-5.1938936655553603E-2</v>
      </c>
      <c r="Q25" s="257">
        <v>-592</v>
      </c>
      <c r="R25" s="258">
        <v>8.180640384971305E-2</v>
      </c>
      <c r="S25" s="257">
        <v>884</v>
      </c>
      <c r="T25" s="258">
        <v>-9.7946963216424265E-2</v>
      </c>
      <c r="U25" s="257">
        <v>-1145</v>
      </c>
      <c r="V25" s="258">
        <v>9.577999051683328E-3</v>
      </c>
      <c r="W25" s="257">
        <v>101</v>
      </c>
      <c r="X25" s="258">
        <v>-2.2543678376855114E-2</v>
      </c>
      <c r="Y25" s="257">
        <v>-240</v>
      </c>
      <c r="Z25" s="258">
        <v>-2.7951178608031313E-2</v>
      </c>
      <c r="AA25" s="257">
        <v>-300</v>
      </c>
      <c r="AC25" s="224"/>
    </row>
    <row r="26" spans="2:31" x14ac:dyDescent="0.25">
      <c r="B26" s="305" t="s">
        <v>1</v>
      </c>
      <c r="C26" s="219"/>
      <c r="D26" s="260">
        <v>2949</v>
      </c>
      <c r="E26" s="261">
        <v>3054</v>
      </c>
      <c r="F26" s="261">
        <v>3042</v>
      </c>
      <c r="G26" s="261">
        <v>3187</v>
      </c>
      <c r="H26" s="261">
        <v>3439</v>
      </c>
      <c r="I26" s="261">
        <v>3728</v>
      </c>
      <c r="J26" s="1355">
        <v>4004</v>
      </c>
      <c r="K26" s="257">
        <v>4177</v>
      </c>
      <c r="M26" s="222"/>
      <c r="N26" s="264">
        <v>3.560528992878953E-2</v>
      </c>
      <c r="O26" s="265">
        <v>105</v>
      </c>
      <c r="P26" s="266">
        <v>-3.9292730844793233E-3</v>
      </c>
      <c r="Q26" s="265">
        <v>-12</v>
      </c>
      <c r="R26" s="266">
        <v>4.7666009204470727E-2</v>
      </c>
      <c r="S26" s="265">
        <v>145</v>
      </c>
      <c r="T26" s="266">
        <v>7.9071226859115162E-2</v>
      </c>
      <c r="U26" s="265">
        <v>252</v>
      </c>
      <c r="V26" s="266">
        <v>8.4036056993312069E-2</v>
      </c>
      <c r="W26" s="265">
        <v>289</v>
      </c>
      <c r="X26" s="266">
        <v>7.4034334763948495E-2</v>
      </c>
      <c r="Y26" s="265">
        <v>276</v>
      </c>
      <c r="Z26" s="266">
        <v>6.5561224489795844E-2</v>
      </c>
      <c r="AA26" s="265">
        <v>257</v>
      </c>
      <c r="AC26" s="224"/>
      <c r="AD26" s="224"/>
      <c r="AE26" s="286"/>
    </row>
    <row r="27" spans="2:31" x14ac:dyDescent="0.25">
      <c r="B27" s="235" t="s">
        <v>0</v>
      </c>
      <c r="C27" s="219"/>
      <c r="D27" s="1222">
        <f>SUM(D9:D26)</f>
        <v>1304312</v>
      </c>
      <c r="E27" s="306">
        <f>SUM(E9:E26)</f>
        <v>1385037</v>
      </c>
      <c r="F27" s="307">
        <f>SUM(F9:F26)</f>
        <v>1356473</v>
      </c>
      <c r="G27" s="306">
        <f>SUM(G9:G26)</f>
        <v>1415578</v>
      </c>
      <c r="H27" s="307">
        <v>1490860</v>
      </c>
      <c r="I27" s="306">
        <v>1567107</v>
      </c>
      <c r="J27" s="306">
        <v>1636757</v>
      </c>
      <c r="K27" s="1350">
        <f>SUM(K9:K26)</f>
        <v>1689695</v>
      </c>
      <c r="L27" s="267"/>
      <c r="M27" s="222"/>
      <c r="N27" s="240">
        <f>E27/D27-1</f>
        <v>6.1890866602469341E-2</v>
      </c>
      <c r="O27" s="241">
        <f>E27-D27</f>
        <v>80725</v>
      </c>
      <c r="P27" s="242">
        <f>F27/E27-1</f>
        <v>-2.0623275768084204E-2</v>
      </c>
      <c r="Q27" s="243">
        <f>F27-E27</f>
        <v>-28564</v>
      </c>
      <c r="R27" s="242">
        <f t="shared" ref="R27" si="0">G27/F27-1</f>
        <v>4.3572559129448241E-2</v>
      </c>
      <c r="S27" s="237">
        <f t="shared" ref="S27" si="1">G27-F27</f>
        <v>59105</v>
      </c>
      <c r="T27" s="242">
        <f t="shared" ref="T27" si="2">H27/G27-1</f>
        <v>5.3181103407936581E-2</v>
      </c>
      <c r="U27" s="243">
        <f t="shared" ref="U27" si="3">H27-G27</f>
        <v>75282</v>
      </c>
      <c r="V27" s="309">
        <f t="shared" ref="V27" si="4">I27/H27-1</f>
        <v>5.1142964463464002E-2</v>
      </c>
      <c r="W27" s="237">
        <f t="shared" ref="W27" si="5">I27-H27</f>
        <v>76247</v>
      </c>
      <c r="X27" s="242">
        <v>4.4444954939260706E-2</v>
      </c>
      <c r="Y27" s="243">
        <v>69650</v>
      </c>
      <c r="Z27" s="242">
        <v>6.0937699157940672E-2</v>
      </c>
      <c r="AA27" s="243">
        <f>SUM(AA9:AA26)</f>
        <v>97052</v>
      </c>
    </row>
    <row r="28" spans="2:31" x14ac:dyDescent="0.2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2578125" defaultRowHeight="15.75" x14ac:dyDescent="0.25"/>
  <cols>
    <col min="1" max="1" width="1" style="1023" customWidth="1"/>
    <col min="2" max="2" width="30.28515625" style="1023" customWidth="1"/>
    <col min="3" max="3" width="11.28515625" style="1023" customWidth="1"/>
    <col min="4" max="4" width="0.85546875" style="1023" customWidth="1"/>
    <col min="5" max="5" width="17.7109375" style="1023" customWidth="1"/>
    <col min="6" max="6" width="0.7109375" style="1023" customWidth="1"/>
    <col min="7" max="7" width="17.7109375" style="1023" customWidth="1"/>
    <col min="8" max="8" width="0.7109375" style="1023" customWidth="1"/>
    <col min="9" max="9" width="17.7109375" style="1023" customWidth="1"/>
    <col min="10" max="10" width="0.7109375" style="1023" customWidth="1"/>
    <col min="11" max="11" width="17.7109375" style="1023" customWidth="1"/>
    <col min="12" max="12" width="0.7109375" style="1023" customWidth="1"/>
    <col min="13" max="13" width="17.7109375" style="1023" customWidth="1"/>
    <col min="14" max="16384" width="11.42578125" style="1023"/>
  </cols>
  <sheetData>
    <row r="1" spans="1:13" ht="9.75" customHeight="1" x14ac:dyDescent="0.25"/>
    <row r="2" spans="1:13" s="314" customFormat="1" ht="49.5" customHeight="1" x14ac:dyDescent="0.25">
      <c r="B2" s="1698"/>
      <c r="C2" s="1698"/>
      <c r="D2" s="1024"/>
      <c r="E2" s="1699"/>
      <c r="F2" s="1699"/>
      <c r="G2" s="1699"/>
      <c r="H2" s="1699"/>
      <c r="I2" s="1699"/>
    </row>
    <row r="3" spans="1:13" s="314" customFormat="1" ht="14.25" customHeight="1" x14ac:dyDescent="0.25">
      <c r="B3" s="1024"/>
      <c r="C3" s="1024"/>
      <c r="D3" s="1024"/>
      <c r="G3" s="1024"/>
      <c r="I3" s="1024"/>
      <c r="K3" s="1024"/>
      <c r="M3" s="1024"/>
    </row>
    <row r="4" spans="1:13" s="315" customFormat="1" ht="21.75" customHeight="1" x14ac:dyDescent="0.2">
      <c r="B4" s="1476" t="s">
        <v>445</v>
      </c>
      <c r="C4" s="1476"/>
      <c r="D4" s="1476"/>
      <c r="E4" s="1476"/>
      <c r="F4" s="1476"/>
      <c r="G4" s="1476"/>
      <c r="H4" s="1476"/>
      <c r="I4" s="1476"/>
      <c r="J4" s="1476"/>
      <c r="K4" s="1476"/>
      <c r="L4" s="1476"/>
      <c r="M4" s="1476"/>
    </row>
    <row r="5" spans="1:13" s="315" customFormat="1" ht="18.75" customHeight="1" x14ac:dyDescent="0.2">
      <c r="B5" s="1477" t="str">
        <f>porsaad!$B$6</f>
        <v>Situación a 30 de junio de 2025</v>
      </c>
      <c r="C5" s="1477"/>
      <c r="D5" s="1477"/>
      <c r="E5" s="1477"/>
      <c r="F5" s="1477"/>
      <c r="G5" s="1477"/>
      <c r="H5" s="1477"/>
      <c r="I5" s="1477"/>
      <c r="J5" s="1477"/>
      <c r="K5" s="1477"/>
      <c r="L5" s="1477"/>
      <c r="M5" s="1477"/>
    </row>
    <row r="6" spans="1:13" s="315" customFormat="1" ht="4.5" customHeight="1" x14ac:dyDescent="0.2"/>
    <row r="7" spans="1:13" s="1028" customFormat="1" ht="15" customHeight="1" x14ac:dyDescent="0.2">
      <c r="A7" s="1025"/>
      <c r="B7" s="1700"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
      <c r="A8" s="1025"/>
      <c r="B8" s="1701"/>
      <c r="C8" s="1322" t="s">
        <v>28</v>
      </c>
      <c r="D8" s="1026"/>
      <c r="E8" s="1322" t="s">
        <v>28</v>
      </c>
      <c r="F8" s="1026"/>
      <c r="G8" s="1322" t="s">
        <v>28</v>
      </c>
      <c r="H8" s="1026"/>
      <c r="I8" s="1322" t="s">
        <v>28</v>
      </c>
      <c r="J8" s="1026"/>
      <c r="K8" s="1322" t="s">
        <v>28</v>
      </c>
      <c r="L8" s="1026"/>
      <c r="M8" s="1322" t="s">
        <v>28</v>
      </c>
    </row>
    <row r="9" spans="1:13" s="1028" customFormat="1" ht="6" customHeight="1" x14ac:dyDescent="0.2">
      <c r="A9" s="1025"/>
      <c r="B9" s="1029"/>
      <c r="C9" s="1029"/>
      <c r="D9" s="1029"/>
      <c r="E9" s="1029"/>
      <c r="F9" s="1029"/>
      <c r="G9" s="1029"/>
      <c r="H9" s="1029"/>
      <c r="I9" s="1029"/>
      <c r="J9" s="1029"/>
      <c r="K9" s="1029"/>
      <c r="L9" s="1029"/>
      <c r="M9" s="1029"/>
    </row>
    <row r="10" spans="1:13" s="1035" customFormat="1" ht="18" customHeight="1" x14ac:dyDescent="0.2">
      <c r="A10" s="1030"/>
      <c r="B10" s="1031" t="s">
        <v>8</v>
      </c>
      <c r="C10" s="1032">
        <f>M10+K10+I10+G10+E10</f>
        <v>100</v>
      </c>
      <c r="D10" s="1033"/>
      <c r="E10" s="1034">
        <v>37.644083027324463</v>
      </c>
      <c r="F10" s="1033"/>
      <c r="G10" s="1034">
        <v>45.12475177226284</v>
      </c>
      <c r="H10" s="1033"/>
      <c r="I10" s="1034">
        <v>14.263526331554599</v>
      </c>
      <c r="J10" s="1033"/>
      <c r="K10" s="1034">
        <v>2.705821009773794</v>
      </c>
      <c r="L10" s="1033"/>
      <c r="M10" s="1034">
        <v>0.26181785908430311</v>
      </c>
    </row>
    <row r="11" spans="1:13" s="1035" customFormat="1" ht="18" customHeight="1" x14ac:dyDescent="0.2">
      <c r="A11" s="1030"/>
      <c r="B11" s="1036" t="s">
        <v>7</v>
      </c>
      <c r="C11" s="1037">
        <f t="shared" ref="C11:C28" si="0">M11+K11+I11+G11+E11</f>
        <v>100</v>
      </c>
      <c r="D11" s="1033"/>
      <c r="E11" s="1038">
        <v>21.359379396277987</v>
      </c>
      <c r="F11" s="1033"/>
      <c r="G11" s="1038">
        <v>55.693556814984525</v>
      </c>
      <c r="H11" s="1033"/>
      <c r="I11" s="1038">
        <v>16.6003456730576</v>
      </c>
      <c r="J11" s="1033"/>
      <c r="K11" s="1038">
        <v>5.6312552755335821</v>
      </c>
      <c r="L11" s="1033"/>
      <c r="M11" s="1038">
        <v>0.71546284014630812</v>
      </c>
    </row>
    <row r="12" spans="1:13" s="1035" customFormat="1" ht="18" customHeight="1" x14ac:dyDescent="0.2">
      <c r="A12" s="1030"/>
      <c r="B12" s="1036" t="s">
        <v>37</v>
      </c>
      <c r="C12" s="1037">
        <f t="shared" si="0"/>
        <v>100</v>
      </c>
      <c r="D12" s="1033"/>
      <c r="E12" s="1038">
        <v>23.639042357274402</v>
      </c>
      <c r="F12" s="1033"/>
      <c r="G12" s="1038">
        <v>46.961325966850829</v>
      </c>
      <c r="H12" s="1033"/>
      <c r="I12" s="1038">
        <v>22.254143646408838</v>
      </c>
      <c r="J12" s="1033"/>
      <c r="K12" s="1038">
        <v>6.2025782688766116</v>
      </c>
      <c r="L12" s="1033"/>
      <c r="M12" s="1038">
        <v>0.94290976058931852</v>
      </c>
    </row>
    <row r="13" spans="1:13" s="1035" customFormat="1" ht="18" customHeight="1" x14ac:dyDescent="0.2">
      <c r="A13" s="1030"/>
      <c r="B13" s="1036" t="s">
        <v>38</v>
      </c>
      <c r="C13" s="1037">
        <f t="shared" si="0"/>
        <v>100</v>
      </c>
      <c r="D13" s="1033"/>
      <c r="E13" s="1038">
        <v>24.951521479713605</v>
      </c>
      <c r="F13" s="1033"/>
      <c r="G13" s="1038">
        <v>51.92049522673031</v>
      </c>
      <c r="H13" s="1033"/>
      <c r="I13" s="1038">
        <v>17.541766109785204</v>
      </c>
      <c r="J13" s="1033"/>
      <c r="K13" s="1038">
        <v>5.097702863961814</v>
      </c>
      <c r="L13" s="1033"/>
      <c r="M13" s="1038">
        <v>0.48851431980906923</v>
      </c>
    </row>
    <row r="14" spans="1:13" s="1035" customFormat="1" ht="18" customHeight="1" x14ac:dyDescent="0.2">
      <c r="A14" s="1030"/>
      <c r="B14" s="1036" t="s">
        <v>6</v>
      </c>
      <c r="C14" s="1037">
        <f t="shared" si="0"/>
        <v>100</v>
      </c>
      <c r="D14" s="1033"/>
      <c r="E14" s="1038">
        <v>36.021737255240232</v>
      </c>
      <c r="F14" s="1033"/>
      <c r="G14" s="1038">
        <v>45.919951694988356</v>
      </c>
      <c r="H14" s="1033"/>
      <c r="I14" s="1038">
        <v>13.689295264383681</v>
      </c>
      <c r="J14" s="1033"/>
      <c r="K14" s="1038">
        <v>3.7824549296989565</v>
      </c>
      <c r="L14" s="1033"/>
      <c r="M14" s="1038">
        <v>0.58656085568877769</v>
      </c>
    </row>
    <row r="15" spans="1:13" s="1035" customFormat="1" ht="18" customHeight="1" x14ac:dyDescent="0.2">
      <c r="A15" s="1030"/>
      <c r="B15" s="1036" t="s">
        <v>5</v>
      </c>
      <c r="C15" s="1037">
        <f t="shared" si="0"/>
        <v>100</v>
      </c>
      <c r="D15" s="1033"/>
      <c r="E15" s="1038">
        <v>22.048142768209171</v>
      </c>
      <c r="F15" s="1033"/>
      <c r="G15" s="1038">
        <v>47.084457356297989</v>
      </c>
      <c r="H15" s="1033"/>
      <c r="I15" s="1038">
        <v>21.674621290724218</v>
      </c>
      <c r="J15" s="1033"/>
      <c r="K15" s="1038">
        <v>7.8854534135712804</v>
      </c>
      <c r="L15" s="1033"/>
      <c r="M15" s="1038">
        <v>1.3073251711973437</v>
      </c>
    </row>
    <row r="16" spans="1:13" s="1035" customFormat="1" ht="18" customHeight="1" x14ac:dyDescent="0.2">
      <c r="A16" s="1030"/>
      <c r="B16" s="1036" t="s">
        <v>4</v>
      </c>
      <c r="C16" s="1037">
        <f t="shared" si="0"/>
        <v>100</v>
      </c>
      <c r="D16" s="1033"/>
      <c r="E16" s="1038">
        <v>23.547248725656779</v>
      </c>
      <c r="F16" s="1033"/>
      <c r="G16" s="1038">
        <v>52.110835184943149</v>
      </c>
      <c r="H16" s="1033"/>
      <c r="I16" s="1038">
        <v>19.08508691674291</v>
      </c>
      <c r="J16" s="1033"/>
      <c r="K16" s="1038">
        <v>4.8751797150699261</v>
      </c>
      <c r="L16" s="1033"/>
      <c r="M16" s="1038">
        <v>0.3816494575872435</v>
      </c>
    </row>
    <row r="17" spans="1:13" s="1035" customFormat="1" ht="18" customHeight="1" x14ac:dyDescent="0.2">
      <c r="A17" s="1030"/>
      <c r="B17" s="1036" t="s">
        <v>40</v>
      </c>
      <c r="C17" s="1037">
        <f t="shared" si="0"/>
        <v>100</v>
      </c>
      <c r="D17" s="1033"/>
      <c r="E17" s="1038">
        <v>31.603587836359658</v>
      </c>
      <c r="F17" s="1033"/>
      <c r="G17" s="1038">
        <v>48.033253117479759</v>
      </c>
      <c r="H17" s="1033"/>
      <c r="I17" s="1038">
        <v>15.09516517173485</v>
      </c>
      <c r="J17" s="1033"/>
      <c r="K17" s="1038">
        <v>4.3491577335375187</v>
      </c>
      <c r="L17" s="1033"/>
      <c r="M17" s="1038">
        <v>0.91883614088820831</v>
      </c>
    </row>
    <row r="18" spans="1:13" s="1035" customFormat="1" ht="18" customHeight="1" x14ac:dyDescent="0.2">
      <c r="A18" s="1030"/>
      <c r="B18" s="1036" t="s">
        <v>41</v>
      </c>
      <c r="C18" s="1037">
        <f t="shared" si="0"/>
        <v>100</v>
      </c>
      <c r="D18" s="1033"/>
      <c r="E18" s="1038">
        <v>22.155909131312619</v>
      </c>
      <c r="F18" s="1033"/>
      <c r="G18" s="1038">
        <v>43.728333608462115</v>
      </c>
      <c r="H18" s="1033"/>
      <c r="I18" s="1038">
        <v>21.348935251615853</v>
      </c>
      <c r="J18" s="1033"/>
      <c r="K18" s="1038">
        <v>11.043034374166677</v>
      </c>
      <c r="L18" s="1033"/>
      <c r="M18" s="1038">
        <v>1.7237876344427372</v>
      </c>
    </row>
    <row r="19" spans="1:13" s="1035" customFormat="1" ht="18" customHeight="1" x14ac:dyDescent="0.2">
      <c r="A19" s="1030"/>
      <c r="B19" s="1036" t="s">
        <v>3</v>
      </c>
      <c r="C19" s="1037">
        <f t="shared" si="0"/>
        <v>100</v>
      </c>
      <c r="D19" s="1033"/>
      <c r="E19" s="1038">
        <v>24.126971514838505</v>
      </c>
      <c r="F19" s="1033"/>
      <c r="G19" s="1038">
        <v>54.871876365658892</v>
      </c>
      <c r="H19" s="1033"/>
      <c r="I19" s="1038">
        <v>16.128878471256606</v>
      </c>
      <c r="J19" s="1033"/>
      <c r="K19" s="1038">
        <v>4.370903023320488</v>
      </c>
      <c r="L19" s="1033"/>
      <c r="M19" s="1038">
        <v>0.50137062492550954</v>
      </c>
    </row>
    <row r="20" spans="1:13" s="1035" customFormat="1" ht="18" customHeight="1" x14ac:dyDescent="0.2">
      <c r="A20" s="1030"/>
      <c r="B20" s="1036" t="s">
        <v>2</v>
      </c>
      <c r="C20" s="1037">
        <f t="shared" si="0"/>
        <v>100</v>
      </c>
      <c r="D20" s="1033"/>
      <c r="E20" s="1038">
        <v>37.11706783369803</v>
      </c>
      <c r="F20" s="1033"/>
      <c r="G20" s="1038">
        <v>44.816739606126916</v>
      </c>
      <c r="H20" s="1033"/>
      <c r="I20" s="1038">
        <v>15.426695842450766</v>
      </c>
      <c r="J20" s="1033"/>
      <c r="K20" s="1038">
        <v>2.4070021881838075</v>
      </c>
      <c r="L20" s="1033"/>
      <c r="M20" s="1038">
        <v>0.23249452954048141</v>
      </c>
    </row>
    <row r="21" spans="1:13" s="1035" customFormat="1" ht="18" customHeight="1" x14ac:dyDescent="0.2">
      <c r="A21" s="1030"/>
      <c r="B21" s="1036" t="s">
        <v>35</v>
      </c>
      <c r="C21" s="1037">
        <f t="shared" si="0"/>
        <v>100.00000000000001</v>
      </c>
      <c r="D21" s="1033"/>
      <c r="E21" s="1038">
        <v>34.585908529048211</v>
      </c>
      <c r="F21" s="1033"/>
      <c r="G21" s="1038">
        <v>48.839837541938905</v>
      </c>
      <c r="H21" s="1033"/>
      <c r="I21" s="1038">
        <v>14.130319618576726</v>
      </c>
      <c r="J21" s="1033"/>
      <c r="K21" s="1038">
        <v>2.1931838248278299</v>
      </c>
      <c r="L21" s="1033"/>
      <c r="M21" s="1038">
        <v>0.25075048560833479</v>
      </c>
    </row>
    <row r="22" spans="1:13" s="1035" customFormat="1" ht="18" customHeight="1" x14ac:dyDescent="0.2">
      <c r="A22" s="1030"/>
      <c r="B22" s="1036" t="s">
        <v>42</v>
      </c>
      <c r="C22" s="1037">
        <f t="shared" si="0"/>
        <v>100</v>
      </c>
      <c r="D22" s="1033"/>
      <c r="E22" s="1038">
        <v>35.83235669681121</v>
      </c>
      <c r="F22" s="1033"/>
      <c r="G22" s="1038">
        <v>41.753397820497121</v>
      </c>
      <c r="H22" s="1033"/>
      <c r="I22" s="1038">
        <v>16.832549108782732</v>
      </c>
      <c r="J22" s="1033"/>
      <c r="K22" s="1038">
        <v>5.0446920533855764</v>
      </c>
      <c r="L22" s="1033"/>
      <c r="M22" s="1038">
        <v>0.53700432052336056</v>
      </c>
    </row>
    <row r="23" spans="1:13" s="1035" customFormat="1" ht="18" customHeight="1" x14ac:dyDescent="0.2">
      <c r="A23" s="1030">
        <v>47094</v>
      </c>
      <c r="B23" s="1036" t="s">
        <v>43</v>
      </c>
      <c r="C23" s="1037">
        <f t="shared" si="0"/>
        <v>100.00000000000001</v>
      </c>
      <c r="D23" s="1033"/>
      <c r="E23" s="1038">
        <v>34.351450483494503</v>
      </c>
      <c r="F23" s="1033"/>
      <c r="G23" s="1038">
        <v>44.641547182394135</v>
      </c>
      <c r="H23" s="1033"/>
      <c r="I23" s="1038">
        <v>14.581527175725242</v>
      </c>
      <c r="J23" s="1033"/>
      <c r="K23" s="1038">
        <v>5.645215071690564</v>
      </c>
      <c r="L23" s="1033"/>
      <c r="M23" s="1038">
        <v>0.78026008669556524</v>
      </c>
    </row>
    <row r="24" spans="1:13" s="1035" customFormat="1" ht="18" customHeight="1" x14ac:dyDescent="0.2">
      <c r="B24" s="1036" t="s">
        <v>44</v>
      </c>
      <c r="C24" s="1037">
        <f t="shared" si="0"/>
        <v>100</v>
      </c>
      <c r="D24" s="1033"/>
      <c r="E24" s="1038">
        <v>19.659542973448051</v>
      </c>
      <c r="F24" s="1033"/>
      <c r="G24" s="1038">
        <v>54.611897492830053</v>
      </c>
      <c r="H24" s="1033"/>
      <c r="I24" s="1038">
        <v>16.948838930520864</v>
      </c>
      <c r="J24" s="1033"/>
      <c r="K24" s="1038">
        <v>7.7990563419372743</v>
      </c>
      <c r="L24" s="1033"/>
      <c r="M24" s="1038">
        <v>0.98066426126376172</v>
      </c>
    </row>
    <row r="25" spans="1:13" s="1035" customFormat="1" ht="18" customHeight="1" x14ac:dyDescent="0.2">
      <c r="B25" s="1036" t="s">
        <v>45</v>
      </c>
      <c r="C25" s="1037">
        <f t="shared" si="0"/>
        <v>100</v>
      </c>
      <c r="D25" s="1033"/>
      <c r="E25" s="1038">
        <v>19.612890450967775</v>
      </c>
      <c r="F25" s="1033"/>
      <c r="G25" s="1038">
        <v>43.725558140686104</v>
      </c>
      <c r="H25" s="1033"/>
      <c r="I25" s="1038">
        <v>21.721696945695758</v>
      </c>
      <c r="J25" s="1033"/>
      <c r="K25" s="1038">
        <v>12.694916093262709</v>
      </c>
      <c r="L25" s="1033"/>
      <c r="M25" s="1038">
        <v>2.2449383693876541</v>
      </c>
    </row>
    <row r="26" spans="1:13" s="1035" customFormat="1" ht="18" customHeight="1" x14ac:dyDescent="0.2">
      <c r="B26" s="1036" t="s">
        <v>46</v>
      </c>
      <c r="C26" s="1037">
        <f t="shared" si="0"/>
        <v>100</v>
      </c>
      <c r="D26" s="1033"/>
      <c r="E26" s="1038">
        <v>24.79806138933764</v>
      </c>
      <c r="F26" s="1033"/>
      <c r="G26" s="1038">
        <v>34.168012924071085</v>
      </c>
      <c r="H26" s="1033"/>
      <c r="I26" s="1038">
        <v>23.344103392568659</v>
      </c>
      <c r="J26" s="1033"/>
      <c r="K26" s="1038">
        <v>15.266558966074314</v>
      </c>
      <c r="L26" s="1033"/>
      <c r="M26" s="1038">
        <v>2.4232633279483036</v>
      </c>
    </row>
    <row r="27" spans="1:13" s="1035" customFormat="1" ht="18" customHeight="1" x14ac:dyDescent="0.2">
      <c r="B27" s="1039" t="s">
        <v>1</v>
      </c>
      <c r="C27" s="1040">
        <f t="shared" si="0"/>
        <v>100</v>
      </c>
      <c r="D27" s="1033"/>
      <c r="E27" s="1041">
        <v>65.106815869786374</v>
      </c>
      <c r="F27" s="1033"/>
      <c r="G27" s="1041">
        <v>28.585961342828075</v>
      </c>
      <c r="H27" s="1033"/>
      <c r="I27" s="1041">
        <v>5.340793489318413</v>
      </c>
      <c r="J27" s="1033"/>
      <c r="K27" s="1041">
        <v>0.86469989827060023</v>
      </c>
      <c r="L27" s="1033"/>
      <c r="M27" s="1041">
        <v>0.10172939979654119</v>
      </c>
    </row>
    <row r="28" spans="1:13" s="1293" customFormat="1" ht="18" customHeight="1" x14ac:dyDescent="0.2">
      <c r="B28" s="1294" t="s">
        <v>0</v>
      </c>
      <c r="C28" s="1295">
        <f t="shared" si="0"/>
        <v>100</v>
      </c>
      <c r="D28" s="1296"/>
      <c r="E28" s="1295">
        <v>27.615822487924373</v>
      </c>
      <c r="F28" s="1296"/>
      <c r="G28" s="1297">
        <v>47.580859866375732</v>
      </c>
      <c r="H28" s="1298"/>
      <c r="I28" s="1295">
        <v>17.576676184425715</v>
      </c>
      <c r="J28" s="1296"/>
      <c r="K28" s="1295">
        <v>6.337644263073301</v>
      </c>
      <c r="L28" s="1296"/>
      <c r="M28" s="1295">
        <v>0.88899719820087586</v>
      </c>
    </row>
    <row r="29" spans="1:13" s="1022" customFormat="1" ht="6.75" customHeight="1" x14ac:dyDescent="0.2">
      <c r="B29" s="1697"/>
      <c r="C29" s="1697"/>
      <c r="D29" s="1042"/>
    </row>
    <row r="30" spans="1:13" x14ac:dyDescent="0.25">
      <c r="E30" s="1043"/>
    </row>
    <row r="31" spans="1:13" x14ac:dyDescent="0.25">
      <c r="E31" s="1043"/>
      <c r="G31" s="1043"/>
    </row>
    <row r="32" spans="1:13" x14ac:dyDescent="0.2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2578125" defaultRowHeight="15" x14ac:dyDescent="0.25"/>
  <cols>
    <col min="1" max="1" width="1" style="748" customWidth="1"/>
    <col min="2" max="2" width="30.28515625" style="748" customWidth="1"/>
    <col min="3" max="3" width="11.28515625" style="748" customWidth="1"/>
    <col min="4" max="4" width="0.85546875" style="748" customWidth="1"/>
    <col min="5" max="5" width="10" style="748" customWidth="1"/>
    <col min="6" max="6" width="0.7109375" style="748" customWidth="1"/>
    <col min="7" max="7" width="10" style="748" customWidth="1"/>
    <col min="8" max="8" width="0.7109375" style="748" customWidth="1"/>
    <col min="9" max="9" width="10" style="748" customWidth="1"/>
    <col min="10" max="10" width="0.7109375" style="748" customWidth="1"/>
    <col min="11" max="11" width="11.85546875" style="748" customWidth="1"/>
    <col min="12" max="12" width="0.7109375" style="748" customWidth="1"/>
    <col min="13" max="13" width="10" style="748" customWidth="1"/>
    <col min="14" max="14" width="0.7109375" style="748" customWidth="1"/>
    <col min="15" max="15" width="13.85546875" style="748" bestFit="1" customWidth="1"/>
    <col min="16" max="16" width="0.7109375" style="748" customWidth="1"/>
    <col min="17" max="17" width="8.140625" style="748" bestFit="1" customWidth="1"/>
    <col min="18" max="18" width="0.7109375" style="748" customWidth="1"/>
    <col min="19" max="19" width="14.42578125" style="748" bestFit="1" customWidth="1"/>
    <col min="20" max="20" width="0.7109375" style="748" customWidth="1"/>
    <col min="21" max="21" width="11.140625" style="748" customWidth="1"/>
    <col min="22" max="16384" width="11.42578125" style="748"/>
  </cols>
  <sheetData>
    <row r="1" spans="1:21" ht="9.75" customHeight="1" x14ac:dyDescent="0.25"/>
    <row r="2" spans="1:21" s="343" customFormat="1" ht="49.5" customHeight="1" x14ac:dyDescent="0.25">
      <c r="B2" s="1449"/>
      <c r="C2" s="1449"/>
      <c r="D2" s="344"/>
      <c r="E2" s="1647"/>
      <c r="F2" s="1647"/>
      <c r="G2" s="1647"/>
      <c r="H2" s="1647"/>
      <c r="I2" s="1647"/>
    </row>
    <row r="3" spans="1:21" s="343" customFormat="1" ht="14.25" customHeight="1" x14ac:dyDescent="0.25">
      <c r="B3" s="344"/>
      <c r="C3" s="344"/>
      <c r="D3" s="344"/>
      <c r="G3" s="344"/>
      <c r="I3" s="344"/>
      <c r="K3" s="344"/>
      <c r="M3" s="344"/>
      <c r="O3" s="344"/>
      <c r="Q3" s="344"/>
      <c r="S3" s="344"/>
      <c r="U3" s="344"/>
    </row>
    <row r="4" spans="1:21" s="345" customFormat="1" ht="21.75" customHeight="1" x14ac:dyDescent="0.2">
      <c r="B4" s="1476" t="s">
        <v>444</v>
      </c>
      <c r="C4" s="1476"/>
      <c r="D4" s="1476"/>
      <c r="E4" s="1476"/>
      <c r="F4" s="1476"/>
      <c r="G4" s="1476"/>
      <c r="H4" s="1476"/>
      <c r="I4" s="1476"/>
      <c r="J4" s="1476"/>
      <c r="K4" s="1476"/>
      <c r="L4" s="1476"/>
      <c r="M4" s="1476"/>
      <c r="N4" s="1476"/>
      <c r="O4" s="1476"/>
      <c r="P4" s="1476"/>
      <c r="Q4" s="1476"/>
      <c r="R4" s="1476"/>
      <c r="S4" s="1476"/>
      <c r="T4" s="1476"/>
      <c r="U4" s="1476"/>
    </row>
    <row r="5" spans="1:21" s="345" customFormat="1" ht="18.75" customHeight="1" x14ac:dyDescent="0.2">
      <c r="B5" s="1477" t="str">
        <f>porsaad!$B$6</f>
        <v>Situación a 30 de junio de 2025</v>
      </c>
      <c r="C5" s="1477"/>
      <c r="D5" s="1477"/>
      <c r="E5" s="1477"/>
      <c r="F5" s="1477"/>
      <c r="G5" s="1477"/>
      <c r="H5" s="1477"/>
      <c r="I5" s="1477"/>
      <c r="J5" s="1477"/>
      <c r="K5" s="1477"/>
      <c r="L5" s="1477"/>
      <c r="M5" s="1477"/>
      <c r="N5" s="1477"/>
      <c r="O5" s="1477"/>
      <c r="P5" s="1477"/>
      <c r="Q5" s="1477"/>
      <c r="R5" s="1477"/>
      <c r="S5" s="1477"/>
      <c r="T5" s="1477"/>
      <c r="U5" s="1477"/>
    </row>
    <row r="6" spans="1:21" s="345" customFormat="1" ht="4.5" customHeight="1" x14ac:dyDescent="0.2"/>
    <row r="7" spans="1:21" s="322" customFormat="1" ht="15" customHeight="1" x14ac:dyDescent="0.2">
      <c r="A7" s="316"/>
      <c r="B7" s="1702"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
      <c r="A8" s="316"/>
      <c r="B8" s="1703"/>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
      <c r="A10" s="330"/>
      <c r="B10" s="926" t="s">
        <v>8</v>
      </c>
      <c r="C10" s="1044">
        <f>K10+M10+G10+I10+E10+S10+O10+U10+Q10</f>
        <v>100</v>
      </c>
      <c r="D10" s="930"/>
      <c r="E10" s="1044">
        <v>22.260933041343158</v>
      </c>
      <c r="F10" s="930"/>
      <c r="G10" s="1044">
        <v>43.349481275023777</v>
      </c>
      <c r="H10" s="930"/>
      <c r="I10" s="1044">
        <v>18.599995575906387</v>
      </c>
      <c r="J10" s="930"/>
      <c r="K10" s="1044">
        <v>5.0313004623177822</v>
      </c>
      <c r="L10" s="930"/>
      <c r="M10" s="1044">
        <v>4.1697082310261688</v>
      </c>
      <c r="N10" s="930"/>
      <c r="O10" s="1044">
        <v>0.77532240582210721</v>
      </c>
      <c r="P10" s="930"/>
      <c r="Q10" s="1044">
        <v>0.74877784413918191</v>
      </c>
      <c r="R10" s="930"/>
      <c r="S10" s="1044">
        <v>0.30194438914327426</v>
      </c>
      <c r="T10" s="930"/>
      <c r="U10" s="1044">
        <v>4.7625367752781651</v>
      </c>
    </row>
    <row r="11" spans="1:21" s="331" customFormat="1" ht="18" customHeight="1" x14ac:dyDescent="0.2">
      <c r="A11" s="330"/>
      <c r="B11" s="931" t="s">
        <v>7</v>
      </c>
      <c r="C11" s="1045">
        <f t="shared" ref="C11:C27" si="0">K11+M11+G11+I11+E11+S11+O11+U11+Q11</f>
        <v>99.999999999999986</v>
      </c>
      <c r="D11" s="930"/>
      <c r="E11" s="1045">
        <v>5.1392546484717903</v>
      </c>
      <c r="F11" s="930"/>
      <c r="G11" s="1045">
        <v>4.2933524858351291</v>
      </c>
      <c r="H11" s="930"/>
      <c r="I11" s="1045">
        <v>15.393823318170934</v>
      </c>
      <c r="J11" s="930"/>
      <c r="K11" s="1045">
        <v>1.456388157369723</v>
      </c>
      <c r="L11" s="930"/>
      <c r="M11" s="1045">
        <v>0.59851568111084519</v>
      </c>
      <c r="N11" s="930"/>
      <c r="O11" s="1045">
        <v>0.21546564519990424</v>
      </c>
      <c r="P11" s="930"/>
      <c r="Q11" s="1045">
        <v>4.3891149948128642E-2</v>
      </c>
      <c r="R11" s="930"/>
      <c r="S11" s="1045">
        <v>9.1772404436996247E-2</v>
      </c>
      <c r="T11" s="930"/>
      <c r="U11" s="1045">
        <v>72.767536509456548</v>
      </c>
    </row>
    <row r="12" spans="1:21" s="331" customFormat="1" ht="18" customHeight="1" x14ac:dyDescent="0.2">
      <c r="A12" s="330"/>
      <c r="B12" s="931" t="s">
        <v>37</v>
      </c>
      <c r="C12" s="1045">
        <f t="shared" si="0"/>
        <v>100.00000000000001</v>
      </c>
      <c r="D12" s="930"/>
      <c r="E12" s="1045">
        <v>38.327551848844934</v>
      </c>
      <c r="F12" s="930"/>
      <c r="G12" s="1045">
        <v>20.296700863532362</v>
      </c>
      <c r="H12" s="930"/>
      <c r="I12" s="1045">
        <v>23.455605579747584</v>
      </c>
      <c r="J12" s="930"/>
      <c r="K12" s="1045">
        <v>4.5981253229020593</v>
      </c>
      <c r="L12" s="930"/>
      <c r="M12" s="1045">
        <v>2.4946490515905233</v>
      </c>
      <c r="N12" s="930"/>
      <c r="O12" s="1045">
        <v>2.2658498782197949</v>
      </c>
      <c r="P12" s="930"/>
      <c r="Q12" s="1045">
        <v>1.4244593696951806</v>
      </c>
      <c r="R12" s="930"/>
      <c r="S12" s="1045">
        <v>0.2214185548748985</v>
      </c>
      <c r="T12" s="930"/>
      <c r="U12" s="1045">
        <v>6.9156395305926637</v>
      </c>
    </row>
    <row r="13" spans="1:21" s="331" customFormat="1" ht="18" customHeight="1" x14ac:dyDescent="0.2">
      <c r="A13" s="330"/>
      <c r="B13" s="931" t="s">
        <v>38</v>
      </c>
      <c r="C13" s="1045">
        <f t="shared" si="0"/>
        <v>100</v>
      </c>
      <c r="D13" s="930"/>
      <c r="E13" s="1045">
        <v>48.253258845437621</v>
      </c>
      <c r="F13" s="930"/>
      <c r="G13" s="1045">
        <v>15.225325884543761</v>
      </c>
      <c r="H13" s="930"/>
      <c r="I13" s="1045">
        <v>16.573556797020483</v>
      </c>
      <c r="J13" s="930"/>
      <c r="K13" s="1045">
        <v>5.0614525139664801</v>
      </c>
      <c r="L13" s="930"/>
      <c r="M13" s="1045">
        <v>2.5288640595903167</v>
      </c>
      <c r="N13" s="930"/>
      <c r="O13" s="1045">
        <v>1.813780260707635</v>
      </c>
      <c r="P13" s="930"/>
      <c r="Q13" s="1045">
        <v>1.1433891992551211</v>
      </c>
      <c r="R13" s="930"/>
      <c r="S13" s="1045">
        <v>0.88640595903165742</v>
      </c>
      <c r="T13" s="930"/>
      <c r="U13" s="1045">
        <v>8.5139664804469266</v>
      </c>
    </row>
    <row r="14" spans="1:21" s="331" customFormat="1" ht="18" customHeight="1" x14ac:dyDescent="0.2">
      <c r="A14" s="330"/>
      <c r="B14" s="931" t="s">
        <v>6</v>
      </c>
      <c r="C14" s="1045">
        <f t="shared" si="0"/>
        <v>100.00000000000001</v>
      </c>
      <c r="D14" s="930"/>
      <c r="E14" s="1045">
        <v>32.043316938476138</v>
      </c>
      <c r="F14" s="930"/>
      <c r="G14" s="1045">
        <v>36.051428078350163</v>
      </c>
      <c r="H14" s="930"/>
      <c r="I14" s="1045">
        <v>13.767365605315385</v>
      </c>
      <c r="J14" s="930"/>
      <c r="K14" s="1045">
        <v>5.8460609198377771</v>
      </c>
      <c r="L14" s="930"/>
      <c r="M14" s="1045">
        <v>5.2118388126671844</v>
      </c>
      <c r="N14" s="930"/>
      <c r="O14" s="1045">
        <v>1.0311502286651135</v>
      </c>
      <c r="P14" s="930"/>
      <c r="Q14" s="1045">
        <v>1.0829234619035293</v>
      </c>
      <c r="R14" s="930"/>
      <c r="S14" s="1045">
        <v>0.31926827163689708</v>
      </c>
      <c r="T14" s="930"/>
      <c r="U14" s="1045">
        <v>4.6466476831478127</v>
      </c>
    </row>
    <row r="15" spans="1:21" s="331" customFormat="1" ht="18" customHeight="1" x14ac:dyDescent="0.2">
      <c r="A15" s="330"/>
      <c r="B15" s="931" t="s">
        <v>5</v>
      </c>
      <c r="C15" s="1045">
        <f t="shared" si="0"/>
        <v>99.999999999999972</v>
      </c>
      <c r="D15" s="930"/>
      <c r="E15" s="1045">
        <v>41.134972507521525</v>
      </c>
      <c r="F15" s="930"/>
      <c r="G15" s="1045">
        <v>17.356572258533042</v>
      </c>
      <c r="H15" s="930"/>
      <c r="I15" s="1045">
        <v>24.961095549330846</v>
      </c>
      <c r="J15" s="930"/>
      <c r="K15" s="1045">
        <v>4.68928312065567</v>
      </c>
      <c r="L15" s="930"/>
      <c r="M15" s="1045">
        <v>1.8259155514057477</v>
      </c>
      <c r="N15" s="930"/>
      <c r="O15" s="1045">
        <v>2.0541549953314657</v>
      </c>
      <c r="P15" s="930"/>
      <c r="Q15" s="1045">
        <v>2.0645295155099075</v>
      </c>
      <c r="R15" s="930"/>
      <c r="S15" s="1045">
        <v>0.68471833177715524</v>
      </c>
      <c r="T15" s="930"/>
      <c r="U15" s="1045">
        <v>5.2287581699346406</v>
      </c>
    </row>
    <row r="16" spans="1:21" s="331" customFormat="1" ht="18" customHeight="1" x14ac:dyDescent="0.2">
      <c r="A16" s="330"/>
      <c r="B16" s="931" t="s">
        <v>4</v>
      </c>
      <c r="C16" s="1045">
        <f t="shared" si="0"/>
        <v>100</v>
      </c>
      <c r="D16" s="930"/>
      <c r="E16" s="1045">
        <v>45.07005437055625</v>
      </c>
      <c r="F16" s="930"/>
      <c r="G16" s="1045">
        <v>17.837724801338354</v>
      </c>
      <c r="H16" s="930"/>
      <c r="I16" s="1045">
        <v>20.613759933082392</v>
      </c>
      <c r="J16" s="930"/>
      <c r="K16" s="1045">
        <v>5.1416771225428688</v>
      </c>
      <c r="L16" s="930"/>
      <c r="M16" s="1045">
        <v>2.0964031785863657</v>
      </c>
      <c r="N16" s="930"/>
      <c r="O16" s="1045">
        <v>1.8140945211208699</v>
      </c>
      <c r="P16" s="930"/>
      <c r="Q16" s="1045">
        <v>0.97239648682559598</v>
      </c>
      <c r="R16" s="930"/>
      <c r="S16" s="1045">
        <v>1.1161647846089502</v>
      </c>
      <c r="T16" s="930"/>
      <c r="U16" s="1045">
        <v>5.3377248013383518</v>
      </c>
    </row>
    <row r="17" spans="1:21" s="331" customFormat="1" ht="18" customHeight="1" x14ac:dyDescent="0.2">
      <c r="A17" s="330"/>
      <c r="B17" s="931" t="s">
        <v>40</v>
      </c>
      <c r="C17" s="1045">
        <f t="shared" si="0"/>
        <v>99.999999999999986</v>
      </c>
      <c r="D17" s="930"/>
      <c r="E17" s="1045">
        <v>34.280972968251888</v>
      </c>
      <c r="F17" s="930"/>
      <c r="G17" s="1045">
        <v>33.141185204594088</v>
      </c>
      <c r="H17" s="930"/>
      <c r="I17" s="1045">
        <v>14.214594523778331</v>
      </c>
      <c r="J17" s="930"/>
      <c r="K17" s="1045">
        <v>5.3364775754399751</v>
      </c>
      <c r="L17" s="930"/>
      <c r="M17" s="1045">
        <v>5.899820952880038</v>
      </c>
      <c r="N17" s="930"/>
      <c r="O17" s="1045">
        <v>1.5197170182104023</v>
      </c>
      <c r="P17" s="930"/>
      <c r="Q17" s="1045">
        <v>0.72055548277217341</v>
      </c>
      <c r="R17" s="930"/>
      <c r="S17" s="1045">
        <v>0.26638717847940963</v>
      </c>
      <c r="T17" s="930"/>
      <c r="U17" s="1045">
        <v>4.6202890955936935</v>
      </c>
    </row>
    <row r="18" spans="1:21" s="331" customFormat="1" ht="18" customHeight="1" x14ac:dyDescent="0.2">
      <c r="A18" s="330"/>
      <c r="B18" s="931" t="s">
        <v>41</v>
      </c>
      <c r="C18" s="1045">
        <f t="shared" si="0"/>
        <v>100</v>
      </c>
      <c r="D18" s="930"/>
      <c r="E18" s="1045">
        <v>38.418036064512442</v>
      </c>
      <c r="F18" s="930"/>
      <c r="G18" s="1045">
        <v>17.716168097949236</v>
      </c>
      <c r="H18" s="930"/>
      <c r="I18" s="1045">
        <v>29.688799182486942</v>
      </c>
      <c r="J18" s="930"/>
      <c r="K18" s="1045">
        <v>3.9644305653407463</v>
      </c>
      <c r="L18" s="930"/>
      <c r="M18" s="1045">
        <v>2.9108034858553737</v>
      </c>
      <c r="N18" s="930"/>
      <c r="O18" s="1045">
        <v>1.3951038076559337</v>
      </c>
      <c r="P18" s="930"/>
      <c r="Q18" s="1045">
        <v>2.4937956598180904</v>
      </c>
      <c r="R18" s="930"/>
      <c r="S18" s="1045">
        <v>0</v>
      </c>
      <c r="T18" s="930"/>
      <c r="U18" s="1045">
        <v>3.4128631363812354</v>
      </c>
    </row>
    <row r="19" spans="1:21" s="331" customFormat="1" ht="18" customHeight="1" x14ac:dyDescent="0.2">
      <c r="A19" s="330"/>
      <c r="B19" s="931" t="s">
        <v>3</v>
      </c>
      <c r="C19" s="1045">
        <f t="shared" si="0"/>
        <v>100</v>
      </c>
      <c r="D19" s="930"/>
      <c r="E19" s="1045">
        <v>47.917943655917398</v>
      </c>
      <c r="F19" s="930"/>
      <c r="G19" s="1045">
        <v>11.276776972003088</v>
      </c>
      <c r="H19" s="930"/>
      <c r="I19" s="1045">
        <v>13.846411030002944</v>
      </c>
      <c r="J19" s="930"/>
      <c r="K19" s="1045">
        <v>4.4960635562525368</v>
      </c>
      <c r="L19" s="930"/>
      <c r="M19" s="1045">
        <v>1.9925012537712643</v>
      </c>
      <c r="N19" s="930"/>
      <c r="O19" s="1045">
        <v>3.0663662922600521</v>
      </c>
      <c r="P19" s="930"/>
      <c r="Q19" s="1045">
        <v>2.7248628812061679</v>
      </c>
      <c r="R19" s="930"/>
      <c r="S19" s="1045">
        <v>0</v>
      </c>
      <c r="T19" s="930"/>
      <c r="U19" s="1045">
        <v>14.679074358586542</v>
      </c>
    </row>
    <row r="20" spans="1:21" s="331" customFormat="1" ht="18" customHeight="1" x14ac:dyDescent="0.2">
      <c r="A20" s="330"/>
      <c r="B20" s="931" t="s">
        <v>2</v>
      </c>
      <c r="C20" s="1045">
        <f t="shared" si="0"/>
        <v>99.999999999999986</v>
      </c>
      <c r="D20" s="930"/>
      <c r="E20" s="1045">
        <v>25.488855462874334</v>
      </c>
      <c r="F20" s="930"/>
      <c r="G20" s="1045">
        <v>37.344455079994532</v>
      </c>
      <c r="H20" s="930"/>
      <c r="I20" s="1045">
        <v>21.441268973061671</v>
      </c>
      <c r="J20" s="930"/>
      <c r="K20" s="1045">
        <v>4.8543689320388346</v>
      </c>
      <c r="L20" s="930"/>
      <c r="M20" s="1045">
        <v>4.758648981266238</v>
      </c>
      <c r="N20" s="930"/>
      <c r="O20" s="1045">
        <v>1.5998906057705455</v>
      </c>
      <c r="P20" s="930"/>
      <c r="Q20" s="1045">
        <v>0.86147955695337064</v>
      </c>
      <c r="R20" s="930"/>
      <c r="S20" s="1045">
        <v>0.17776562286339395</v>
      </c>
      <c r="T20" s="930"/>
      <c r="U20" s="1045">
        <v>3.4732667851770822</v>
      </c>
    </row>
    <row r="21" spans="1:21" s="331" customFormat="1" ht="18" customHeight="1" x14ac:dyDescent="0.2">
      <c r="A21" s="330"/>
      <c r="B21" s="931" t="s">
        <v>35</v>
      </c>
      <c r="C21" s="1045">
        <f t="shared" si="0"/>
        <v>100</v>
      </c>
      <c r="D21" s="930"/>
      <c r="E21" s="1045">
        <v>37.548624372303557</v>
      </c>
      <c r="F21" s="930"/>
      <c r="G21" s="1045">
        <v>30.309781455548485</v>
      </c>
      <c r="H21" s="930"/>
      <c r="I21" s="1045">
        <v>11.471815545653866</v>
      </c>
      <c r="J21" s="930"/>
      <c r="K21" s="1045">
        <v>4.1516373152273855</v>
      </c>
      <c r="L21" s="930"/>
      <c r="M21" s="1045">
        <v>3.9748214159417214</v>
      </c>
      <c r="N21" s="930"/>
      <c r="O21" s="1045">
        <v>4.1339557252988195</v>
      </c>
      <c r="P21" s="930"/>
      <c r="Q21" s="1045">
        <v>1.6160973194709667</v>
      </c>
      <c r="R21" s="930"/>
      <c r="S21" s="1045">
        <v>0</v>
      </c>
      <c r="T21" s="930"/>
      <c r="U21" s="1045">
        <v>6.7932668505552023</v>
      </c>
    </row>
    <row r="22" spans="1:21" s="331" customFormat="1" ht="18" customHeight="1" x14ac:dyDescent="0.2">
      <c r="A22" s="330"/>
      <c r="B22" s="931" t="s">
        <v>42</v>
      </c>
      <c r="C22" s="1045">
        <f t="shared" si="0"/>
        <v>100</v>
      </c>
      <c r="D22" s="930"/>
      <c r="E22" s="1045">
        <v>25.40926262767595</v>
      </c>
      <c r="F22" s="930"/>
      <c r="G22" s="1045">
        <v>36.636001119350773</v>
      </c>
      <c r="H22" s="930"/>
      <c r="I22" s="1045">
        <v>26.135091646844831</v>
      </c>
      <c r="J22" s="930"/>
      <c r="K22" s="1045">
        <v>1.8871554498390934</v>
      </c>
      <c r="L22" s="930"/>
      <c r="M22" s="1045">
        <v>5.6212396809850285</v>
      </c>
      <c r="N22" s="930"/>
      <c r="O22" s="1045">
        <v>0.62788582622079192</v>
      </c>
      <c r="P22" s="930"/>
      <c r="Q22" s="1045">
        <v>0.87099482300265851</v>
      </c>
      <c r="R22" s="930"/>
      <c r="S22" s="1045">
        <v>0</v>
      </c>
      <c r="T22" s="930"/>
      <c r="U22" s="1045">
        <v>2.8123688260808728</v>
      </c>
    </row>
    <row r="23" spans="1:21" s="331" customFormat="1" ht="18" customHeight="1" x14ac:dyDescent="0.2">
      <c r="A23" s="330">
        <v>47094</v>
      </c>
      <c r="B23" s="931" t="s">
        <v>43</v>
      </c>
      <c r="C23" s="1045">
        <f t="shared" si="0"/>
        <v>100.00000000000001</v>
      </c>
      <c r="D23" s="930"/>
      <c r="E23" s="1045">
        <v>38.464359538574385</v>
      </c>
      <c r="F23" s="930"/>
      <c r="G23" s="1045">
        <v>24.454890978195639</v>
      </c>
      <c r="H23" s="930"/>
      <c r="I23" s="1045">
        <v>20.200706808028272</v>
      </c>
      <c r="J23" s="930"/>
      <c r="K23" s="1045">
        <v>4.2141761685670467</v>
      </c>
      <c r="L23" s="930"/>
      <c r="M23" s="1045">
        <v>2.8405681136227248</v>
      </c>
      <c r="N23" s="930"/>
      <c r="O23" s="1045">
        <v>2.080416083216643</v>
      </c>
      <c r="P23" s="930"/>
      <c r="Q23" s="1045">
        <v>3.5507101420284055</v>
      </c>
      <c r="R23" s="930"/>
      <c r="S23" s="1045">
        <v>3.3340001333600055E-3</v>
      </c>
      <c r="T23" s="930"/>
      <c r="U23" s="1045">
        <v>4.1908381676335269</v>
      </c>
    </row>
    <row r="24" spans="1:21" s="331" customFormat="1" ht="18" customHeight="1" x14ac:dyDescent="0.2">
      <c r="B24" s="931" t="s">
        <v>44</v>
      </c>
      <c r="C24" s="1045">
        <f t="shared" si="0"/>
        <v>99.999999999999986</v>
      </c>
      <c r="D24" s="930"/>
      <c r="E24" s="1045">
        <v>46.981919332406122</v>
      </c>
      <c r="F24" s="930"/>
      <c r="G24" s="1045">
        <v>13.898933704218821</v>
      </c>
      <c r="H24" s="930"/>
      <c r="I24" s="1045">
        <v>15.725544738062123</v>
      </c>
      <c r="J24" s="930"/>
      <c r="K24" s="1045">
        <v>5.9805285118219746</v>
      </c>
      <c r="L24" s="930"/>
      <c r="M24" s="1045">
        <v>2.3922114047287901</v>
      </c>
      <c r="N24" s="930"/>
      <c r="O24" s="1045">
        <v>2.0027816411682893</v>
      </c>
      <c r="P24" s="930"/>
      <c r="Q24" s="1045">
        <v>1.2517385257301807</v>
      </c>
      <c r="R24" s="930"/>
      <c r="S24" s="1045">
        <v>0.13908205841446453</v>
      </c>
      <c r="T24" s="930"/>
      <c r="U24" s="1045">
        <v>11.627260083449235</v>
      </c>
    </row>
    <row r="25" spans="1:21" s="331" customFormat="1" ht="18" customHeight="1" x14ac:dyDescent="0.2">
      <c r="B25" s="931" t="s">
        <v>45</v>
      </c>
      <c r="C25" s="1045">
        <f t="shared" si="0"/>
        <v>100.00000000000001</v>
      </c>
      <c r="D25" s="930"/>
      <c r="E25" s="1045">
        <v>35.222381635581065</v>
      </c>
      <c r="F25" s="930"/>
      <c r="G25" s="1045">
        <v>19.989610646613563</v>
      </c>
      <c r="H25" s="930"/>
      <c r="I25" s="1045">
        <v>12.046702617127591</v>
      </c>
      <c r="J25" s="930"/>
      <c r="K25" s="1045">
        <v>4.4600009894622277</v>
      </c>
      <c r="L25" s="930"/>
      <c r="M25" s="1045">
        <v>3.7846930193439863</v>
      </c>
      <c r="N25" s="930"/>
      <c r="O25" s="1045">
        <v>1.0958294167120171</v>
      </c>
      <c r="P25" s="930"/>
      <c r="Q25" s="1045">
        <v>1.6425072972839263</v>
      </c>
      <c r="R25" s="930"/>
      <c r="S25" s="1045">
        <v>18.995201108197694</v>
      </c>
      <c r="T25" s="930"/>
      <c r="U25" s="1045">
        <v>2.7630732696779301</v>
      </c>
    </row>
    <row r="26" spans="1:21" s="331" customFormat="1" ht="18" customHeight="1" x14ac:dyDescent="0.2">
      <c r="B26" s="931" t="s">
        <v>46</v>
      </c>
      <c r="C26" s="1045">
        <f t="shared" si="0"/>
        <v>100.00000000000001</v>
      </c>
      <c r="D26" s="930"/>
      <c r="E26" s="1045">
        <v>23.505654281098547</v>
      </c>
      <c r="F26" s="930"/>
      <c r="G26" s="1045">
        <v>30.8562197092084</v>
      </c>
      <c r="H26" s="930"/>
      <c r="I26" s="1045">
        <v>32.067851373182556</v>
      </c>
      <c r="J26" s="930"/>
      <c r="K26" s="1045">
        <v>6.30048465266559</v>
      </c>
      <c r="L26" s="930"/>
      <c r="M26" s="1045">
        <v>2.9886914378029079</v>
      </c>
      <c r="N26" s="930"/>
      <c r="O26" s="1045">
        <v>0.80775444264943452</v>
      </c>
      <c r="P26" s="930"/>
      <c r="Q26" s="1045">
        <v>0.64620355411954766</v>
      </c>
      <c r="R26" s="930"/>
      <c r="S26" s="1045">
        <v>0</v>
      </c>
      <c r="T26" s="930"/>
      <c r="U26" s="1045">
        <v>2.8271405492730208</v>
      </c>
    </row>
    <row r="27" spans="1:21" s="331" customFormat="1" ht="18" customHeight="1" x14ac:dyDescent="0.2">
      <c r="B27" s="953" t="s">
        <v>1</v>
      </c>
      <c r="C27" s="1046">
        <f t="shared" si="0"/>
        <v>100</v>
      </c>
      <c r="D27" s="930"/>
      <c r="E27" s="1046">
        <v>4.9872773536895671</v>
      </c>
      <c r="F27" s="930"/>
      <c r="G27" s="1046">
        <v>73.689567430025448</v>
      </c>
      <c r="H27" s="930"/>
      <c r="I27" s="1046">
        <v>4.1730279898218825</v>
      </c>
      <c r="J27" s="930"/>
      <c r="K27" s="1046">
        <v>3.6641221374045805</v>
      </c>
      <c r="L27" s="930"/>
      <c r="M27" s="1046">
        <v>10.279898218829517</v>
      </c>
      <c r="N27" s="930"/>
      <c r="O27" s="1046">
        <v>0.2544529262086514</v>
      </c>
      <c r="P27" s="930"/>
      <c r="Q27" s="1046">
        <v>0.55979643765903309</v>
      </c>
      <c r="R27" s="930"/>
      <c r="S27" s="1046">
        <v>5.0890585241730277E-2</v>
      </c>
      <c r="T27" s="930"/>
      <c r="U27" s="1046">
        <v>2.3409669211195929</v>
      </c>
    </row>
    <row r="28" spans="1:21" s="319" customFormat="1" ht="18" customHeight="1" x14ac:dyDescent="0.2">
      <c r="B28" s="1284" t="s">
        <v>0</v>
      </c>
      <c r="C28" s="1299">
        <f>K28+M28+G28+I28+E28+S28+O28+U28+Q28</f>
        <v>100</v>
      </c>
      <c r="D28" s="1277"/>
      <c r="E28" s="1299">
        <v>35.90751259515006</v>
      </c>
      <c r="F28" s="1277"/>
      <c r="G28" s="1299">
        <v>23.179863530246664</v>
      </c>
      <c r="H28" s="1277"/>
      <c r="I28" s="1299">
        <v>20.004252359214526</v>
      </c>
      <c r="J28" s="1277"/>
      <c r="K28" s="1299">
        <v>4.2602443839288986</v>
      </c>
      <c r="L28" s="1277"/>
      <c r="M28" s="1299">
        <v>3.2565749640239146</v>
      </c>
      <c r="N28" s="1277"/>
      <c r="O28" s="1299">
        <v>1.6926360966158542</v>
      </c>
      <c r="P28" s="1277"/>
      <c r="Q28" s="1299">
        <v>1.7499443813943794</v>
      </c>
      <c r="R28" s="1277"/>
      <c r="S28" s="1299">
        <v>1.2533195155126626</v>
      </c>
      <c r="T28" s="1277"/>
      <c r="U28" s="1299">
        <v>8.695652173913043</v>
      </c>
    </row>
    <row r="29" spans="1:21" s="328" customFormat="1" ht="6.75" customHeight="1" x14ac:dyDescent="0.2">
      <c r="B29" s="1674"/>
      <c r="C29" s="1674"/>
      <c r="D29" s="779"/>
    </row>
    <row r="30" spans="1:21" x14ac:dyDescent="0.25">
      <c r="E30" s="935"/>
    </row>
    <row r="31" spans="1:21" x14ac:dyDescent="0.25">
      <c r="E31" s="935"/>
      <c r="G31" s="935"/>
    </row>
    <row r="32" spans="1:21" x14ac:dyDescent="0.2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2578125" defaultRowHeight="15" x14ac:dyDescent="0.25"/>
  <cols>
    <col min="1" max="1" width="2" style="666" customWidth="1"/>
    <col min="2" max="2" width="12" style="666" customWidth="1"/>
    <col min="3" max="3" width="9.28515625" style="666" customWidth="1"/>
    <col min="4" max="4" width="9.42578125" style="666" bestFit="1" customWidth="1"/>
    <col min="5" max="5" width="10" style="666" bestFit="1" customWidth="1"/>
    <col min="6" max="6" width="7.140625" style="666" bestFit="1" customWidth="1"/>
    <col min="7" max="7" width="5.5703125" style="666" customWidth="1"/>
    <col min="8" max="8" width="11.42578125" style="666"/>
    <col min="9" max="12" width="10.42578125" style="666" customWidth="1"/>
    <col min="13" max="13" width="4.85546875" style="666" customWidth="1"/>
    <col min="14" max="14" width="11.42578125" style="666"/>
    <col min="15" max="15" width="8.85546875" style="666" bestFit="1" customWidth="1"/>
    <col min="16" max="16" width="9.42578125" style="666" bestFit="1" customWidth="1"/>
    <col min="17" max="17" width="10" style="666" bestFit="1" customWidth="1"/>
    <col min="18" max="18" width="8.7109375" style="666" customWidth="1"/>
    <col min="19" max="19" width="5.28515625" style="666" customWidth="1"/>
    <col min="20" max="16384" width="11.42578125" style="666"/>
  </cols>
  <sheetData>
    <row r="1" spans="2:18" s="1047" customFormat="1" x14ac:dyDescent="0.25">
      <c r="B1" s="1047" t="s">
        <v>79</v>
      </c>
      <c r="C1" s="1047" t="s">
        <v>80</v>
      </c>
      <c r="J1" s="1047" t="s">
        <v>79</v>
      </c>
      <c r="K1" s="1047" t="s">
        <v>67</v>
      </c>
      <c r="R1" s="1047" t="s">
        <v>81</v>
      </c>
    </row>
    <row r="2" spans="2:18" s="613" customFormat="1" ht="15" customHeight="1" x14ac:dyDescent="0.2"/>
    <row r="3" spans="2:18" s="619" customFormat="1" ht="38.25" customHeight="1" x14ac:dyDescent="0.25">
      <c r="B3" s="1538"/>
      <c r="C3" s="1538"/>
      <c r="D3" s="1538"/>
    </row>
    <row r="4" spans="2:18" s="621" customFormat="1" ht="23.25" customHeight="1" x14ac:dyDescent="0.2">
      <c r="B4" s="1540" t="s">
        <v>328</v>
      </c>
      <c r="C4" s="1540"/>
      <c r="D4" s="1540"/>
      <c r="E4" s="1540"/>
      <c r="F4" s="1540"/>
      <c r="G4" s="1540"/>
      <c r="H4" s="1540"/>
      <c r="I4" s="1540"/>
      <c r="J4" s="1540"/>
      <c r="K4" s="1540"/>
      <c r="L4" s="1540"/>
      <c r="M4" s="1540"/>
      <c r="N4" s="1540"/>
      <c r="O4" s="1540"/>
      <c r="P4" s="1540"/>
      <c r="Q4" s="1540"/>
      <c r="R4" s="1540"/>
    </row>
    <row r="5" spans="2:18" s="621" customFormat="1" ht="15.75" customHeight="1" x14ac:dyDescent="0.2">
      <c r="B5" s="1695" t="str">
        <f>porsaad!$B$6</f>
        <v>Situación a 30 de junio de 2025</v>
      </c>
      <c r="C5" s="1695"/>
      <c r="D5" s="1695"/>
      <c r="E5" s="1695"/>
      <c r="F5" s="1695"/>
      <c r="G5" s="1695"/>
      <c r="H5" s="1695"/>
      <c r="I5" s="1695"/>
      <c r="J5" s="1695"/>
      <c r="K5" s="1695"/>
      <c r="L5" s="1695"/>
      <c r="M5" s="1695"/>
      <c r="N5" s="1695"/>
      <c r="O5" s="1695"/>
      <c r="P5" s="1695"/>
      <c r="Q5" s="1695"/>
      <c r="R5" s="1695"/>
    </row>
    <row r="7" spans="2:18" ht="16.5" customHeight="1" x14ac:dyDescent="0.25">
      <c r="B7" s="1704" t="s">
        <v>82</v>
      </c>
      <c r="C7" s="1705"/>
      <c r="D7" s="1705"/>
      <c r="E7" s="1705"/>
      <c r="F7" s="1706"/>
      <c r="G7" s="1048"/>
      <c r="H7" s="1704" t="s">
        <v>83</v>
      </c>
      <c r="I7" s="1705"/>
      <c r="J7" s="1705"/>
      <c r="K7" s="1705"/>
      <c r="L7" s="1706"/>
      <c r="M7" s="1048"/>
      <c r="N7" s="1704" t="s">
        <v>84</v>
      </c>
      <c r="O7" s="1705"/>
      <c r="P7" s="1705"/>
      <c r="Q7" s="1705"/>
      <c r="R7" s="1706"/>
    </row>
    <row r="8" spans="2:18" ht="16.5" customHeight="1" x14ac:dyDescent="0.2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25">
      <c r="B9" s="1049" t="s">
        <v>86</v>
      </c>
      <c r="C9" s="1050">
        <v>2.7829847671569413E-3</v>
      </c>
      <c r="D9" s="1050">
        <v>1.9381539447990441E-3</v>
      </c>
      <c r="E9" s="1050">
        <v>1.3410431296774286E-3</v>
      </c>
      <c r="F9" s="1051">
        <v>2.18793055938275E-3</v>
      </c>
      <c r="G9" s="1052"/>
      <c r="H9" s="1049" t="s">
        <v>86</v>
      </c>
      <c r="I9" s="1050">
        <v>4.777260241251642E-4</v>
      </c>
      <c r="J9" s="1050">
        <v>5.2140361854111269E-5</v>
      </c>
      <c r="K9" s="1050">
        <v>0</v>
      </c>
      <c r="L9" s="1051">
        <v>2.6398745283165366E-4</v>
      </c>
      <c r="M9" s="113"/>
      <c r="N9" s="1049" t="s">
        <v>86</v>
      </c>
      <c r="O9" s="1050">
        <v>2.375997681953481E-3</v>
      </c>
      <c r="P9" s="1050">
        <v>1.7068119054924823E-3</v>
      </c>
      <c r="Q9" s="1050">
        <v>1.1469445643460567E-3</v>
      </c>
      <c r="R9" s="1051">
        <v>1.8978218340774855E-3</v>
      </c>
    </row>
    <row r="10" spans="2:18" ht="16.5" customHeight="1" x14ac:dyDescent="0.25">
      <c r="B10" s="1053" t="s">
        <v>87</v>
      </c>
      <c r="C10" s="1054">
        <v>0.30467605417543681</v>
      </c>
      <c r="D10" s="1054">
        <v>1.8179301098772988E-2</v>
      </c>
      <c r="E10" s="1054">
        <v>6.3447201834200924E-3</v>
      </c>
      <c r="F10" s="1055">
        <v>0.13931661614769908</v>
      </c>
      <c r="G10" s="1052"/>
      <c r="H10" s="1053" t="s">
        <v>87</v>
      </c>
      <c r="I10" s="1054">
        <v>1.7466857757076317E-2</v>
      </c>
      <c r="J10" s="1054">
        <v>5.2140361854111268E-4</v>
      </c>
      <c r="K10" s="1054">
        <v>8.5280573085451134E-5</v>
      </c>
      <c r="L10" s="1055">
        <v>9.2550895228038568E-3</v>
      </c>
      <c r="M10" s="113"/>
      <c r="N10" s="1053" t="s">
        <v>87</v>
      </c>
      <c r="O10" s="1054">
        <v>0.25397360587940893</v>
      </c>
      <c r="P10" s="1054">
        <v>1.6013347652654188E-2</v>
      </c>
      <c r="Q10" s="1054">
        <v>5.4387371277054945E-3</v>
      </c>
      <c r="R10" s="1055">
        <v>0.11970552170209579</v>
      </c>
    </row>
    <row r="11" spans="2:18" ht="16.5" customHeight="1" x14ac:dyDescent="0.25">
      <c r="B11" s="1056" t="s">
        <v>88</v>
      </c>
      <c r="C11" s="1057">
        <v>5.0899831741380741E-2</v>
      </c>
      <c r="D11" s="1057">
        <v>4.8541284136282822E-2</v>
      </c>
      <c r="E11" s="1057">
        <v>1.5732022091162094E-2</v>
      </c>
      <c r="F11" s="1058">
        <v>4.3287406999173328E-2</v>
      </c>
      <c r="G11" s="1052"/>
      <c r="H11" s="1056" t="s">
        <v>88</v>
      </c>
      <c r="I11" s="1057">
        <v>5.664039173533978E-2</v>
      </c>
      <c r="J11" s="1057">
        <v>1.1992283226445592E-3</v>
      </c>
      <c r="K11" s="1057">
        <v>2.558417192563534E-4</v>
      </c>
      <c r="L11" s="1058">
        <v>2.986163951736882E-2</v>
      </c>
      <c r="M11" s="113"/>
      <c r="N11" s="1056" t="s">
        <v>88</v>
      </c>
      <c r="O11" s="1057">
        <v>5.1908437162500327E-2</v>
      </c>
      <c r="P11" s="1057">
        <v>4.2734223176843611E-2</v>
      </c>
      <c r="Q11" s="1057">
        <v>1.3492014552629956E-2</v>
      </c>
      <c r="R11" s="1058">
        <v>4.1260659159622966E-2</v>
      </c>
    </row>
    <row r="12" spans="2:18" ht="16.5" customHeight="1" x14ac:dyDescent="0.25">
      <c r="B12" s="1053" t="s">
        <v>89</v>
      </c>
      <c r="C12" s="1054">
        <v>0.46422744982630337</v>
      </c>
      <c r="D12" s="1054">
        <v>2.7214304450467779E-2</v>
      </c>
      <c r="E12" s="1054">
        <v>3.5530433027152517E-2</v>
      </c>
      <c r="F12" s="1055">
        <v>0.21703224028658033</v>
      </c>
      <c r="G12" s="1052"/>
      <c r="H12" s="1053" t="s">
        <v>89</v>
      </c>
      <c r="I12" s="1054">
        <v>0.65015526095784071</v>
      </c>
      <c r="J12" s="1054">
        <v>3.8218885239063562E-2</v>
      </c>
      <c r="K12" s="1054">
        <v>2.1149582125191881E-2</v>
      </c>
      <c r="L12" s="1055">
        <v>0.3533704986257124</v>
      </c>
      <c r="M12" s="113"/>
      <c r="N12" s="1053" t="s">
        <v>89</v>
      </c>
      <c r="O12" s="1054">
        <v>0.496994441956642</v>
      </c>
      <c r="P12" s="1054">
        <v>2.8561931062698168E-2</v>
      </c>
      <c r="Q12" s="1054">
        <v>3.3446383424801135E-2</v>
      </c>
      <c r="R12" s="1055">
        <v>0.23756002358821712</v>
      </c>
    </row>
    <row r="13" spans="2:18" ht="16.5" customHeight="1" x14ac:dyDescent="0.25">
      <c r="B13" s="1056" t="s">
        <v>90</v>
      </c>
      <c r="C13" s="1057">
        <v>0.1353042410128785</v>
      </c>
      <c r="D13" s="1057">
        <v>0.13321529538631927</v>
      </c>
      <c r="E13" s="1057">
        <v>0.16307372853249505</v>
      </c>
      <c r="F13" s="1058">
        <v>0.13982088729677597</v>
      </c>
      <c r="G13" s="1052"/>
      <c r="H13" s="1056" t="s">
        <v>90</v>
      </c>
      <c r="I13" s="1057">
        <v>0.14815478323181655</v>
      </c>
      <c r="J13" s="1057">
        <v>4.5362114813076802E-2</v>
      </c>
      <c r="K13" s="1057">
        <v>6.5666041275797378E-3</v>
      </c>
      <c r="L13" s="1058">
        <v>9.1758932869543619E-2</v>
      </c>
      <c r="M13" s="113"/>
      <c r="N13" s="1056" t="s">
        <v>90</v>
      </c>
      <c r="O13" s="1057">
        <v>0.13756025603877459</v>
      </c>
      <c r="P13" s="1057">
        <v>0.1224365858647847</v>
      </c>
      <c r="Q13" s="1057">
        <v>0.14042054634026022</v>
      </c>
      <c r="R13" s="1058">
        <v>0.13256671627680586</v>
      </c>
    </row>
    <row r="14" spans="2:18" ht="16.5" customHeight="1" x14ac:dyDescent="0.25">
      <c r="B14" s="1053" t="s">
        <v>91</v>
      </c>
      <c r="C14" s="1054">
        <v>3.9703916011439029E-2</v>
      </c>
      <c r="D14" s="1054">
        <v>0.53981959138468716</v>
      </c>
      <c r="E14" s="1054">
        <v>3.0858411801179542E-2</v>
      </c>
      <c r="F14" s="1055">
        <v>0.22715073022871315</v>
      </c>
      <c r="G14" s="1052"/>
      <c r="H14" s="1053" t="s">
        <v>91</v>
      </c>
      <c r="I14" s="1054">
        <v>0.10844380747641227</v>
      </c>
      <c r="J14" s="1054">
        <v>0.63209760675739091</v>
      </c>
      <c r="K14" s="1054">
        <v>1.8847006651884702E-2</v>
      </c>
      <c r="L14" s="1055">
        <v>0.24808609096697051</v>
      </c>
      <c r="M14" s="113"/>
      <c r="N14" s="1053" t="s">
        <v>91</v>
      </c>
      <c r="O14" s="1054">
        <v>5.1829412849353315E-2</v>
      </c>
      <c r="P14" s="1054">
        <v>0.55110207630152397</v>
      </c>
      <c r="Q14" s="1054">
        <v>2.9117592649688599E-2</v>
      </c>
      <c r="R14" s="1055">
        <v>0.23028698997500771</v>
      </c>
    </row>
    <row r="15" spans="2:18" ht="16.5" customHeight="1" x14ac:dyDescent="0.25">
      <c r="B15" s="1056" t="s">
        <v>92</v>
      </c>
      <c r="C15" s="1057">
        <v>6.0777828248255038E-4</v>
      </c>
      <c r="D15" s="1057">
        <v>0.12434059048118679</v>
      </c>
      <c r="E15" s="1057">
        <v>6.5437136800819043E-2</v>
      </c>
      <c r="F15" s="1058">
        <v>5.9790575916230368E-2</v>
      </c>
      <c r="G15" s="1052"/>
      <c r="H15" s="1056" t="s">
        <v>92</v>
      </c>
      <c r="I15" s="1057">
        <v>5.9715753015645525E-5</v>
      </c>
      <c r="J15" s="1057">
        <v>0.10162156525366287</v>
      </c>
      <c r="K15" s="1057">
        <v>1.9699812382739212E-2</v>
      </c>
      <c r="L15" s="1058">
        <v>3.3883566004627545E-2</v>
      </c>
      <c r="M15" s="113"/>
      <c r="N15" s="1056" t="s">
        <v>92</v>
      </c>
      <c r="O15" s="1057">
        <v>5.1102389168400809E-4</v>
      </c>
      <c r="P15" s="1057">
        <v>0.12154802086529611</v>
      </c>
      <c r="Q15" s="1057">
        <v>5.8814823950175739E-2</v>
      </c>
      <c r="R15" s="1058">
        <v>5.58816096150066E-2</v>
      </c>
    </row>
    <row r="16" spans="2:18" ht="16.5" customHeight="1" x14ac:dyDescent="0.25">
      <c r="B16" s="1053" t="s">
        <v>93</v>
      </c>
      <c r="C16" s="1054">
        <v>9.7884291810347579E-4</v>
      </c>
      <c r="D16" s="1054">
        <v>0.10412841362828247</v>
      </c>
      <c r="E16" s="1054">
        <v>8.904237984686153E-2</v>
      </c>
      <c r="F16" s="1055">
        <v>5.6817305042711493E-2</v>
      </c>
      <c r="G16" s="1052"/>
      <c r="H16" s="1053" t="s">
        <v>93</v>
      </c>
      <c r="I16" s="1054">
        <v>6.8971694733070583E-3</v>
      </c>
      <c r="J16" s="1054">
        <v>0.14463736378330466</v>
      </c>
      <c r="K16" s="1054">
        <v>0.20023878560463926</v>
      </c>
      <c r="L16" s="1055">
        <v>8.312499029457894E-2</v>
      </c>
      <c r="M16" s="113"/>
      <c r="N16" s="1053" t="s">
        <v>93</v>
      </c>
      <c r="O16" s="1054">
        <v>2.0230224165634961E-3</v>
      </c>
      <c r="P16" s="1054">
        <v>0.1090889332105963</v>
      </c>
      <c r="Q16" s="1054">
        <v>0.10511191959055312</v>
      </c>
      <c r="R16" s="1055">
        <v>6.0777100708582554E-2</v>
      </c>
    </row>
    <row r="17" spans="2:18" ht="16.5" customHeight="1" x14ac:dyDescent="0.25">
      <c r="B17" s="1056" t="s">
        <v>94</v>
      </c>
      <c r="C17" s="1057">
        <v>1.7273698554767222E-4</v>
      </c>
      <c r="D17" s="1057">
        <v>4.3717758153361897E-4</v>
      </c>
      <c r="E17" s="1057">
        <v>0.31087686916898588</v>
      </c>
      <c r="F17" s="1058">
        <v>5.9647285753651143E-2</v>
      </c>
      <c r="G17" s="1052"/>
      <c r="H17" s="1056" t="s">
        <v>94</v>
      </c>
      <c r="I17" s="1057">
        <v>1.7914725904693657E-4</v>
      </c>
      <c r="J17" s="1057">
        <v>3.1284217112466763E-4</v>
      </c>
      <c r="K17" s="1057">
        <v>0.42051850588435952</v>
      </c>
      <c r="L17" s="1058">
        <v>7.67582340792273E-2</v>
      </c>
      <c r="M17" s="113"/>
      <c r="N17" s="1056" t="s">
        <v>94</v>
      </c>
      <c r="O17" s="1057">
        <v>1.7385348892342544E-4</v>
      </c>
      <c r="P17" s="1057">
        <v>4.2190856090825406E-4</v>
      </c>
      <c r="Q17" s="1057">
        <v>0.32669420977986063</v>
      </c>
      <c r="R17" s="1058">
        <v>6.2220942967060738E-2</v>
      </c>
    </row>
    <row r="18" spans="2:18" ht="16.5" customHeight="1" x14ac:dyDescent="0.25">
      <c r="B18" s="1059" t="s">
        <v>95</v>
      </c>
      <c r="C18" s="1060">
        <v>6.46164279270922E-4</v>
      </c>
      <c r="D18" s="1060">
        <v>2.1858879076680948E-3</v>
      </c>
      <c r="E18" s="1060">
        <v>0.28176325541824682</v>
      </c>
      <c r="F18" s="1061">
        <v>5.4949021769082389E-2</v>
      </c>
      <c r="G18" s="1052"/>
      <c r="H18" s="1059" t="s">
        <v>95</v>
      </c>
      <c r="I18" s="1060">
        <v>1.1525140332019587E-2</v>
      </c>
      <c r="J18" s="1060">
        <v>3.5976849679336773E-2</v>
      </c>
      <c r="K18" s="1060">
        <v>0.31263858093126384</v>
      </c>
      <c r="L18" s="1061">
        <v>7.3636970666335386E-2</v>
      </c>
      <c r="M18" s="113"/>
      <c r="N18" s="1059" t="s">
        <v>95</v>
      </c>
      <c r="O18" s="1060">
        <v>2.6499486341964545E-3</v>
      </c>
      <c r="P18" s="1060">
        <v>6.3861613992022091E-3</v>
      </c>
      <c r="Q18" s="1060">
        <v>0.28631682801997904</v>
      </c>
      <c r="R18" s="1061">
        <v>5.7842614173523162E-2</v>
      </c>
    </row>
    <row r="19" spans="2:18" ht="16.5" customHeight="1" x14ac:dyDescent="0.25">
      <c r="B19" s="1300" t="s">
        <v>0</v>
      </c>
      <c r="C19" s="1301">
        <f>SUM(C9:C18)</f>
        <v>1.0000000000000002</v>
      </c>
      <c r="D19" s="1301">
        <f>SUM(D9:D18)</f>
        <v>1</v>
      </c>
      <c r="E19" s="1301">
        <f>SUM(E9:E18)</f>
        <v>1</v>
      </c>
      <c r="F19" s="1302">
        <f>SUM(F9:F18)</f>
        <v>1</v>
      </c>
      <c r="G19" s="113"/>
      <c r="H19" s="1300" t="s">
        <v>0</v>
      </c>
      <c r="I19" s="1301">
        <f>SUM(I9:I18)</f>
        <v>1</v>
      </c>
      <c r="J19" s="1301">
        <f>SUM(J9:J18)</f>
        <v>1</v>
      </c>
      <c r="K19" s="1301">
        <f>SUM(K9:K18)</f>
        <v>0.99999999999999989</v>
      </c>
      <c r="L19" s="1302">
        <f>SUM(L9:L18)</f>
        <v>1</v>
      </c>
      <c r="M19" s="113"/>
      <c r="N19" s="1300" t="s">
        <v>0</v>
      </c>
      <c r="O19" s="1301">
        <f>SUM(O9:O18)</f>
        <v>0.99999999999999989</v>
      </c>
      <c r="P19" s="1301">
        <f>SUM(P9:P18)</f>
        <v>1</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election activeCell="G29" activeCellId="2" sqref="C29 E29 G29"/>
    </sheetView>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449</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25">
      <c r="B11" s="1071" t="s">
        <v>8</v>
      </c>
      <c r="C11" s="1072">
        <v>14.257144855564105</v>
      </c>
      <c r="D11" s="1073">
        <v>0.36700078180979995</v>
      </c>
      <c r="E11" s="1072">
        <v>44.104321031888212</v>
      </c>
      <c r="F11" s="1073">
        <v>0.24475250254626998</v>
      </c>
      <c r="G11" s="1072">
        <v>66.529559118236477</v>
      </c>
      <c r="H11" s="1073">
        <v>0.30207001521577692</v>
      </c>
      <c r="I11" s="1070"/>
      <c r="J11" s="1070"/>
      <c r="K11" s="1070"/>
      <c r="L11" s="1070"/>
      <c r="M11" s="1070"/>
      <c r="N11" s="1070"/>
      <c r="O11" s="1070"/>
    </row>
    <row r="12" spans="1:18" ht="15" customHeight="1" x14ac:dyDescent="0.25">
      <c r="B12" s="1074" t="s">
        <v>7</v>
      </c>
      <c r="C12" s="1075">
        <v>10.510251903925015</v>
      </c>
      <c r="D12" s="1076">
        <v>0.30152340404021921</v>
      </c>
      <c r="E12" s="1075">
        <v>22.424603174603174</v>
      </c>
      <c r="F12" s="1076">
        <v>0.24387862089370357</v>
      </c>
      <c r="G12" s="1075">
        <v>47.184247538677916</v>
      </c>
      <c r="H12" s="1076">
        <v>0.13632067289474914</v>
      </c>
      <c r="I12" s="1070"/>
      <c r="J12" s="1070"/>
      <c r="K12" s="1070"/>
      <c r="L12" s="1070"/>
      <c r="M12" s="1070"/>
      <c r="N12" s="1070"/>
      <c r="O12" s="1070"/>
    </row>
    <row r="13" spans="1:18" ht="15" customHeight="1" x14ac:dyDescent="0.25">
      <c r="B13" s="1074" t="s">
        <v>37</v>
      </c>
      <c r="C13" s="1075">
        <v>23.183685220729366</v>
      </c>
      <c r="D13" s="1076">
        <v>0.2458457014119593</v>
      </c>
      <c r="E13" s="1075">
        <v>44.633010603964962</v>
      </c>
      <c r="F13" s="1076">
        <v>0.16377475970691663</v>
      </c>
      <c r="G13" s="1075">
        <v>71.463576158940398</v>
      </c>
      <c r="H13" s="1076">
        <v>0.13023123275239698</v>
      </c>
      <c r="I13" s="1070"/>
      <c r="J13" s="1070"/>
      <c r="K13" s="1070"/>
      <c r="L13" s="1070"/>
      <c r="M13" s="1070"/>
      <c r="N13" s="1070"/>
      <c r="O13" s="1070"/>
    </row>
    <row r="14" spans="1:18" ht="15" customHeight="1" x14ac:dyDescent="0.25">
      <c r="B14" s="1074" t="s">
        <v>38</v>
      </c>
      <c r="C14" s="1075">
        <v>22.7470525187567</v>
      </c>
      <c r="D14" s="1076">
        <v>0.33521829186032975</v>
      </c>
      <c r="E14" s="1075">
        <v>31.283157894736842</v>
      </c>
      <c r="F14" s="1076">
        <v>0.45598861610927738</v>
      </c>
      <c r="G14" s="1075">
        <v>35.079638752052546</v>
      </c>
      <c r="H14" s="1076">
        <v>0.64481376497584486</v>
      </c>
      <c r="I14" s="1070"/>
      <c r="J14" s="1070"/>
      <c r="K14" s="1070"/>
      <c r="L14" s="1070"/>
      <c r="M14" s="1070"/>
      <c r="N14" s="1070"/>
      <c r="O14" s="1070"/>
    </row>
    <row r="15" spans="1:18" ht="15" customHeight="1" x14ac:dyDescent="0.25">
      <c r="B15" s="1074" t="s">
        <v>6</v>
      </c>
      <c r="C15" s="1075">
        <v>22.067766224453209</v>
      </c>
      <c r="D15" s="1076">
        <v>0.25566875100858927</v>
      </c>
      <c r="E15" s="1075">
        <v>42.524184927846072</v>
      </c>
      <c r="F15" s="1076">
        <v>0.3246243725380536</v>
      </c>
      <c r="G15" s="1075">
        <v>62.512038523274477</v>
      </c>
      <c r="H15" s="1076">
        <v>0.36934698142435612</v>
      </c>
      <c r="I15" s="1070"/>
      <c r="J15" s="1070"/>
      <c r="K15" s="1070"/>
      <c r="L15" s="1070"/>
      <c r="M15" s="1070"/>
      <c r="N15" s="1070"/>
      <c r="O15" s="1070"/>
    </row>
    <row r="16" spans="1:18" ht="15" customHeight="1" x14ac:dyDescent="0.25">
      <c r="B16" s="1074" t="s">
        <v>5</v>
      </c>
      <c r="C16" s="1075">
        <v>22.016952554744528</v>
      </c>
      <c r="D16" s="1076">
        <v>0.52408026385568474</v>
      </c>
      <c r="E16" s="1075">
        <v>36.729836956521744</v>
      </c>
      <c r="F16" s="1076">
        <v>0.38636710267168417</v>
      </c>
      <c r="G16" s="1075">
        <v>45.67602739726027</v>
      </c>
      <c r="H16" s="1076">
        <v>0.51153494358535578</v>
      </c>
      <c r="I16" s="1070"/>
      <c r="J16" s="1070"/>
      <c r="K16" s="1070"/>
      <c r="L16" s="1070"/>
      <c r="M16" s="1070"/>
      <c r="N16" s="1070"/>
      <c r="O16" s="1070"/>
    </row>
    <row r="17" spans="1:15" ht="15" customHeight="1" x14ac:dyDescent="0.25">
      <c r="B17" s="1074" t="s">
        <v>4</v>
      </c>
      <c r="C17" s="1075">
        <v>22.473287101248268</v>
      </c>
      <c r="D17" s="1076">
        <v>0.20784132317572263</v>
      </c>
      <c r="E17" s="1075">
        <v>45.553106633081441</v>
      </c>
      <c r="F17" s="1076">
        <v>0.16601145718000618</v>
      </c>
      <c r="G17" s="1075">
        <v>73.16220085907139</v>
      </c>
      <c r="H17" s="1076">
        <v>0.13065781182476335</v>
      </c>
      <c r="I17" s="1070"/>
      <c r="J17" s="1070"/>
      <c r="K17" s="1070"/>
      <c r="L17" s="1070"/>
      <c r="M17" s="1070"/>
      <c r="N17" s="1070"/>
      <c r="O17" s="1070"/>
    </row>
    <row r="18" spans="1:15" ht="15" customHeight="1" x14ac:dyDescent="0.25">
      <c r="B18" s="1074" t="s">
        <v>40</v>
      </c>
      <c r="C18" s="1075">
        <v>18.620075884387902</v>
      </c>
      <c r="D18" s="1076">
        <v>0.40226196314642043</v>
      </c>
      <c r="E18" s="1075">
        <v>29.434229726912655</v>
      </c>
      <c r="F18" s="1076">
        <v>0.54251020947228501</v>
      </c>
      <c r="G18" s="1075">
        <v>39.101474719101127</v>
      </c>
      <c r="H18" s="1076">
        <v>0.59125722587756713</v>
      </c>
      <c r="I18" s="1070"/>
      <c r="J18" s="1070"/>
      <c r="K18" s="1070"/>
      <c r="L18" s="1070"/>
      <c r="M18" s="1070"/>
      <c r="N18" s="1070"/>
      <c r="O18" s="1070"/>
    </row>
    <row r="19" spans="1:15" ht="15" customHeight="1" x14ac:dyDescent="0.25">
      <c r="B19" s="1074" t="s">
        <v>41</v>
      </c>
      <c r="C19" s="1075">
        <v>19.085260253116378</v>
      </c>
      <c r="D19" s="1076">
        <v>0.32305394662676046</v>
      </c>
      <c r="E19" s="1075">
        <v>27.745678462793975</v>
      </c>
      <c r="F19" s="1076">
        <v>0.52396893534152089</v>
      </c>
      <c r="G19" s="1075">
        <v>35.744234404536861</v>
      </c>
      <c r="H19" s="1076">
        <v>0.61365275958037802</v>
      </c>
      <c r="I19" s="1070"/>
      <c r="J19" s="1070"/>
      <c r="K19" s="1070"/>
      <c r="L19" s="1070"/>
      <c r="M19" s="1070"/>
      <c r="N19" s="1070"/>
      <c r="O19" s="1070"/>
    </row>
    <row r="20" spans="1:15" ht="15" customHeight="1" x14ac:dyDescent="0.25">
      <c r="B20" s="1074" t="s">
        <v>3</v>
      </c>
      <c r="C20" s="1075">
        <v>20.185766918751213</v>
      </c>
      <c r="D20" s="1076">
        <v>0.10331494955079824</v>
      </c>
      <c r="E20" s="1075">
        <v>33.269594909203789</v>
      </c>
      <c r="F20" s="1076">
        <v>0.1801521658648374</v>
      </c>
      <c r="G20" s="1075">
        <v>57.621283783783781</v>
      </c>
      <c r="H20" s="1076">
        <v>0.14424769816191066</v>
      </c>
      <c r="I20" s="1070"/>
      <c r="J20" s="1070"/>
      <c r="K20" s="1070"/>
      <c r="L20" s="1070"/>
      <c r="M20" s="1070"/>
      <c r="N20" s="1070"/>
      <c r="O20" s="1070"/>
    </row>
    <row r="21" spans="1:15" ht="15" customHeight="1" x14ac:dyDescent="0.25">
      <c r="B21" s="1074" t="s">
        <v>2</v>
      </c>
      <c r="C21" s="1075">
        <v>21.594667384863993</v>
      </c>
      <c r="D21" s="1076">
        <v>0.24640789005315189</v>
      </c>
      <c r="E21" s="1075">
        <v>43.428298684768777</v>
      </c>
      <c r="F21" s="1076">
        <v>0.20350970478854746</v>
      </c>
      <c r="G21" s="1075">
        <v>68.697512135922324</v>
      </c>
      <c r="H21" s="1076">
        <v>0.17577529253490798</v>
      </c>
      <c r="I21" s="1070"/>
      <c r="J21" s="1070"/>
      <c r="K21" s="1070"/>
      <c r="L21" s="1070"/>
      <c r="M21" s="1070"/>
      <c r="N21" s="1070"/>
      <c r="O21" s="1070"/>
    </row>
    <row r="22" spans="1:15" ht="15" customHeight="1" x14ac:dyDescent="0.25">
      <c r="B22" s="1074" t="s">
        <v>35</v>
      </c>
      <c r="C22" s="1075">
        <v>25.740002066756226</v>
      </c>
      <c r="D22" s="1076">
        <v>0.40683656717917727</v>
      </c>
      <c r="E22" s="1075">
        <v>50.440754716981132</v>
      </c>
      <c r="F22" s="1076">
        <v>0.22742217543295268</v>
      </c>
      <c r="G22" s="1075">
        <v>79.451556691449809</v>
      </c>
      <c r="H22" s="1076">
        <v>0.18154165459205099</v>
      </c>
      <c r="I22" s="1070"/>
      <c r="J22" s="1070"/>
      <c r="K22" s="1070"/>
      <c r="L22" s="1070"/>
      <c r="M22" s="1070"/>
      <c r="N22" s="1070"/>
      <c r="O22" s="1070"/>
    </row>
    <row r="23" spans="1:15" ht="15" customHeight="1" x14ac:dyDescent="0.25">
      <c r="B23" s="1074" t="s">
        <v>42</v>
      </c>
      <c r="C23" s="1075">
        <v>22.432341987369785</v>
      </c>
      <c r="D23" s="1076">
        <v>0.20877526427200757</v>
      </c>
      <c r="E23" s="1075">
        <v>38.914546234713583</v>
      </c>
      <c r="F23" s="1076">
        <v>0.34420521916144708</v>
      </c>
      <c r="G23" s="1075">
        <v>57.690321805955811</v>
      </c>
      <c r="H23" s="1076">
        <v>0.40270134844759103</v>
      </c>
      <c r="I23" s="1070"/>
      <c r="J23" s="1070"/>
      <c r="K23" s="1070"/>
      <c r="L23" s="1070"/>
      <c r="M23" s="1070"/>
      <c r="N23" s="1070"/>
      <c r="O23" s="1070"/>
    </row>
    <row r="24" spans="1:15" ht="15" customHeight="1" x14ac:dyDescent="0.25">
      <c r="B24" s="1074" t="s">
        <v>43</v>
      </c>
      <c r="C24" s="1075">
        <v>22.343378995433788</v>
      </c>
      <c r="D24" s="1076">
        <v>0.34193136478710251</v>
      </c>
      <c r="E24" s="1075">
        <v>41.802188552188554</v>
      </c>
      <c r="F24" s="1076">
        <v>0.29591870524174685</v>
      </c>
      <c r="G24" s="1075">
        <v>70.307377049180332</v>
      </c>
      <c r="H24" s="1076">
        <v>0.22778915432924088</v>
      </c>
      <c r="I24" s="1070"/>
      <c r="J24" s="1070"/>
      <c r="K24" s="1070"/>
      <c r="L24" s="1070"/>
      <c r="M24" s="1070"/>
      <c r="N24" s="1070"/>
      <c r="O24" s="1070"/>
    </row>
    <row r="25" spans="1:15" ht="15" customHeight="1" x14ac:dyDescent="0.25">
      <c r="B25" s="1074" t="s">
        <v>44</v>
      </c>
      <c r="C25" s="1075">
        <v>55.266615146831533</v>
      </c>
      <c r="D25" s="1076">
        <v>0.99744382819866273</v>
      </c>
      <c r="E25" s="1075">
        <v>91.149019607843144</v>
      </c>
      <c r="F25" s="1076">
        <v>0.66485745608433222</v>
      </c>
      <c r="G25" s="1075">
        <v>99.522796352583583</v>
      </c>
      <c r="H25" s="1076">
        <v>0.56939622292955294</v>
      </c>
      <c r="I25" s="1070"/>
      <c r="J25" s="1070"/>
      <c r="K25" s="1070"/>
      <c r="L25" s="1070"/>
      <c r="M25" s="1070"/>
      <c r="N25" s="1070"/>
      <c r="O25" s="1070"/>
    </row>
    <row r="26" spans="1:15" ht="15" customHeight="1" x14ac:dyDescent="0.25">
      <c r="B26" s="1074" t="s">
        <v>45</v>
      </c>
      <c r="C26" s="1075">
        <v>20.112664002664012</v>
      </c>
      <c r="D26" s="1076">
        <v>0.66315581255084544</v>
      </c>
      <c r="E26" s="1075">
        <v>27.002426470588215</v>
      </c>
      <c r="F26" s="1076">
        <v>0.66395852010720358</v>
      </c>
      <c r="G26" s="1075">
        <v>33.093667168674685</v>
      </c>
      <c r="H26" s="1076">
        <v>0.66423679558950099</v>
      </c>
      <c r="I26" s="1070"/>
      <c r="J26" s="1070"/>
      <c r="K26" s="1070"/>
      <c r="L26" s="1070"/>
      <c r="M26" s="1070"/>
      <c r="N26" s="1070"/>
      <c r="O26" s="1070"/>
    </row>
    <row r="27" spans="1:15" ht="15" customHeight="1" x14ac:dyDescent="0.25">
      <c r="B27" s="1074" t="s">
        <v>46</v>
      </c>
      <c r="C27" s="1075">
        <v>20.603836104513004</v>
      </c>
      <c r="D27" s="1076">
        <v>0.44346914922735448</v>
      </c>
      <c r="E27" s="1075">
        <v>30.694780701754336</v>
      </c>
      <c r="F27" s="1076">
        <v>0.50707447189128763</v>
      </c>
      <c r="G27" s="1075">
        <v>41.799346733668372</v>
      </c>
      <c r="H27" s="1076">
        <v>0.49586573191965927</v>
      </c>
      <c r="I27" s="1070"/>
      <c r="J27" s="1070"/>
      <c r="K27" s="1070"/>
      <c r="L27" s="1070"/>
      <c r="M27" s="1070"/>
      <c r="N27" s="1070"/>
      <c r="O27" s="1070"/>
    </row>
    <row r="28" spans="1:15" ht="15" customHeight="1" x14ac:dyDescent="0.25">
      <c r="B28" s="1077" t="s">
        <v>1</v>
      </c>
      <c r="C28" s="1078">
        <v>20.2734375</v>
      </c>
      <c r="D28" s="1079">
        <v>8.0520389333062575E-2</v>
      </c>
      <c r="E28" s="1078">
        <v>44.993333333333332</v>
      </c>
      <c r="F28" s="1079">
        <v>2.7651252865966636E-2</v>
      </c>
      <c r="G28" s="1078">
        <v>70.357954545454547</v>
      </c>
      <c r="H28" s="1079">
        <v>4.0534844759199343E-2</v>
      </c>
      <c r="I28" s="1070"/>
      <c r="J28" s="1070"/>
      <c r="K28" s="1070"/>
      <c r="L28" s="1070"/>
      <c r="M28" s="1070"/>
      <c r="N28" s="1070"/>
      <c r="O28" s="1070"/>
    </row>
    <row r="29" spans="1:15" ht="15" customHeight="1" x14ac:dyDescent="0.25">
      <c r="B29" s="1303" t="s">
        <v>0</v>
      </c>
      <c r="C29" s="1304">
        <v>18.780198947307415</v>
      </c>
      <c r="D29" s="1305">
        <v>0.4780576777861465</v>
      </c>
      <c r="E29" s="1304">
        <v>41.056468358233765</v>
      </c>
      <c r="F29" s="1305">
        <v>0.35834322871330865</v>
      </c>
      <c r="G29" s="1304">
        <v>62.313481344434166</v>
      </c>
      <c r="H29" s="1305">
        <v>0.37755535171304155</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7" t="s">
        <v>287</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56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448</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v>14.257144855564105</v>
      </c>
      <c r="D11" s="1073">
        <v>0.36700078180979995</v>
      </c>
      <c r="E11" s="1072">
        <v>44.104321031888212</v>
      </c>
      <c r="F11" s="1073">
        <v>0.24475250254626998</v>
      </c>
      <c r="G11" s="1072">
        <v>66.529559118236477</v>
      </c>
      <c r="H11" s="1073">
        <v>0.30207001521577692</v>
      </c>
      <c r="I11" s="1070"/>
      <c r="J11" s="1070"/>
      <c r="K11" s="1070"/>
      <c r="L11" s="1070"/>
      <c r="M11" s="1070"/>
      <c r="N11" s="1070"/>
      <c r="O11" s="1070"/>
    </row>
    <row r="12" spans="1:18" ht="15" customHeight="1" x14ac:dyDescent="0.25">
      <c r="B12" s="1074" t="s">
        <v>7</v>
      </c>
      <c r="C12" s="1075">
        <v>10.510251903925015</v>
      </c>
      <c r="D12" s="1076">
        <v>0.30152340404021921</v>
      </c>
      <c r="E12" s="1075">
        <v>22.424603174603174</v>
      </c>
      <c r="F12" s="1076">
        <v>0.24387862089370357</v>
      </c>
      <c r="G12" s="1075">
        <v>47.185915492957747</v>
      </c>
      <c r="H12" s="1076">
        <v>0.13640869178089773</v>
      </c>
      <c r="I12" s="1070"/>
      <c r="J12" s="1070"/>
      <c r="K12" s="1070"/>
      <c r="L12" s="1070"/>
      <c r="M12" s="1070"/>
      <c r="N12" s="1070"/>
      <c r="O12" s="1070"/>
    </row>
    <row r="13" spans="1:18" ht="15" customHeight="1" x14ac:dyDescent="0.25">
      <c r="B13" s="1074" t="s">
        <v>37</v>
      </c>
      <c r="C13" s="1075">
        <v>23.263303113914073</v>
      </c>
      <c r="D13" s="1076">
        <v>0.24715873447123851</v>
      </c>
      <c r="E13" s="1075">
        <v>44.625728155339807</v>
      </c>
      <c r="F13" s="1076">
        <v>0.16762981629331589</v>
      </c>
      <c r="G13" s="1075">
        <v>71.575356415478609</v>
      </c>
      <c r="H13" s="1076">
        <v>0.13477921212089192</v>
      </c>
      <c r="I13" s="1070"/>
      <c r="J13" s="1070"/>
      <c r="K13" s="1070"/>
      <c r="L13" s="1070"/>
      <c r="M13" s="1070"/>
      <c r="N13" s="1070"/>
      <c r="O13" s="1070"/>
    </row>
    <row r="14" spans="1:18" ht="15" customHeight="1" x14ac:dyDescent="0.25">
      <c r="B14" s="1074" t="s">
        <v>38</v>
      </c>
      <c r="C14" s="1075">
        <v>22.7470525187567</v>
      </c>
      <c r="D14" s="1076">
        <v>0.33521829186032975</v>
      </c>
      <c r="E14" s="1075">
        <v>31.283157894736842</v>
      </c>
      <c r="F14" s="1076">
        <v>0.45598861610927738</v>
      </c>
      <c r="G14" s="1075">
        <v>35.079638752052546</v>
      </c>
      <c r="H14" s="1076">
        <v>0.64481376497584486</v>
      </c>
      <c r="I14" s="1070"/>
      <c r="J14" s="1070"/>
      <c r="K14" s="1070"/>
      <c r="L14" s="1070"/>
      <c r="M14" s="1070"/>
      <c r="N14" s="1070"/>
      <c r="O14" s="1070"/>
    </row>
    <row r="15" spans="1:18" ht="15" customHeight="1" x14ac:dyDescent="0.25">
      <c r="B15" s="1074" t="s">
        <v>6</v>
      </c>
      <c r="C15" s="1075">
        <v>20.399688958009332</v>
      </c>
      <c r="D15" s="1076">
        <v>0.19999641632053156</v>
      </c>
      <c r="E15" s="1075">
        <v>28.020408163265305</v>
      </c>
      <c r="F15" s="1076">
        <v>0.4756259211102431</v>
      </c>
      <c r="G15" s="1075">
        <v>40.426501035196686</v>
      </c>
      <c r="H15" s="1076">
        <v>0.60782187623512007</v>
      </c>
      <c r="I15" s="1070"/>
      <c r="J15" s="1070"/>
      <c r="K15" s="1070"/>
      <c r="L15" s="1070"/>
      <c r="M15" s="1070"/>
      <c r="N15" s="1070"/>
      <c r="O15" s="1070"/>
    </row>
    <row r="16" spans="1:18" ht="15" customHeight="1" x14ac:dyDescent="0.25">
      <c r="B16" s="1074" t="s">
        <v>5</v>
      </c>
      <c r="C16" s="1075">
        <v>22.016952554744528</v>
      </c>
      <c r="D16" s="1076">
        <v>0.52408026385568474</v>
      </c>
      <c r="E16" s="1075">
        <v>36.729836956521744</v>
      </c>
      <c r="F16" s="1076">
        <v>0.38636710267168417</v>
      </c>
      <c r="G16" s="1075">
        <v>45.67602739726027</v>
      </c>
      <c r="H16" s="1076">
        <v>0.51153494358535578</v>
      </c>
      <c r="I16" s="1070"/>
      <c r="J16" s="1070"/>
      <c r="K16" s="1070"/>
      <c r="L16" s="1070"/>
      <c r="M16" s="1070"/>
      <c r="N16" s="1070"/>
      <c r="O16" s="1070"/>
    </row>
    <row r="17" spans="1:15" ht="15" customHeight="1" x14ac:dyDescent="0.25">
      <c r="B17" s="1074" t="s">
        <v>4</v>
      </c>
      <c r="C17" s="1075">
        <v>22.642846270928462</v>
      </c>
      <c r="D17" s="1076">
        <v>0.2265488878488581</v>
      </c>
      <c r="E17" s="1075">
        <v>45.371080139372822</v>
      </c>
      <c r="F17" s="1076">
        <v>0.17529598029670293</v>
      </c>
      <c r="G17" s="1075">
        <v>73.525944726452337</v>
      </c>
      <c r="H17" s="1076">
        <v>0.13394749296991454</v>
      </c>
      <c r="I17" s="1070"/>
      <c r="J17" s="1070"/>
      <c r="K17" s="1070"/>
      <c r="L17" s="1070"/>
      <c r="M17" s="1070"/>
      <c r="N17" s="1070"/>
      <c r="O17" s="1070"/>
    </row>
    <row r="18" spans="1:15" ht="15" customHeight="1" x14ac:dyDescent="0.25">
      <c r="B18" s="1074" t="s">
        <v>40</v>
      </c>
      <c r="C18" s="1075">
        <v>18.605573093734822</v>
      </c>
      <c r="D18" s="1076">
        <v>0.40336348774392528</v>
      </c>
      <c r="E18" s="1075">
        <v>29.158380202474692</v>
      </c>
      <c r="F18" s="1076">
        <v>0.54800540896194072</v>
      </c>
      <c r="G18" s="1075">
        <v>38.05816135084428</v>
      </c>
      <c r="H18" s="1076">
        <v>0.59760223692382253</v>
      </c>
      <c r="I18" s="1070"/>
      <c r="J18" s="1070"/>
      <c r="K18" s="1070"/>
      <c r="L18" s="1070"/>
      <c r="M18" s="1070"/>
      <c r="N18" s="1070"/>
      <c r="O18" s="1070"/>
    </row>
    <row r="19" spans="1:15" ht="15" customHeight="1" x14ac:dyDescent="0.25">
      <c r="B19" s="1074" t="s">
        <v>41</v>
      </c>
      <c r="C19" s="1075">
        <v>19.568315483191977</v>
      </c>
      <c r="D19" s="1076">
        <v>0.30388682106346826</v>
      </c>
      <c r="E19" s="1075">
        <v>26.261982162207218</v>
      </c>
      <c r="F19" s="1076">
        <v>0.52787620368185451</v>
      </c>
      <c r="G19" s="1075">
        <v>32.333540888335406</v>
      </c>
      <c r="H19" s="1076">
        <v>0.60094802620540311</v>
      </c>
      <c r="I19" s="1070"/>
      <c r="J19" s="1070"/>
      <c r="K19" s="1070"/>
      <c r="L19" s="1070"/>
      <c r="M19" s="1070"/>
      <c r="N19" s="1070"/>
      <c r="O19" s="1070"/>
    </row>
    <row r="20" spans="1:15" ht="15" customHeight="1" x14ac:dyDescent="0.25">
      <c r="B20" s="1074" t="s">
        <v>3</v>
      </c>
      <c r="C20" s="1075">
        <v>20.121353558926486</v>
      </c>
      <c r="D20" s="1076">
        <v>8.2149562583029287E-2</v>
      </c>
      <c r="E20" s="1075">
        <v>33.361638361638363</v>
      </c>
      <c r="F20" s="1076">
        <v>0.1858805239473913</v>
      </c>
      <c r="G20" s="1075">
        <v>57.471515151515149</v>
      </c>
      <c r="H20" s="1076">
        <v>0.16010021064122804</v>
      </c>
      <c r="I20" s="1070"/>
      <c r="J20" s="1070"/>
      <c r="K20" s="1070"/>
      <c r="L20" s="1070"/>
      <c r="M20" s="1070"/>
      <c r="N20" s="1070"/>
      <c r="O20" s="1070"/>
    </row>
    <row r="21" spans="1:15" ht="15" customHeight="1" x14ac:dyDescent="0.25">
      <c r="B21" s="1074" t="s">
        <v>2</v>
      </c>
      <c r="C21" s="1075">
        <v>20.979919678714861</v>
      </c>
      <c r="D21" s="1076">
        <v>0.26343871900464705</v>
      </c>
      <c r="E21" s="1075">
        <v>44.783882783882781</v>
      </c>
      <c r="F21" s="1076">
        <v>0.29550346814878914</v>
      </c>
      <c r="G21" s="1075">
        <v>70.761194029850742</v>
      </c>
      <c r="H21" s="1076">
        <v>0.40061945939019772</v>
      </c>
      <c r="I21" s="1070"/>
      <c r="J21" s="1070"/>
      <c r="K21" s="1070"/>
      <c r="L21" s="1070"/>
      <c r="M21" s="1070"/>
      <c r="N21" s="1070"/>
      <c r="O21" s="1070"/>
    </row>
    <row r="22" spans="1:15" ht="15" customHeight="1" x14ac:dyDescent="0.25">
      <c r="B22" s="1074" t="s">
        <v>35</v>
      </c>
      <c r="C22" s="1075">
        <v>24.356328157207642</v>
      </c>
      <c r="D22" s="1076">
        <v>0.42309458756928953</v>
      </c>
      <c r="E22" s="1075">
        <v>49.469824387830819</v>
      </c>
      <c r="F22" s="1076">
        <v>0.22768192559775208</v>
      </c>
      <c r="G22" s="1075">
        <v>79.254923682914821</v>
      </c>
      <c r="H22" s="1076">
        <v>0.18298790461535622</v>
      </c>
      <c r="I22" s="1070"/>
      <c r="J22" s="1070"/>
      <c r="K22" s="1070"/>
      <c r="L22" s="1070"/>
      <c r="M22" s="1070"/>
      <c r="N22" s="1070"/>
      <c r="O22" s="1070"/>
    </row>
    <row r="23" spans="1:15" ht="15" customHeight="1" x14ac:dyDescent="0.25">
      <c r="B23" s="1074" t="s">
        <v>42</v>
      </c>
      <c r="C23" s="1075">
        <v>21.987332296884897</v>
      </c>
      <c r="D23" s="1076">
        <v>0.17869382151645194</v>
      </c>
      <c r="E23" s="1075">
        <v>37.883626919602527</v>
      </c>
      <c r="F23" s="1076">
        <v>0.33766935888554467</v>
      </c>
      <c r="G23" s="1075">
        <v>55.197853262648081</v>
      </c>
      <c r="H23" s="1076">
        <v>0.40561335575995183</v>
      </c>
      <c r="I23" s="1070"/>
      <c r="J23" s="1070"/>
      <c r="K23" s="1070"/>
      <c r="L23" s="1070"/>
      <c r="M23" s="1070"/>
      <c r="N23" s="1070"/>
      <c r="O23" s="1070"/>
    </row>
    <row r="24" spans="1:15" ht="15" customHeight="1" x14ac:dyDescent="0.25">
      <c r="B24" s="1074" t="s">
        <v>43</v>
      </c>
      <c r="C24" s="1075">
        <v>22.345063985374772</v>
      </c>
      <c r="D24" s="1076">
        <v>0.34205210516955914</v>
      </c>
      <c r="E24" s="1075">
        <v>41.802188552188554</v>
      </c>
      <c r="F24" s="1076">
        <v>0.29591870524174685</v>
      </c>
      <c r="G24" s="1075">
        <v>70.307377049180332</v>
      </c>
      <c r="H24" s="1076">
        <v>0.22778915432924088</v>
      </c>
      <c r="I24" s="1070"/>
      <c r="J24" s="1070"/>
      <c r="K24" s="1070"/>
      <c r="L24" s="1070"/>
      <c r="M24" s="1070"/>
      <c r="N24" s="1070"/>
      <c r="O24" s="1070"/>
    </row>
    <row r="25" spans="1:15" ht="15" customHeight="1" x14ac:dyDescent="0.25">
      <c r="B25" s="1074" t="s">
        <v>44</v>
      </c>
      <c r="C25" s="1075">
        <v>14.419310344827586</v>
      </c>
      <c r="D25" s="1076">
        <v>0.63773736472733444</v>
      </c>
      <c r="E25" s="1075">
        <v>17.674486803519063</v>
      </c>
      <c r="F25" s="1076">
        <v>0.63227813432889679</v>
      </c>
      <c r="G25" s="1075">
        <v>22.104046242774565</v>
      </c>
      <c r="H25" s="1076">
        <v>0.66040992040085322</v>
      </c>
      <c r="I25" s="1070"/>
      <c r="J25" s="1070"/>
      <c r="K25" s="1070"/>
      <c r="L25" s="1070"/>
      <c r="M25" s="1070"/>
      <c r="N25" s="1070"/>
      <c r="O25" s="1070"/>
    </row>
    <row r="26" spans="1:15" ht="15" customHeight="1" x14ac:dyDescent="0.25">
      <c r="B26" s="1074" t="s">
        <v>45</v>
      </c>
      <c r="C26" s="1075">
        <v>20.112664002664012</v>
      </c>
      <c r="D26" s="1076">
        <v>0.66315581255084544</v>
      </c>
      <c r="E26" s="1075">
        <v>27.002426470588215</v>
      </c>
      <c r="F26" s="1076">
        <v>0.66395852010720358</v>
      </c>
      <c r="G26" s="1075">
        <v>33.093667168674685</v>
      </c>
      <c r="H26" s="1076">
        <v>0.66423679558950099</v>
      </c>
      <c r="I26" s="1070"/>
      <c r="J26" s="1070"/>
      <c r="K26" s="1070"/>
      <c r="L26" s="1070"/>
      <c r="M26" s="1070"/>
      <c r="N26" s="1070"/>
      <c r="O26" s="1070"/>
    </row>
    <row r="27" spans="1:15" ht="15" customHeight="1" x14ac:dyDescent="0.25">
      <c r="B27" s="1074" t="s">
        <v>46</v>
      </c>
      <c r="C27" s="1075">
        <v>20.603836104513004</v>
      </c>
      <c r="D27" s="1076">
        <v>0.44346914922735448</v>
      </c>
      <c r="E27" s="1075">
        <v>30.694780701754336</v>
      </c>
      <c r="F27" s="1076">
        <v>0.50707447189128763</v>
      </c>
      <c r="G27" s="1075">
        <v>41.799346733668372</v>
      </c>
      <c r="H27" s="1076">
        <v>0.49586573191965927</v>
      </c>
      <c r="I27" s="1070"/>
      <c r="J27" s="1070"/>
      <c r="K27" s="1070"/>
      <c r="L27" s="1070"/>
      <c r="M27" s="1070"/>
      <c r="N27" s="1070"/>
      <c r="O27" s="1070"/>
    </row>
    <row r="28" spans="1:15" ht="15" customHeight="1" x14ac:dyDescent="0.25">
      <c r="B28" s="1077" t="s">
        <v>1</v>
      </c>
      <c r="C28" s="1078">
        <v>20.273972602739725</v>
      </c>
      <c r="D28" s="1079">
        <v>8.0594947888291343E-2</v>
      </c>
      <c r="E28" s="1078">
        <v>44.993288590604024</v>
      </c>
      <c r="F28" s="1079">
        <v>2.7744119401384368E-2</v>
      </c>
      <c r="G28" s="1078">
        <v>70.357954545454547</v>
      </c>
      <c r="H28" s="1079">
        <v>4.0534844759199343E-2</v>
      </c>
      <c r="I28" s="1070"/>
      <c r="J28" s="1070"/>
      <c r="K28" s="1070"/>
      <c r="L28" s="1070"/>
      <c r="M28" s="1070"/>
      <c r="N28" s="1070"/>
      <c r="O28" s="1070"/>
    </row>
    <row r="29" spans="1:15" ht="15" customHeight="1" x14ac:dyDescent="0.25">
      <c r="B29" s="1303" t="s">
        <v>0</v>
      </c>
      <c r="C29" s="1304">
        <v>17.84735155815163</v>
      </c>
      <c r="D29" s="1305">
        <v>0.39997721992496565</v>
      </c>
      <c r="E29" s="1304">
        <v>40.386446402028476</v>
      </c>
      <c r="F29" s="1305">
        <v>0.33405385413436722</v>
      </c>
      <c r="G29" s="1304">
        <v>60.721603772224547</v>
      </c>
      <c r="H29" s="1305">
        <v>0.38975093881420153</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5.6" customHeight="1" x14ac:dyDescent="0.25">
      <c r="B32" s="1707" t="s">
        <v>287</v>
      </c>
      <c r="C32" s="1707"/>
      <c r="D32" s="1707"/>
      <c r="E32" s="1707"/>
      <c r="F32" s="1707"/>
      <c r="G32" s="1707"/>
      <c r="H32" s="1707"/>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447</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v>46</v>
      </c>
      <c r="H12" s="1076" t="s">
        <v>363</v>
      </c>
      <c r="I12" s="1070"/>
      <c r="J12" s="1070"/>
      <c r="K12" s="1070"/>
      <c r="L12" s="1070"/>
      <c r="M12" s="1070"/>
      <c r="N12" s="1070"/>
      <c r="O12" s="1070"/>
    </row>
    <row r="13" spans="1:18" ht="15" customHeight="1" x14ac:dyDescent="0.25">
      <c r="B13" s="1074" t="s">
        <v>37</v>
      </c>
      <c r="C13" s="1075">
        <v>20.213235294117649</v>
      </c>
      <c r="D13" s="1076">
        <v>7.0585977077933279E-2</v>
      </c>
      <c r="E13" s="1075">
        <v>44.77064220183486</v>
      </c>
      <c r="F13" s="1076">
        <v>5.348517678745205E-2</v>
      </c>
      <c r="G13" s="1075">
        <v>70</v>
      </c>
      <c r="H13" s="1076">
        <v>0</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22.285106382978725</v>
      </c>
      <c r="D15" s="1076">
        <v>0.25935409826836719</v>
      </c>
      <c r="E15" s="1075">
        <v>44.709563345633455</v>
      </c>
      <c r="F15" s="1076">
        <v>0.27943337232781462</v>
      </c>
      <c r="G15" s="1075">
        <v>67.821801891488306</v>
      </c>
      <c r="H15" s="1076">
        <v>0.28393971689437508</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22.017195496417607</v>
      </c>
      <c r="D17" s="1076">
        <v>0.13953843009907832</v>
      </c>
      <c r="E17" s="1075">
        <v>46.21055179090029</v>
      </c>
      <c r="F17" s="1076">
        <v>0.12755452752719162</v>
      </c>
      <c r="G17" s="1075">
        <v>72.201787043931503</v>
      </c>
      <c r="H17" s="1076">
        <v>0.12021435948952242</v>
      </c>
      <c r="I17" s="1070"/>
      <c r="J17" s="1070"/>
      <c r="K17" s="1070"/>
      <c r="L17" s="1070"/>
      <c r="M17" s="1070"/>
      <c r="N17" s="1070"/>
      <c r="O17" s="1070"/>
    </row>
    <row r="18" spans="1:15" ht="15" customHeight="1" x14ac:dyDescent="0.25">
      <c r="B18" s="1074" t="s">
        <v>40</v>
      </c>
      <c r="C18" s="1075">
        <v>18.784827586206898</v>
      </c>
      <c r="D18" s="1076">
        <v>0.3899210818558751</v>
      </c>
      <c r="E18" s="1075">
        <v>32.917613636363633</v>
      </c>
      <c r="F18" s="1076">
        <v>0.46896138167021545</v>
      </c>
      <c r="G18" s="1075">
        <v>54.295081967213115</v>
      </c>
      <c r="H18" s="1076">
        <v>0.42853687550820913</v>
      </c>
      <c r="I18" s="1070"/>
      <c r="J18" s="1070"/>
      <c r="K18" s="1070"/>
      <c r="L18" s="1070"/>
      <c r="M18" s="1070"/>
      <c r="N18" s="1070"/>
      <c r="O18" s="1070"/>
    </row>
    <row r="19" spans="1:15" ht="15" customHeight="1" x14ac:dyDescent="0.25">
      <c r="B19" s="1074" t="s">
        <v>41</v>
      </c>
      <c r="C19" s="1075">
        <v>17.481397738951696</v>
      </c>
      <c r="D19" s="1076">
        <v>0.37721146450775617</v>
      </c>
      <c r="E19" s="1075">
        <v>39.756410256410255</v>
      </c>
      <c r="F19" s="1076">
        <v>0.35973399251305466</v>
      </c>
      <c r="G19" s="1075">
        <v>70.559322033898312</v>
      </c>
      <c r="H19" s="1076">
        <v>0.20425463778951639</v>
      </c>
      <c r="I19" s="1070"/>
      <c r="J19" s="1070"/>
      <c r="K19" s="1070"/>
      <c r="L19" s="1070"/>
      <c r="M19" s="1070"/>
      <c r="N19" s="1070"/>
      <c r="O19" s="1070"/>
    </row>
    <row r="20" spans="1:15" ht="15" customHeight="1" x14ac:dyDescent="0.25">
      <c r="B20" s="1074" t="s">
        <v>3</v>
      </c>
      <c r="C20" s="1075">
        <v>20.217833284925938</v>
      </c>
      <c r="D20" s="1076">
        <v>0.11226371761247074</v>
      </c>
      <c r="E20" s="1075">
        <v>33.228101778878631</v>
      </c>
      <c r="F20" s="1076">
        <v>0.17749478481585995</v>
      </c>
      <c r="G20" s="1075">
        <v>57.679156908665107</v>
      </c>
      <c r="H20" s="1076">
        <v>0.13770928865261031</v>
      </c>
      <c r="I20" s="1070"/>
      <c r="J20" s="1070"/>
      <c r="K20" s="1070"/>
      <c r="L20" s="1070"/>
      <c r="M20" s="1070"/>
      <c r="N20" s="1070"/>
      <c r="O20" s="1070"/>
    </row>
    <row r="21" spans="1:15" ht="15" customHeight="1" x14ac:dyDescent="0.25">
      <c r="B21" s="1074" t="s">
        <v>2</v>
      </c>
      <c r="C21" s="1075">
        <v>21.638856812933025</v>
      </c>
      <c r="D21" s="1076">
        <v>0.24509899868684251</v>
      </c>
      <c r="E21" s="1075">
        <v>43.344967349696013</v>
      </c>
      <c r="F21" s="1076">
        <v>0.19585086329214479</v>
      </c>
      <c r="G21" s="1075">
        <v>68.610056925996204</v>
      </c>
      <c r="H21" s="1076">
        <v>0.1583221565494711</v>
      </c>
      <c r="I21" s="1070"/>
      <c r="J21" s="1070"/>
      <c r="K21" s="1070"/>
      <c r="L21" s="1070"/>
      <c r="M21" s="1070"/>
      <c r="N21" s="1070"/>
      <c r="O21" s="1070"/>
    </row>
    <row r="22" spans="1:15" ht="15" customHeight="1" x14ac:dyDescent="0.25">
      <c r="B22" s="1074" t="s">
        <v>35</v>
      </c>
      <c r="C22" s="1075">
        <v>29.935416666666665</v>
      </c>
      <c r="D22" s="1076">
        <v>0.32868384226947828</v>
      </c>
      <c r="E22" s="1075">
        <v>57.04373423044575</v>
      </c>
      <c r="F22" s="1076">
        <v>0.18703095544548792</v>
      </c>
      <c r="G22" s="1075">
        <v>82.752066115702476</v>
      </c>
      <c r="H22" s="1076">
        <v>0.15214403392195694</v>
      </c>
      <c r="I22" s="1070"/>
      <c r="J22" s="1070"/>
      <c r="K22" s="1070"/>
      <c r="L22" s="1070"/>
      <c r="M22" s="1070"/>
      <c r="N22" s="1070"/>
      <c r="O22" s="1070"/>
    </row>
    <row r="23" spans="1:15" ht="15" customHeight="1" x14ac:dyDescent="0.25">
      <c r="B23" s="1074" t="s">
        <v>42</v>
      </c>
      <c r="C23" s="1075">
        <v>29.094827586206897</v>
      </c>
      <c r="D23" s="1076">
        <v>0.29143523784599945</v>
      </c>
      <c r="E23" s="1075">
        <v>58.506437768240346</v>
      </c>
      <c r="F23" s="1076">
        <v>0.14826044639896993</v>
      </c>
      <c r="G23" s="1075">
        <v>85.346405228758172</v>
      </c>
      <c r="H23" s="1076">
        <v>0.13498606936198052</v>
      </c>
      <c r="I23" s="1070"/>
      <c r="J23" s="1070"/>
      <c r="K23" s="1070"/>
      <c r="L23" s="1070"/>
      <c r="M23" s="1070"/>
      <c r="N23" s="1070"/>
      <c r="O23" s="1070"/>
    </row>
    <row r="24" spans="1:15" ht="15" customHeight="1" x14ac:dyDescent="0.2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107.31282952548331</v>
      </c>
      <c r="D25" s="1076">
        <v>0.41323374543645008</v>
      </c>
      <c r="E25" s="1075">
        <v>128.04860088365243</v>
      </c>
      <c r="F25" s="1076">
        <v>0.28992018239554773</v>
      </c>
      <c r="G25" s="1075">
        <v>127.1381443298969</v>
      </c>
      <c r="H25" s="1076">
        <v>0.29185002693589668</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25">
      <c r="B29" s="1303" t="s">
        <v>0</v>
      </c>
      <c r="C29" s="1304">
        <v>23.133793144631554</v>
      </c>
      <c r="D29" s="1305">
        <v>0.60510298330542278</v>
      </c>
      <c r="E29" s="1304">
        <v>45.851113196725585</v>
      </c>
      <c r="F29" s="1305">
        <v>0.45577101545653281</v>
      </c>
      <c r="G29" s="1304">
        <v>71.728040252430503</v>
      </c>
      <c r="H29" s="1305">
        <v>0.28263394320649066</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1.45" customHeight="1" x14ac:dyDescent="0.25">
      <c r="B32" s="1707" t="s">
        <v>287</v>
      </c>
      <c r="C32" s="1707"/>
      <c r="D32" s="1707"/>
      <c r="E32" s="1707"/>
      <c r="F32" s="1707"/>
      <c r="G32" s="1707"/>
      <c r="H32" s="1707"/>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2578125" defaultRowHeight="15" x14ac:dyDescent="0.25"/>
  <cols>
    <col min="1" max="1" width="2" style="666" customWidth="1"/>
    <col min="2" max="2" width="13" style="666" customWidth="1"/>
    <col min="3" max="4" width="9.140625" style="666" customWidth="1"/>
    <col min="5" max="5" width="9.42578125" style="666" customWidth="1"/>
    <col min="6" max="6" width="7.42578125" style="666" customWidth="1"/>
    <col min="7" max="7" width="2.28515625" style="666" customWidth="1"/>
    <col min="8" max="8" width="12.5703125" style="666" customWidth="1"/>
    <col min="9" max="10" width="9.140625" style="666" customWidth="1"/>
    <col min="11" max="11" width="9.42578125" style="666" customWidth="1"/>
    <col min="12" max="12" width="7.42578125" style="666" customWidth="1"/>
    <col min="13" max="13" width="2.42578125" style="666" customWidth="1"/>
    <col min="14" max="14" width="13" style="666" customWidth="1"/>
    <col min="15" max="16" width="9.140625" style="666" customWidth="1"/>
    <col min="17" max="17" width="9.28515625" style="666" customWidth="1"/>
    <col min="18" max="18" width="7.42578125" style="666" customWidth="1"/>
    <col min="19" max="19" width="2.140625" style="666" customWidth="1"/>
    <col min="20" max="20" width="12.42578125" style="666" customWidth="1"/>
    <col min="21" max="22" width="9.140625" style="666" customWidth="1"/>
    <col min="23" max="23" width="9.28515625" style="666" customWidth="1"/>
    <col min="24" max="24" width="7.42578125" style="666" customWidth="1"/>
    <col min="25" max="16384" width="11.42578125" style="666"/>
  </cols>
  <sheetData>
    <row r="1" spans="1:24" s="1047" customFormat="1" x14ac:dyDescent="0.25">
      <c r="B1" s="1047" t="s">
        <v>79</v>
      </c>
      <c r="C1" s="1047" t="s">
        <v>66</v>
      </c>
      <c r="F1" s="1047" t="s">
        <v>65</v>
      </c>
      <c r="J1" s="1047" t="s">
        <v>79</v>
      </c>
      <c r="K1" s="1047" t="s">
        <v>67</v>
      </c>
    </row>
    <row r="2" spans="1:24" s="613" customFormat="1" ht="15" customHeight="1" x14ac:dyDescent="0.2"/>
    <row r="3" spans="1:24" s="619" customFormat="1" ht="38.25" customHeight="1" x14ac:dyDescent="0.25">
      <c r="B3" s="1538"/>
      <c r="C3" s="1538"/>
      <c r="D3" s="1538"/>
    </row>
    <row r="4" spans="1:24" s="621" customFormat="1" ht="23.25" customHeight="1" x14ac:dyDescent="0.2">
      <c r="B4" s="1540" t="s">
        <v>450</v>
      </c>
      <c r="C4" s="1540"/>
      <c r="D4" s="1540"/>
      <c r="E4" s="1540"/>
      <c r="F4" s="1540"/>
      <c r="G4" s="1540"/>
      <c r="H4" s="1540"/>
      <c r="I4" s="1540"/>
      <c r="J4" s="1540"/>
      <c r="K4" s="1540"/>
      <c r="L4" s="1540"/>
      <c r="M4" s="1540"/>
      <c r="N4" s="1540"/>
      <c r="O4" s="1540"/>
      <c r="P4" s="1540"/>
      <c r="Q4" s="1540"/>
      <c r="R4" s="1540"/>
      <c r="S4" s="1540"/>
      <c r="T4" s="1540"/>
      <c r="U4" s="1540"/>
      <c r="V4" s="1540"/>
      <c r="W4" s="1016"/>
      <c r="X4" s="1016"/>
    </row>
    <row r="5" spans="1:24" s="621" customFormat="1" ht="15.75" customHeight="1" x14ac:dyDescent="0.2">
      <c r="B5" s="1695" t="str">
        <f>porsaad!$B$6</f>
        <v>Situación a 30 de junio de 2025</v>
      </c>
      <c r="C5" s="1695"/>
      <c r="D5" s="1695"/>
      <c r="E5" s="1695"/>
      <c r="F5" s="1695"/>
      <c r="G5" s="1695"/>
      <c r="H5" s="1695"/>
      <c r="I5" s="1695"/>
      <c r="J5" s="1695"/>
      <c r="K5" s="1695"/>
      <c r="L5" s="1695"/>
      <c r="M5" s="1695"/>
      <c r="N5" s="1695"/>
      <c r="O5" s="1695"/>
      <c r="P5" s="1695"/>
      <c r="Q5" s="1695"/>
      <c r="R5" s="1695"/>
      <c r="S5" s="1695"/>
      <c r="T5" s="1695"/>
      <c r="U5" s="1695"/>
      <c r="V5" s="1695"/>
      <c r="W5" s="1068"/>
      <c r="X5" s="1068"/>
    </row>
    <row r="7" spans="1:24" ht="16.5" customHeight="1" x14ac:dyDescent="0.25">
      <c r="M7" s="1052"/>
      <c r="S7" s="1052"/>
    </row>
    <row r="8" spans="1:24" ht="16.5" customHeight="1" x14ac:dyDescent="0.25">
      <c r="M8" s="1052"/>
      <c r="S8" s="1052"/>
    </row>
    <row r="9" spans="1:24" ht="15" customHeight="1" x14ac:dyDescent="0.25">
      <c r="B9" s="1704" t="s">
        <v>125</v>
      </c>
      <c r="C9" s="1705"/>
      <c r="D9" s="1705"/>
      <c r="E9" s="1705"/>
      <c r="F9" s="1706"/>
      <c r="G9" s="1052"/>
      <c r="H9" s="1704" t="s">
        <v>127</v>
      </c>
      <c r="I9" s="1705"/>
      <c r="J9" s="1705"/>
      <c r="K9" s="1705"/>
      <c r="L9" s="1706"/>
      <c r="M9" s="113"/>
      <c r="S9" s="113"/>
    </row>
    <row r="10" spans="1:24" ht="15" customHeight="1" x14ac:dyDescent="0.2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25">
      <c r="E11" s="1092"/>
      <c r="M11" s="113"/>
      <c r="S11" s="113"/>
    </row>
    <row r="12" spans="1:24" ht="15.75" customHeight="1" x14ac:dyDescent="0.25">
      <c r="A12" s="1089"/>
      <c r="B12" s="1090" t="s">
        <v>115</v>
      </c>
      <c r="C12" s="1091">
        <v>7.1031933070170271E-3</v>
      </c>
      <c r="D12" s="1091">
        <v>7.2897218489493525E-3</v>
      </c>
      <c r="E12" s="1057">
        <v>8.2954087217005593E-3</v>
      </c>
      <c r="F12" s="1093">
        <v>7.4462703948993637E-3</v>
      </c>
      <c r="G12" s="1052"/>
      <c r="H12" s="1090" t="s">
        <v>115</v>
      </c>
      <c r="I12" s="1091">
        <v>2.4183596689240031E-2</v>
      </c>
      <c r="J12" s="1091">
        <v>1.3939438055029844E-2</v>
      </c>
      <c r="K12" s="1091">
        <v>9.8776271744498712E-3</v>
      </c>
      <c r="L12" s="1095">
        <v>1.5673896379131531E-2</v>
      </c>
      <c r="M12" s="113"/>
      <c r="S12" s="113"/>
    </row>
    <row r="13" spans="1:24" ht="15.75" customHeight="1" x14ac:dyDescent="0.25">
      <c r="B13" s="1084" t="s">
        <v>116</v>
      </c>
      <c r="C13" s="1054">
        <v>5.1552465680787128E-4</v>
      </c>
      <c r="D13" s="1054">
        <v>2.3783758071612896E-4</v>
      </c>
      <c r="E13" s="1054">
        <v>1.5361868003149182E-4</v>
      </c>
      <c r="F13" s="1054">
        <v>3.2937688950581702E-4</v>
      </c>
      <c r="G13" s="1094"/>
      <c r="H13" s="1096" t="s">
        <v>116</v>
      </c>
      <c r="I13" s="1054">
        <v>6.1851015801354398E-3</v>
      </c>
      <c r="J13" s="1054">
        <v>1.3708933857427088E-3</v>
      </c>
      <c r="K13" s="1054">
        <v>3.4297316577950942E-4</v>
      </c>
      <c r="L13" s="1097">
        <v>2.4755377192586915E-3</v>
      </c>
      <c r="M13" s="113"/>
      <c r="S13" s="113"/>
    </row>
    <row r="14" spans="1:24" ht="15.75" customHeight="1" x14ac:dyDescent="0.25">
      <c r="B14" s="1082" t="s">
        <v>117</v>
      </c>
      <c r="C14" s="1057">
        <v>3.5902610027691039E-3</v>
      </c>
      <c r="D14" s="1057">
        <v>2.3823397668398917E-3</v>
      </c>
      <c r="E14" s="1057">
        <v>1.0177237552086334E-3</v>
      </c>
      <c r="F14" s="1057">
        <v>2.5512004611276452E-3</v>
      </c>
      <c r="G14" s="1094"/>
      <c r="H14" s="1098" t="s">
        <v>117</v>
      </c>
      <c r="I14" s="1057">
        <v>1.6463506395786306E-2</v>
      </c>
      <c r="J14" s="1057">
        <v>9.3900131023438634E-3</v>
      </c>
      <c r="K14" s="1057">
        <v>7.1749986281073371E-3</v>
      </c>
      <c r="L14" s="1099">
        <v>1.078144023086982E-2</v>
      </c>
      <c r="M14" s="113"/>
      <c r="S14" s="113"/>
    </row>
    <row r="15" spans="1:24" ht="15.75" customHeight="1" x14ac:dyDescent="0.25">
      <c r="B15" s="1084" t="s">
        <v>118</v>
      </c>
      <c r="C15" s="1054">
        <v>0.95032551699758439</v>
      </c>
      <c r="D15" s="1054">
        <v>0.1501230809480206</v>
      </c>
      <c r="E15" s="1054">
        <v>7.1816732914722434E-3</v>
      </c>
      <c r="F15" s="1054">
        <v>0.43682433624675032</v>
      </c>
      <c r="G15" s="1094"/>
      <c r="H15" s="1096" t="s">
        <v>118</v>
      </c>
      <c r="I15" s="1054">
        <v>0.26963130173062455</v>
      </c>
      <c r="J15" s="1054">
        <v>0.13932158975105546</v>
      </c>
      <c r="K15" s="1054">
        <v>1.4830159688305988E-2</v>
      </c>
      <c r="L15" s="1097">
        <v>0.13744870812102628</v>
      </c>
      <c r="M15" s="113"/>
      <c r="S15" s="113"/>
    </row>
    <row r="16" spans="1:24" ht="15.75" customHeight="1" x14ac:dyDescent="0.25">
      <c r="B16" s="1082" t="s">
        <v>119</v>
      </c>
      <c r="C16" s="1057">
        <v>4.0063630471926003E-3</v>
      </c>
      <c r="D16" s="1057">
        <v>0.25774855018174753</v>
      </c>
      <c r="E16" s="1057">
        <v>0.19099282472748685</v>
      </c>
      <c r="F16" s="1057">
        <v>0.14108800244679975</v>
      </c>
      <c r="G16" s="1094"/>
      <c r="H16" s="1098" t="s">
        <v>119</v>
      </c>
      <c r="I16" s="1057">
        <v>0.24171557562076748</v>
      </c>
      <c r="J16" s="1057">
        <v>0.10652933469209491</v>
      </c>
      <c r="K16" s="1057">
        <v>0.18055479339296493</v>
      </c>
      <c r="L16" s="1099">
        <v>0.17136673129819183</v>
      </c>
      <c r="M16" s="113"/>
      <c r="S16" s="113"/>
    </row>
    <row r="17" spans="2:19" ht="15.75" customHeight="1" x14ac:dyDescent="0.25">
      <c r="B17" s="1084" t="s">
        <v>120</v>
      </c>
      <c r="C17" s="1054">
        <v>2.6880928533553291E-3</v>
      </c>
      <c r="D17" s="1054">
        <v>0.55013814399479932</v>
      </c>
      <c r="E17" s="1054">
        <v>0.23663037425350922</v>
      </c>
      <c r="F17" s="1054">
        <v>0.25950781681939561</v>
      </c>
      <c r="G17" s="1094"/>
      <c r="H17" s="1096" t="s">
        <v>120</v>
      </c>
      <c r="I17" s="1054">
        <v>0.37887133182844246</v>
      </c>
      <c r="J17" s="1054">
        <v>0.17689377396030476</v>
      </c>
      <c r="K17" s="1054">
        <v>8.2834878999067107E-2</v>
      </c>
      <c r="L17" s="1097">
        <v>0.20649772286603238</v>
      </c>
      <c r="M17" s="113"/>
      <c r="S17" s="113"/>
    </row>
    <row r="18" spans="2:19" ht="15.75" customHeight="1" x14ac:dyDescent="0.25">
      <c r="B18" s="1082" t="s">
        <v>121</v>
      </c>
      <c r="C18" s="1057">
        <v>3.1642166971071702E-2</v>
      </c>
      <c r="D18" s="1057">
        <v>3.1509515485208486E-2</v>
      </c>
      <c r="E18" s="1057">
        <v>0.52029366770999352</v>
      </c>
      <c r="F18" s="1057">
        <v>0.14384947476149584</v>
      </c>
      <c r="G18" s="1094"/>
      <c r="H18" s="1098" t="s">
        <v>121</v>
      </c>
      <c r="I18" s="1057">
        <v>4.8231753197893155E-2</v>
      </c>
      <c r="J18" s="1057">
        <v>0.22454748386470616</v>
      </c>
      <c r="K18" s="1057">
        <v>0.14858969434231467</v>
      </c>
      <c r="L18" s="1099">
        <v>0.14675113856698382</v>
      </c>
      <c r="M18" s="1052"/>
      <c r="S18" s="1052"/>
    </row>
    <row r="19" spans="2:19" ht="15.75" customHeight="1" x14ac:dyDescent="0.25">
      <c r="B19" s="1084" t="s">
        <v>122</v>
      </c>
      <c r="C19" s="1054">
        <v>6.9964060566782543E-5</v>
      </c>
      <c r="D19" s="1054">
        <v>4.0432388721741921E-4</v>
      </c>
      <c r="E19" s="1054">
        <v>3.5044261382184076E-2</v>
      </c>
      <c r="F19" s="1085">
        <v>8.228540507475679E-3</v>
      </c>
      <c r="G19" s="1052"/>
      <c r="H19" s="1096" t="s">
        <v>122</v>
      </c>
      <c r="I19" s="1054">
        <v>3.9578630549285173E-3</v>
      </c>
      <c r="J19" s="1054">
        <v>0.11540981219973795</v>
      </c>
      <c r="K19" s="1054">
        <v>0.19497338528233552</v>
      </c>
      <c r="L19" s="1097">
        <v>0.10816611805023223</v>
      </c>
    </row>
    <row r="20" spans="2:19" x14ac:dyDescent="0.25">
      <c r="B20" s="1082" t="s">
        <v>123</v>
      </c>
      <c r="C20" s="1057">
        <v>5.8917103635185291E-5</v>
      </c>
      <c r="D20" s="1057">
        <v>1.6648630650129028E-4</v>
      </c>
      <c r="E20" s="1057">
        <v>3.9044747841337509E-4</v>
      </c>
      <c r="F20" s="1083">
        <v>1.749814725499653E-4</v>
      </c>
      <c r="G20" s="1052"/>
      <c r="H20" s="1100" t="s">
        <v>123</v>
      </c>
      <c r="I20" s="1101">
        <v>1.0759969902182092E-2</v>
      </c>
      <c r="J20" s="1101">
        <v>0.21259766098898433</v>
      </c>
      <c r="K20" s="1101">
        <v>0.36082148932667507</v>
      </c>
      <c r="L20" s="1102">
        <v>0.20083870676827342</v>
      </c>
    </row>
    <row r="21" spans="2:19" x14ac:dyDescent="0.25">
      <c r="B21" s="1300" t="s">
        <v>0</v>
      </c>
      <c r="C21" s="1301">
        <v>1</v>
      </c>
      <c r="D21" s="1301">
        <v>1.0000000000000002</v>
      </c>
      <c r="E21" s="1301">
        <v>0.99999999999999989</v>
      </c>
      <c r="F21" s="1302">
        <v>1</v>
      </c>
      <c r="G21" s="113"/>
      <c r="H21" s="1059" t="s">
        <v>0</v>
      </c>
      <c r="I21" s="1306">
        <v>1.0000000000000002</v>
      </c>
      <c r="J21" s="1306">
        <v>1</v>
      </c>
      <c r="K21" s="1306">
        <v>1</v>
      </c>
      <c r="L21" s="1307">
        <v>1</v>
      </c>
    </row>
    <row r="23" spans="2:19" ht="15" customHeight="1" x14ac:dyDescent="0.25"/>
    <row r="24" spans="2:19" ht="15" customHeight="1" x14ac:dyDescent="0.25">
      <c r="H24" s="700"/>
      <c r="I24" s="700"/>
      <c r="J24" s="700"/>
      <c r="K24" s="700"/>
      <c r="L24" s="700"/>
    </row>
    <row r="25" spans="2:19" ht="15" customHeight="1" x14ac:dyDescent="0.25">
      <c r="B25" s="1704" t="s">
        <v>126</v>
      </c>
      <c r="C25" s="1705"/>
      <c r="D25" s="1705"/>
      <c r="E25" s="1705"/>
      <c r="F25" s="1706"/>
      <c r="H25" s="700" t="s">
        <v>128</v>
      </c>
      <c r="I25" s="700"/>
      <c r="J25" s="700"/>
      <c r="K25" s="700"/>
      <c r="L25" s="700"/>
    </row>
    <row r="26" spans="2:19" ht="15" customHeight="1" x14ac:dyDescent="0.2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25">
      <c r="H27" s="700" t="s">
        <v>115</v>
      </c>
      <c r="I27" s="700">
        <v>2.1696751643330573E-2</v>
      </c>
      <c r="J27" s="700">
        <v>1.1960742902215001E-2</v>
      </c>
      <c r="K27" s="700">
        <v>2.5850950174646139E-3</v>
      </c>
      <c r="L27" s="700">
        <v>1.1473116702382272E-2</v>
      </c>
    </row>
    <row r="28" spans="2:19" x14ac:dyDescent="0.25">
      <c r="B28" s="1090" t="s">
        <v>115</v>
      </c>
      <c r="C28" s="1091">
        <v>0</v>
      </c>
      <c r="D28" s="1091">
        <v>0</v>
      </c>
      <c r="E28" s="1091">
        <v>1.3231888852133643E-3</v>
      </c>
      <c r="F28" s="1095">
        <v>3.6297640653357529E-4</v>
      </c>
      <c r="H28" s="700" t="s">
        <v>116</v>
      </c>
      <c r="I28" s="700">
        <v>4.1526159907522044E-2</v>
      </c>
      <c r="J28" s="700">
        <v>1.7426048127443333E-2</v>
      </c>
      <c r="K28" s="700">
        <v>1.8549579022535165E-2</v>
      </c>
      <c r="L28" s="700">
        <v>2.4092829570375247E-2</v>
      </c>
    </row>
    <row r="29" spans="2:19" ht="15.75" customHeight="1" x14ac:dyDescent="0.25">
      <c r="B29" s="1096" t="s">
        <v>116</v>
      </c>
      <c r="C29" s="1054">
        <v>1.1879306248515087E-3</v>
      </c>
      <c r="D29" s="1054">
        <v>5.2798310454065466E-4</v>
      </c>
      <c r="E29" s="1054">
        <v>3.3079722130334107E-4</v>
      </c>
      <c r="F29" s="1097">
        <v>7.2595281306715059E-4</v>
      </c>
      <c r="H29" s="700" t="s">
        <v>117</v>
      </c>
      <c r="I29" s="700">
        <v>8.3414844353851311E-2</v>
      </c>
      <c r="J29" s="702">
        <v>4.5334448232611665E-2</v>
      </c>
      <c r="K29" s="702">
        <v>2.9305124245091366E-2</v>
      </c>
      <c r="L29" s="700">
        <v>5.0112155350364729E-2</v>
      </c>
    </row>
    <row r="30" spans="2:19" ht="15.75" customHeight="1" x14ac:dyDescent="0.25">
      <c r="B30" s="1098" t="s">
        <v>117</v>
      </c>
      <c r="C30" s="1057">
        <v>6.8899976241387504E-3</v>
      </c>
      <c r="D30" s="1057">
        <v>1.3199577613516368E-3</v>
      </c>
      <c r="E30" s="1057">
        <v>3.3079722130334107E-4</v>
      </c>
      <c r="F30" s="1099">
        <v>3.1760435571687841E-3</v>
      </c>
      <c r="H30" s="700" t="s">
        <v>118</v>
      </c>
      <c r="I30" s="700">
        <v>0.68189497732511606</v>
      </c>
      <c r="J30" s="702">
        <v>0.12110306065712968</v>
      </c>
      <c r="K30" s="702">
        <v>9.1153660926316493E-2</v>
      </c>
      <c r="L30" s="700">
        <v>0.25812544942634419</v>
      </c>
    </row>
    <row r="31" spans="2:19" ht="15.75" customHeight="1" x14ac:dyDescent="0.25">
      <c r="B31" s="1096" t="s">
        <v>118</v>
      </c>
      <c r="C31" s="1054">
        <v>0.12829650748396293</v>
      </c>
      <c r="D31" s="1054">
        <v>5.6494192185850056E-2</v>
      </c>
      <c r="E31" s="1054">
        <v>2.6463777704267286E-3</v>
      </c>
      <c r="F31" s="1097">
        <v>6.9147005444646095E-2</v>
      </c>
      <c r="H31" s="700" t="s">
        <v>119</v>
      </c>
      <c r="I31" s="700">
        <v>0.10526891796685295</v>
      </c>
      <c r="J31" s="700">
        <v>0.48961462701877945</v>
      </c>
      <c r="K31" s="700">
        <v>0.10655352032371811</v>
      </c>
      <c r="L31" s="700">
        <v>0.26524293170866081</v>
      </c>
    </row>
    <row r="32" spans="2:19" ht="15.75" customHeight="1" x14ac:dyDescent="0.25">
      <c r="B32" s="1098" t="s">
        <v>119</v>
      </c>
      <c r="C32" s="1057">
        <v>0.17058683772867664</v>
      </c>
      <c r="D32" s="1057">
        <v>4.8574445617740235E-2</v>
      </c>
      <c r="E32" s="1057">
        <v>5.7227919285478004E-2</v>
      </c>
      <c r="F32" s="1099">
        <v>9.7549909255898362E-2</v>
      </c>
      <c r="H32" s="700" t="s">
        <v>120</v>
      </c>
      <c r="I32" s="700">
        <v>5.922146145269739E-2</v>
      </c>
      <c r="J32" s="700">
        <v>0.21355206048041239</v>
      </c>
      <c r="K32" s="700">
        <v>0.38330814664740298</v>
      </c>
      <c r="L32" s="700">
        <v>0.22803490231573073</v>
      </c>
    </row>
    <row r="33" spans="2:12" ht="15.75" customHeight="1" x14ac:dyDescent="0.25">
      <c r="B33" s="1096" t="s">
        <v>120</v>
      </c>
      <c r="C33" s="1054">
        <v>0.59990496555001183</v>
      </c>
      <c r="D33" s="1054">
        <v>0.13173178458289334</v>
      </c>
      <c r="E33" s="1054">
        <v>4.1680449884220976E-2</v>
      </c>
      <c r="F33" s="1097">
        <v>0.28584392014519056</v>
      </c>
      <c r="H33" s="700" t="s">
        <v>121</v>
      </c>
      <c r="I33" s="700">
        <v>9.2341156111274509E-4</v>
      </c>
      <c r="J33" s="700">
        <v>8.0527048519669492E-2</v>
      </c>
      <c r="K33" s="700">
        <v>0.14948159711266476</v>
      </c>
      <c r="L33" s="700">
        <v>8.2000407837637693E-2</v>
      </c>
    </row>
    <row r="34" spans="2:12" ht="15.75" customHeight="1" x14ac:dyDescent="0.25">
      <c r="B34" s="1098" t="s">
        <v>121</v>
      </c>
      <c r="C34" s="1057">
        <v>8.2442385364694698E-2</v>
      </c>
      <c r="D34" s="1057">
        <v>0.10850052798310454</v>
      </c>
      <c r="E34" s="1057">
        <v>4.3334435990737677E-2</v>
      </c>
      <c r="F34" s="1099">
        <v>8.0671506352087113E-2</v>
      </c>
      <c r="H34" s="700" t="s">
        <v>122</v>
      </c>
      <c r="I34" s="700">
        <v>7.7976976271742918E-4</v>
      </c>
      <c r="J34" s="700">
        <v>9.0987849609282401E-3</v>
      </c>
      <c r="K34" s="700">
        <v>0.13038400008856857</v>
      </c>
      <c r="L34" s="700">
        <v>4.6133949621319177E-2</v>
      </c>
    </row>
    <row r="35" spans="2:12" ht="15.75" customHeight="1" x14ac:dyDescent="0.25">
      <c r="B35" s="1096" t="s">
        <v>122</v>
      </c>
      <c r="C35" s="1054">
        <v>4.7517224994060346E-3</v>
      </c>
      <c r="D35" s="1054">
        <v>0.42687434002111935</v>
      </c>
      <c r="E35" s="1054">
        <v>0.15613628845517696</v>
      </c>
      <c r="F35" s="1097">
        <v>0.19137931034482758</v>
      </c>
      <c r="H35" s="700" t="s">
        <v>123</v>
      </c>
      <c r="I35" s="700">
        <v>5.2737060267994554E-3</v>
      </c>
      <c r="J35" s="700">
        <v>1.1383179100810744E-2</v>
      </c>
      <c r="K35" s="700">
        <v>8.8679276616237937E-2</v>
      </c>
      <c r="L35" s="700">
        <v>3.4784257467185171E-2</v>
      </c>
    </row>
    <row r="36" spans="2:12" x14ac:dyDescent="0.25">
      <c r="B36" s="1100" t="s">
        <v>123</v>
      </c>
      <c r="C36" s="1101">
        <v>5.9396531242575431E-3</v>
      </c>
      <c r="D36" s="1101">
        <v>0.22597676874340022</v>
      </c>
      <c r="E36" s="1101">
        <v>0.69698974528613955</v>
      </c>
      <c r="F36" s="1102">
        <v>0.27114337568058078</v>
      </c>
      <c r="H36" s="700" t="s">
        <v>0</v>
      </c>
      <c r="I36" s="700">
        <v>0.99999999999999989</v>
      </c>
      <c r="J36" s="700">
        <v>1</v>
      </c>
      <c r="K36" s="700">
        <v>1</v>
      </c>
      <c r="L36" s="700">
        <v>1.0000000000000002</v>
      </c>
    </row>
    <row r="37" spans="2:12" x14ac:dyDescent="0.25">
      <c r="B37" s="1059" t="s">
        <v>0</v>
      </c>
      <c r="C37" s="1306">
        <f>SUM(C28:C36)</f>
        <v>1</v>
      </c>
      <c r="D37" s="1306">
        <f>SUM(D28:D36)</f>
        <v>1</v>
      </c>
      <c r="E37" s="1306">
        <f>SUM(E28:E36)</f>
        <v>1</v>
      </c>
      <c r="F37" s="1307">
        <f>SUM(F28:F36)</f>
        <v>1</v>
      </c>
    </row>
    <row r="38" spans="2:12" x14ac:dyDescent="0.25">
      <c r="H38" s="700"/>
      <c r="I38" s="700"/>
      <c r="J38" s="700"/>
      <c r="K38" s="700"/>
      <c r="L38" s="700"/>
    </row>
    <row r="39" spans="2:12" x14ac:dyDescent="0.25">
      <c r="H39" s="700"/>
      <c r="I39" s="700"/>
      <c r="J39" s="700"/>
      <c r="K39" s="700"/>
      <c r="L39" s="700"/>
    </row>
    <row r="40" spans="2:12" x14ac:dyDescent="0.2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66</v>
      </c>
      <c r="C1" s="700" t="s">
        <v>66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457</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143.3514029474168</v>
      </c>
      <c r="D11" s="1073">
        <v>0.35938902754070867</v>
      </c>
      <c r="E11" s="1072">
        <v>264.62528823915051</v>
      </c>
      <c r="F11" s="1073">
        <v>0.24203093266537382</v>
      </c>
      <c r="G11" s="1072">
        <v>389.55845210927771</v>
      </c>
      <c r="H11" s="1073">
        <v>0.23863090457678582</v>
      </c>
      <c r="I11" s="1070"/>
      <c r="J11" s="1070"/>
      <c r="K11" s="1070"/>
      <c r="L11" s="1070"/>
      <c r="M11" s="1070"/>
      <c r="N11" s="1070"/>
      <c r="O11" s="1070"/>
    </row>
    <row r="12" spans="1:18" ht="15" customHeight="1" x14ac:dyDescent="0.25">
      <c r="B12" s="1074" t="s">
        <v>7</v>
      </c>
      <c r="C12" s="1075">
        <v>134.30694327422336</v>
      </c>
      <c r="D12" s="1076">
        <v>0.27659574170600687</v>
      </c>
      <c r="E12" s="1075">
        <v>231.94721463198329</v>
      </c>
      <c r="F12" s="1076">
        <v>0.35178942415834569</v>
      </c>
      <c r="G12" s="1075">
        <v>353.7237583518845</v>
      </c>
      <c r="H12" s="1076">
        <v>0.23988793778627573</v>
      </c>
      <c r="I12" s="1070"/>
      <c r="J12" s="1070"/>
      <c r="K12" s="1070"/>
      <c r="L12" s="1070"/>
      <c r="M12" s="1070"/>
      <c r="N12" s="1070"/>
      <c r="O12" s="1070"/>
    </row>
    <row r="13" spans="1:18" ht="15" customHeight="1" x14ac:dyDescent="0.25">
      <c r="B13" s="1074" t="s">
        <v>37</v>
      </c>
      <c r="C13" s="1075">
        <v>121.91639678822297</v>
      </c>
      <c r="D13" s="1076">
        <v>0.28280831971022286</v>
      </c>
      <c r="E13" s="1075">
        <v>207.3565637233622</v>
      </c>
      <c r="F13" s="1076">
        <v>0.33899151369849545</v>
      </c>
      <c r="G13" s="1075">
        <v>285.63331148672341</v>
      </c>
      <c r="H13" s="1076">
        <v>0.37596424380418281</v>
      </c>
      <c r="I13" s="1070"/>
      <c r="J13" s="1070"/>
      <c r="K13" s="1070"/>
      <c r="L13" s="1070"/>
      <c r="M13" s="1070"/>
      <c r="N13" s="1070"/>
      <c r="O13" s="1070"/>
    </row>
    <row r="14" spans="1:18" ht="15" customHeight="1" x14ac:dyDescent="0.25">
      <c r="B14" s="1074" t="s">
        <v>38</v>
      </c>
      <c r="C14" s="1075">
        <v>164.28760745262585</v>
      </c>
      <c r="D14" s="1076">
        <v>0.13102143355532983</v>
      </c>
      <c r="E14" s="1075">
        <v>279.62882324024974</v>
      </c>
      <c r="F14" s="1076">
        <v>0.18155868192614036</v>
      </c>
      <c r="G14" s="1075">
        <v>391.09375054676593</v>
      </c>
      <c r="H14" s="1076">
        <v>0.21286435125437392</v>
      </c>
      <c r="I14" s="1070"/>
      <c r="J14" s="1070"/>
      <c r="K14" s="1070"/>
      <c r="L14" s="1070"/>
      <c r="M14" s="1070"/>
      <c r="N14" s="1070"/>
      <c r="O14" s="1070"/>
    </row>
    <row r="15" spans="1:18" ht="15" customHeight="1" x14ac:dyDescent="0.25">
      <c r="B15" s="1074" t="s">
        <v>6</v>
      </c>
      <c r="C15" s="1075">
        <v>158.73755591054172</v>
      </c>
      <c r="D15" s="1076">
        <v>0.15292089687958441</v>
      </c>
      <c r="E15" s="1075">
        <v>270.5173973880685</v>
      </c>
      <c r="F15" s="1076">
        <v>0.21034672800273274</v>
      </c>
      <c r="G15" s="1075">
        <v>398.41549060252311</v>
      </c>
      <c r="H15" s="1076">
        <v>0.25441358082641663</v>
      </c>
      <c r="I15" s="1070"/>
      <c r="J15" s="1070"/>
      <c r="K15" s="1070"/>
      <c r="L15" s="1070"/>
      <c r="M15" s="1070"/>
      <c r="N15" s="1070"/>
      <c r="O15" s="1070"/>
    </row>
    <row r="16" spans="1:18" ht="15" customHeight="1" x14ac:dyDescent="0.25">
      <c r="B16" s="1074" t="s">
        <v>5</v>
      </c>
      <c r="C16" s="1075">
        <v>134.20657612758544</v>
      </c>
      <c r="D16" s="1076">
        <v>0.3592398192010734</v>
      </c>
      <c r="E16" s="1075">
        <v>218.4268291284429</v>
      </c>
      <c r="F16" s="1076">
        <v>0.33690824732997193</v>
      </c>
      <c r="G16" s="1075">
        <v>299.7180000000028</v>
      </c>
      <c r="H16" s="1076">
        <v>0.34494053836211297</v>
      </c>
      <c r="I16" s="1070"/>
      <c r="J16" s="1070"/>
      <c r="K16" s="1070"/>
      <c r="L16" s="1070"/>
      <c r="M16" s="1070"/>
      <c r="N16" s="1070"/>
      <c r="O16" s="1070"/>
    </row>
    <row r="17" spans="1:15" ht="15" customHeight="1" x14ac:dyDescent="0.25">
      <c r="B17" s="1074" t="s">
        <v>4</v>
      </c>
      <c r="C17" s="1075">
        <v>129.85559841875582</v>
      </c>
      <c r="D17" s="1076">
        <v>0.29573620999189115</v>
      </c>
      <c r="E17" s="1075">
        <v>214.70596119424178</v>
      </c>
      <c r="F17" s="1076">
        <v>0.36429231996812217</v>
      </c>
      <c r="G17" s="1075">
        <v>291.8301561361443</v>
      </c>
      <c r="H17" s="1076">
        <v>0.39204593500853308</v>
      </c>
      <c r="I17" s="1070"/>
      <c r="J17" s="1070"/>
      <c r="K17" s="1070"/>
      <c r="L17" s="1070"/>
      <c r="M17" s="1070"/>
      <c r="N17" s="1070"/>
      <c r="O17" s="1070"/>
    </row>
    <row r="18" spans="1:15" ht="15" customHeight="1" x14ac:dyDescent="0.25">
      <c r="B18" s="1074" t="s">
        <v>40</v>
      </c>
      <c r="C18" s="1075">
        <v>156.76436330409359</v>
      </c>
      <c r="D18" s="1076">
        <v>0.18566428700748711</v>
      </c>
      <c r="E18" s="1075">
        <v>266.29589358927257</v>
      </c>
      <c r="F18" s="1076">
        <v>0.21642242054903607</v>
      </c>
      <c r="G18" s="1075">
        <v>364.179903796833</v>
      </c>
      <c r="H18" s="1076">
        <v>0.24767381625018908</v>
      </c>
      <c r="I18" s="1070"/>
      <c r="J18" s="1070"/>
      <c r="K18" s="1070"/>
      <c r="L18" s="1070"/>
      <c r="M18" s="1070"/>
      <c r="N18" s="1070"/>
      <c r="O18" s="1070"/>
    </row>
    <row r="19" spans="1:15" ht="15" customHeight="1" x14ac:dyDescent="0.25">
      <c r="B19" s="1074" t="s">
        <v>41</v>
      </c>
      <c r="C19" s="1075">
        <v>176.91911296557973</v>
      </c>
      <c r="D19" s="1076">
        <v>6.1172998956915005E-2</v>
      </c>
      <c r="E19" s="1075">
        <v>293.60708221039516</v>
      </c>
      <c r="F19" s="1076">
        <v>0.17562300854557639</v>
      </c>
      <c r="G19" s="1075">
        <v>404.37399638691312</v>
      </c>
      <c r="H19" s="1076">
        <v>0.2322737604279112</v>
      </c>
      <c r="I19" s="1070"/>
      <c r="J19" s="1070"/>
      <c r="K19" s="1070"/>
      <c r="L19" s="1070"/>
      <c r="M19" s="1070"/>
      <c r="N19" s="1070"/>
      <c r="O19" s="1070"/>
    </row>
    <row r="20" spans="1:15" ht="15" customHeight="1" x14ac:dyDescent="0.25">
      <c r="B20" s="1074" t="s">
        <v>3</v>
      </c>
      <c r="C20" s="1075">
        <v>180.92524837488287</v>
      </c>
      <c r="D20" s="1076">
        <v>0.12110939463494418</v>
      </c>
      <c r="E20" s="1075">
        <v>311.35057139520848</v>
      </c>
      <c r="F20" s="1076">
        <v>0.10262475820014762</v>
      </c>
      <c r="G20" s="1075">
        <v>442.43505349969297</v>
      </c>
      <c r="H20" s="1076">
        <v>0.11952538218722658</v>
      </c>
      <c r="I20" s="1070"/>
      <c r="J20" s="1070"/>
      <c r="K20" s="1070"/>
      <c r="L20" s="1070"/>
      <c r="M20" s="1070"/>
      <c r="N20" s="1070"/>
      <c r="O20" s="1070"/>
    </row>
    <row r="21" spans="1:15" ht="15" customHeight="1" x14ac:dyDescent="0.25">
      <c r="B21" s="1074" t="s">
        <v>2</v>
      </c>
      <c r="C21" s="1075">
        <v>133.56921063070223</v>
      </c>
      <c r="D21" s="1076">
        <v>0.21965873308425771</v>
      </c>
      <c r="E21" s="1075">
        <v>230.54250918442568</v>
      </c>
      <c r="F21" s="1076">
        <v>0.23373079307379299</v>
      </c>
      <c r="G21" s="1075">
        <v>321.86246081505175</v>
      </c>
      <c r="H21" s="1076">
        <v>0.27956685327229353</v>
      </c>
      <c r="I21" s="1070"/>
      <c r="J21" s="1070"/>
      <c r="K21" s="1070"/>
      <c r="L21" s="1070"/>
      <c r="M21" s="1070"/>
      <c r="N21" s="1070"/>
      <c r="O21" s="1070"/>
    </row>
    <row r="22" spans="1:15" ht="15" customHeight="1" x14ac:dyDescent="0.25">
      <c r="B22" s="1074" t="s">
        <v>35</v>
      </c>
      <c r="C22" s="1075">
        <v>347.20955845287023</v>
      </c>
      <c r="D22" s="1076">
        <v>0.32864655403371063</v>
      </c>
      <c r="E22" s="1075">
        <v>370.48626733924584</v>
      </c>
      <c r="F22" s="1076">
        <v>0.21115852675939289</v>
      </c>
      <c r="G22" s="1075">
        <v>389.99258680555403</v>
      </c>
      <c r="H22" s="1076">
        <v>0.1969820973179226</v>
      </c>
      <c r="I22" s="1070"/>
      <c r="J22" s="1070"/>
      <c r="K22" s="1070"/>
      <c r="L22" s="1070"/>
      <c r="M22" s="1070"/>
      <c r="N22" s="1070"/>
      <c r="O22" s="1070"/>
    </row>
    <row r="23" spans="1:15" ht="15" customHeight="1" x14ac:dyDescent="0.25">
      <c r="B23" s="1074" t="s">
        <v>42</v>
      </c>
      <c r="C23" s="1075">
        <v>181.1072702087047</v>
      </c>
      <c r="D23" s="1076">
        <v>9.0791995303702189E-2</v>
      </c>
      <c r="E23" s="1075">
        <v>276.36548655363862</v>
      </c>
      <c r="F23" s="1076">
        <v>0.16205660376561035</v>
      </c>
      <c r="G23" s="1075">
        <v>388.57474960089115</v>
      </c>
      <c r="H23" s="1076">
        <v>0.18930420655649782</v>
      </c>
      <c r="I23" s="1070"/>
      <c r="J23" s="1070"/>
      <c r="K23" s="1070"/>
      <c r="L23" s="1070"/>
      <c r="M23" s="1070"/>
      <c r="N23" s="1070"/>
      <c r="O23" s="1070"/>
    </row>
    <row r="24" spans="1:15" ht="15" customHeight="1" x14ac:dyDescent="0.25">
      <c r="B24" s="1074" t="s">
        <v>43</v>
      </c>
      <c r="C24" s="1075">
        <v>134.65816760299671</v>
      </c>
      <c r="D24" s="1076">
        <v>0.24882400018282871</v>
      </c>
      <c r="E24" s="1075">
        <v>242.7149500523056</v>
      </c>
      <c r="F24" s="1076">
        <v>0.28446113323803152</v>
      </c>
      <c r="G24" s="1075">
        <v>338.14261205764603</v>
      </c>
      <c r="H24" s="1076">
        <v>0.30834364427033528</v>
      </c>
      <c r="I24" s="1070"/>
      <c r="J24" s="1070"/>
      <c r="K24" s="1070"/>
      <c r="L24" s="1070"/>
      <c r="M24" s="1070"/>
      <c r="N24" s="1070"/>
      <c r="O24" s="1070"/>
    </row>
    <row r="25" spans="1:15" ht="15" customHeight="1" x14ac:dyDescent="0.25">
      <c r="B25" s="1074" t="s">
        <v>44</v>
      </c>
      <c r="C25" s="1075">
        <v>108.6609041468391</v>
      </c>
      <c r="D25" s="1076">
        <v>0.36722448658976453</v>
      </c>
      <c r="E25" s="1075">
        <v>235.73877919651454</v>
      </c>
      <c r="F25" s="1076">
        <v>0.46076524008546621</v>
      </c>
      <c r="G25" s="1075">
        <v>292.37951219512206</v>
      </c>
      <c r="H25" s="1076">
        <v>0.45359620782731414</v>
      </c>
      <c r="I25" s="1070"/>
      <c r="J25" s="1070"/>
      <c r="K25" s="1070"/>
      <c r="L25" s="1070"/>
      <c r="M25" s="1070"/>
      <c r="N25" s="1070"/>
      <c r="O25" s="1070"/>
    </row>
    <row r="26" spans="1:15" ht="15" customHeight="1" x14ac:dyDescent="0.25">
      <c r="B26" s="1074" t="s">
        <v>45</v>
      </c>
      <c r="C26" s="1075">
        <v>166.62293874599692</v>
      </c>
      <c r="D26" s="1076">
        <v>0.17225571030820402</v>
      </c>
      <c r="E26" s="1075">
        <v>287.33103442790821</v>
      </c>
      <c r="F26" s="1076">
        <v>0.2539218465603425</v>
      </c>
      <c r="G26" s="1075">
        <v>386.34247090546779</v>
      </c>
      <c r="H26" s="1076">
        <v>0.29610646925816714</v>
      </c>
      <c r="I26" s="1070"/>
      <c r="J26" s="1070"/>
      <c r="K26" s="1070"/>
      <c r="L26" s="1070"/>
      <c r="M26" s="1070"/>
      <c r="N26" s="1070"/>
      <c r="O26" s="1070"/>
    </row>
    <row r="27" spans="1:15" ht="15" customHeight="1" x14ac:dyDescent="0.25">
      <c r="B27" s="1074" t="s">
        <v>46</v>
      </c>
      <c r="C27" s="1075">
        <v>165.35333333333332</v>
      </c>
      <c r="D27" s="1076">
        <v>0.21415295816946392</v>
      </c>
      <c r="E27" s="1075">
        <v>203.64183619550732</v>
      </c>
      <c r="F27" s="1076">
        <v>0.37612716303844973</v>
      </c>
      <c r="G27" s="1075">
        <v>280.55457805907031</v>
      </c>
      <c r="H27" s="1076">
        <v>0.41120866853713711</v>
      </c>
      <c r="I27" s="1070"/>
      <c r="J27" s="1070"/>
      <c r="K27" s="1070"/>
      <c r="L27" s="1070"/>
      <c r="M27" s="1070"/>
      <c r="N27" s="1070"/>
      <c r="O27" s="1070"/>
    </row>
    <row r="28" spans="1:15" ht="15" customHeight="1" x14ac:dyDescent="0.25">
      <c r="B28" s="1077" t="s">
        <v>1</v>
      </c>
      <c r="C28" s="1078">
        <v>173.07212643678159</v>
      </c>
      <c r="D28" s="1079">
        <v>9.9876973447454234E-2</v>
      </c>
      <c r="E28" s="1078">
        <v>280.0439544235897</v>
      </c>
      <c r="F28" s="1079">
        <v>0.23265825369787807</v>
      </c>
      <c r="G28" s="1078">
        <v>382.05180995474996</v>
      </c>
      <c r="H28" s="1079">
        <v>0.27797356410318164</v>
      </c>
      <c r="I28" s="1070"/>
      <c r="J28" s="1070"/>
      <c r="K28" s="1070"/>
      <c r="L28" s="1070"/>
      <c r="M28" s="1070"/>
      <c r="N28" s="1070"/>
      <c r="O28" s="1070"/>
    </row>
    <row r="29" spans="1:15" ht="15" customHeight="1" x14ac:dyDescent="0.25">
      <c r="B29" s="1303" t="s">
        <v>0</v>
      </c>
      <c r="C29" s="1304">
        <v>170.7559824684152</v>
      </c>
      <c r="D29" s="1305">
        <v>0.3248672622301147</v>
      </c>
      <c r="E29" s="1304">
        <v>277.80149137436626</v>
      </c>
      <c r="F29" s="1305">
        <v>0.24543132174397364</v>
      </c>
      <c r="G29" s="1304">
        <v>384.44175480652882</v>
      </c>
      <c r="H29" s="1305">
        <v>0.25575001518639789</v>
      </c>
      <c r="I29" s="672"/>
      <c r="J29" s="672"/>
      <c r="K29" s="672"/>
      <c r="L29" s="672"/>
      <c r="M29" s="672"/>
      <c r="N29" s="672"/>
      <c r="O29" s="672"/>
    </row>
    <row r="30" spans="1:15" ht="7.5" customHeight="1"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1"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65</v>
      </c>
      <c r="C1" s="700" t="s">
        <v>65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456</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v>186.65249999999997</v>
      </c>
      <c r="F11" s="1073">
        <v>0.69045543617573379</v>
      </c>
      <c r="G11" s="1072">
        <v>691.10749999999985</v>
      </c>
      <c r="H11" s="1073">
        <v>0.2339074510107762</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345.66666666666669</v>
      </c>
      <c r="D13" s="1076">
        <v>0.16299526256689462</v>
      </c>
      <c r="E13" s="1075">
        <v>484.3866666666666</v>
      </c>
      <c r="F13" s="1076">
        <v>0.31126752155744036</v>
      </c>
      <c r="G13" s="1075">
        <v>850.34615384615381</v>
      </c>
      <c r="H13" s="1076">
        <v>0.23457841501008012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t="s">
        <v>363</v>
      </c>
      <c r="D15" s="1076" t="s">
        <v>363</v>
      </c>
      <c r="E15" s="1075" t="s">
        <v>363</v>
      </c>
      <c r="F15" s="1076" t="s">
        <v>363</v>
      </c>
      <c r="G15" s="1075" t="s">
        <v>363</v>
      </c>
      <c r="H15" s="1076" t="s">
        <v>363</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308.32982677165342</v>
      </c>
      <c r="D17" s="1076">
        <v>0.47292676475692597</v>
      </c>
      <c r="E17" s="1075">
        <v>560.14576881134076</v>
      </c>
      <c r="F17" s="1076">
        <v>0.49601561853187554</v>
      </c>
      <c r="G17" s="1075">
        <v>712.25337115072819</v>
      </c>
      <c r="H17" s="1076">
        <v>0.42446063572208481</v>
      </c>
      <c r="I17" s="1070"/>
      <c r="J17" s="1070"/>
      <c r="K17" s="1070"/>
      <c r="L17" s="1070"/>
      <c r="M17" s="1070"/>
      <c r="N17" s="1070"/>
      <c r="O17" s="1070"/>
    </row>
    <row r="18" spans="1:15" ht="15" customHeight="1" x14ac:dyDescent="0.25">
      <c r="B18" s="1074" t="s">
        <v>40</v>
      </c>
      <c r="C18" s="1075">
        <v>157.63</v>
      </c>
      <c r="D18" s="1076">
        <v>0</v>
      </c>
      <c r="E18" s="1075">
        <v>741.42333333333329</v>
      </c>
      <c r="F18" s="1076">
        <v>0.13684187999392131</v>
      </c>
      <c r="G18" s="1075">
        <v>879.87000000000012</v>
      </c>
      <c r="H18" s="1076">
        <v>0.46366147056633489</v>
      </c>
      <c r="I18" s="1070"/>
      <c r="J18" s="1070"/>
      <c r="K18" s="1070"/>
      <c r="L18" s="1070"/>
      <c r="M18" s="1070"/>
      <c r="N18" s="1070"/>
      <c r="O18" s="1070"/>
    </row>
    <row r="19" spans="1:15" ht="15" customHeight="1" x14ac:dyDescent="0.25">
      <c r="B19" s="1074" t="s">
        <v>41</v>
      </c>
      <c r="C19" s="1075">
        <v>221.44874999999999</v>
      </c>
      <c r="D19" s="1076">
        <v>0.41039169075026039</v>
      </c>
      <c r="E19" s="1075">
        <v>579.7052941176471</v>
      </c>
      <c r="F19" s="1076">
        <v>0.45932494746472069</v>
      </c>
      <c r="G19" s="1075">
        <v>807.48109374999956</v>
      </c>
      <c r="H19" s="1076">
        <v>0.5032075589697822</v>
      </c>
      <c r="I19" s="1070"/>
      <c r="J19" s="1070"/>
      <c r="K19" s="1070"/>
      <c r="L19" s="1070"/>
      <c r="M19" s="1070"/>
      <c r="N19" s="1070"/>
      <c r="O19" s="1070"/>
    </row>
    <row r="20" spans="1:15" ht="15" customHeight="1" x14ac:dyDescent="0.25">
      <c r="B20" s="1074" t="s">
        <v>3</v>
      </c>
      <c r="C20" s="1075">
        <v>301.12734463276837</v>
      </c>
      <c r="D20" s="1076">
        <v>4.6540574163422326E-2</v>
      </c>
      <c r="E20" s="1075">
        <v>1343.9652127659576</v>
      </c>
      <c r="F20" s="1076">
        <v>0.26880169325240449</v>
      </c>
      <c r="G20" s="1075">
        <v>1448.4370212765953</v>
      </c>
      <c r="H20" s="1076">
        <v>0.2036565658167642</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v>1950</v>
      </c>
      <c r="D22" s="1076">
        <v>0</v>
      </c>
      <c r="E22" s="1075">
        <v>1798.0474545454542</v>
      </c>
      <c r="F22" s="1076">
        <v>0.15059675088388788</v>
      </c>
      <c r="G22" s="1075">
        <v>1837.6953488372092</v>
      </c>
      <c r="H22" s="1076">
        <v>0.15430495485403292</v>
      </c>
      <c r="I22" s="1070"/>
      <c r="J22" s="1070"/>
      <c r="K22" s="1070"/>
      <c r="L22" s="1070"/>
      <c r="M22" s="1070"/>
      <c r="N22" s="1070"/>
      <c r="O22" s="1070"/>
    </row>
    <row r="23" spans="1:15" ht="15" customHeight="1" x14ac:dyDescent="0.25">
      <c r="B23" s="1074" t="s">
        <v>42</v>
      </c>
      <c r="C23" s="1075">
        <v>313.5</v>
      </c>
      <c r="D23" s="1076">
        <v>0</v>
      </c>
      <c r="E23" s="1075">
        <v>526.06437500000004</v>
      </c>
      <c r="F23" s="1076">
        <v>0.32010605132777697</v>
      </c>
      <c r="G23" s="1075">
        <v>546.07307692307666</v>
      </c>
      <c r="H23" s="1076">
        <v>0.30737865289049582</v>
      </c>
      <c r="I23" s="1070"/>
      <c r="J23" s="1070"/>
      <c r="K23" s="1070"/>
      <c r="L23" s="1070"/>
      <c r="M23" s="1070"/>
      <c r="N23" s="1070"/>
      <c r="O23" s="1070"/>
    </row>
    <row r="24" spans="1:15" ht="15" customHeight="1" x14ac:dyDescent="0.25">
      <c r="B24" s="1074" t="s">
        <v>43</v>
      </c>
      <c r="C24" s="1075">
        <v>233.93</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25">
      <c r="B25" s="1074" t="s">
        <v>44</v>
      </c>
      <c r="C25" s="1075">
        <v>579.16384615384618</v>
      </c>
      <c r="D25" s="1076">
        <v>0.14880458078586989</v>
      </c>
      <c r="E25" s="1075">
        <v>987.89874999999995</v>
      </c>
      <c r="F25" s="1076">
        <v>0.47657170165492113</v>
      </c>
      <c r="G25" s="1075">
        <v>1078.2290909090909</v>
      </c>
      <c r="H25" s="1076">
        <v>0.38004178116266096</v>
      </c>
      <c r="I25" s="1070"/>
      <c r="J25" s="1070"/>
      <c r="K25" s="1070"/>
      <c r="L25" s="1070"/>
      <c r="M25" s="1070"/>
      <c r="N25" s="1070"/>
      <c r="O25" s="1070"/>
    </row>
    <row r="26" spans="1:15" ht="15" customHeight="1" x14ac:dyDescent="0.25">
      <c r="B26" s="1074" t="s">
        <v>45</v>
      </c>
      <c r="C26" s="1075">
        <v>292.04293211009167</v>
      </c>
      <c r="D26" s="1076">
        <v>0.18771005157833184</v>
      </c>
      <c r="E26" s="1075">
        <v>504.7895524633318</v>
      </c>
      <c r="F26" s="1076">
        <v>0.30403247040185799</v>
      </c>
      <c r="G26" s="1075">
        <v>805.25359024390502</v>
      </c>
      <c r="H26" s="1076">
        <v>0.30282851092253088</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298.5980494179135</v>
      </c>
      <c r="D29" s="1305">
        <v>0.32435570728432322</v>
      </c>
      <c r="E29" s="1304">
        <v>560.09526663146619</v>
      </c>
      <c r="F29" s="1305">
        <v>0.50942757414790274</v>
      </c>
      <c r="G29" s="1304">
        <v>831.01478332782312</v>
      </c>
      <c r="H29" s="1305">
        <v>0.40923859625955905</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193</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455</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v>290</v>
      </c>
      <c r="H12" s="1076">
        <v>0</v>
      </c>
      <c r="I12" s="1070"/>
      <c r="J12" s="1070"/>
      <c r="K12" s="1070"/>
      <c r="L12" s="1070"/>
      <c r="M12" s="1070"/>
      <c r="N12" s="1070"/>
      <c r="O12" s="1070"/>
    </row>
    <row r="13" spans="1:18" ht="15" customHeight="1" x14ac:dyDescent="0.25">
      <c r="B13" s="1074" t="s">
        <v>37</v>
      </c>
      <c r="C13" s="1075">
        <v>170.46661764705883</v>
      </c>
      <c r="D13" s="1076">
        <v>0.17198703075302382</v>
      </c>
      <c r="E13" s="1075">
        <v>265.24293577981592</v>
      </c>
      <c r="F13" s="1076">
        <v>0.23457548205741363</v>
      </c>
      <c r="G13" s="1075">
        <v>420.15413333333379</v>
      </c>
      <c r="H13" s="1076">
        <v>0.21688891284380693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231.79746624772105</v>
      </c>
      <c r="D15" s="1076">
        <v>0.49813035876628653</v>
      </c>
      <c r="E15" s="1075">
        <v>333.69295475531663</v>
      </c>
      <c r="F15" s="1076">
        <v>0.48294985570841947</v>
      </c>
      <c r="G15" s="1075">
        <v>553.16762830095024</v>
      </c>
      <c r="H15" s="1076">
        <v>0.44965134137477286</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233.69098464687872</v>
      </c>
      <c r="D17" s="1076">
        <v>0.47139599259673115</v>
      </c>
      <c r="E17" s="1075">
        <v>388.97541626331036</v>
      </c>
      <c r="F17" s="1076">
        <v>0.54842077872647998</v>
      </c>
      <c r="G17" s="1075">
        <v>606.44401340282991</v>
      </c>
      <c r="H17" s="1076">
        <v>0.44864167616770118</v>
      </c>
      <c r="I17" s="1070"/>
      <c r="J17" s="1070"/>
      <c r="K17" s="1070"/>
      <c r="L17" s="1070"/>
      <c r="M17" s="1070"/>
      <c r="N17" s="1070"/>
      <c r="O17" s="1070"/>
    </row>
    <row r="18" spans="1:15" ht="15" customHeight="1" x14ac:dyDescent="0.25">
      <c r="B18" s="1074" t="s">
        <v>40</v>
      </c>
      <c r="C18" s="1075">
        <v>174.1661655172413</v>
      </c>
      <c r="D18" s="1076">
        <v>0.41911696290563771</v>
      </c>
      <c r="E18" s="1075">
        <v>274.50994318181762</v>
      </c>
      <c r="F18" s="1076">
        <v>0.46516414982677345</v>
      </c>
      <c r="G18" s="1075">
        <v>484.29808743169417</v>
      </c>
      <c r="H18" s="1076">
        <v>0.50017232208573636</v>
      </c>
      <c r="I18" s="1070"/>
      <c r="J18" s="1070"/>
      <c r="K18" s="1070"/>
      <c r="L18" s="1070"/>
      <c r="M18" s="1070"/>
      <c r="N18" s="1070"/>
      <c r="O18" s="1070"/>
    </row>
    <row r="19" spans="1:15" ht="15" customHeight="1" x14ac:dyDescent="0.25">
      <c r="B19" s="1074" t="s">
        <v>41</v>
      </c>
      <c r="C19" s="1075">
        <v>220.35392725031011</v>
      </c>
      <c r="D19" s="1076">
        <v>0.14324697225452959</v>
      </c>
      <c r="E19" s="1075">
        <v>293.9564088769306</v>
      </c>
      <c r="F19" s="1076">
        <v>0.18762383081288558</v>
      </c>
      <c r="G19" s="1075">
        <v>514.8221503131507</v>
      </c>
      <c r="H19" s="1076">
        <v>0.18350458725797308</v>
      </c>
      <c r="I19" s="1070"/>
      <c r="J19" s="1070"/>
      <c r="K19" s="1070"/>
      <c r="L19" s="1070"/>
      <c r="M19" s="1070"/>
      <c r="N19" s="1070"/>
      <c r="O19" s="1070"/>
    </row>
    <row r="20" spans="1:15" ht="15" customHeight="1" x14ac:dyDescent="0.25">
      <c r="B20" s="1074" t="s">
        <v>3</v>
      </c>
      <c r="C20" s="1075">
        <v>293.61893987801335</v>
      </c>
      <c r="D20" s="1076">
        <v>0.13867607508940161</v>
      </c>
      <c r="E20" s="1075">
        <v>481.15687077892829</v>
      </c>
      <c r="F20" s="1076">
        <v>0.20713152859879672</v>
      </c>
      <c r="G20" s="1075">
        <v>836.10902107728339</v>
      </c>
      <c r="H20" s="1076">
        <v>0.17755105137180949</v>
      </c>
      <c r="I20" s="1070"/>
      <c r="J20" s="1070"/>
      <c r="K20" s="1070"/>
      <c r="L20" s="1070"/>
      <c r="M20" s="1070"/>
      <c r="N20" s="1070"/>
      <c r="O20" s="1070"/>
    </row>
    <row r="21" spans="1:15" ht="15" customHeight="1" x14ac:dyDescent="0.25">
      <c r="B21" s="1074" t="s">
        <v>2</v>
      </c>
      <c r="C21" s="1075">
        <v>196.63465280785158</v>
      </c>
      <c r="D21" s="1076">
        <v>0.33649170738511153</v>
      </c>
      <c r="E21" s="1075">
        <v>343.89702094123976</v>
      </c>
      <c r="F21" s="1076">
        <v>0.27927755747461341</v>
      </c>
      <c r="G21" s="1075">
        <v>604.14725806452122</v>
      </c>
      <c r="H21" s="1076">
        <v>0.26740104367863665</v>
      </c>
      <c r="I21" s="1070"/>
      <c r="J21" s="1070"/>
      <c r="K21" s="1070"/>
      <c r="L21" s="1070"/>
      <c r="M21" s="1070"/>
      <c r="N21" s="1070"/>
      <c r="O21" s="1070"/>
    </row>
    <row r="22" spans="1:15" ht="15" customHeight="1" x14ac:dyDescent="0.25">
      <c r="B22" s="1074" t="s">
        <v>35</v>
      </c>
      <c r="C22" s="1075">
        <v>212.33913333333564</v>
      </c>
      <c r="D22" s="1076">
        <v>0.41961188978894087</v>
      </c>
      <c r="E22" s="1075">
        <v>291.78699747687227</v>
      </c>
      <c r="F22" s="1076">
        <v>0.43059773005488439</v>
      </c>
      <c r="G22" s="1075">
        <v>456.00584710743624</v>
      </c>
      <c r="H22" s="1076">
        <v>0.45189178012270953</v>
      </c>
      <c r="I22" s="1070"/>
      <c r="J22" s="1070"/>
      <c r="K22" s="1070"/>
      <c r="L22" s="1070"/>
      <c r="M22" s="1070"/>
      <c r="N22" s="1070"/>
      <c r="O22" s="1070"/>
    </row>
    <row r="23" spans="1:15" ht="15" customHeight="1" x14ac:dyDescent="0.25">
      <c r="B23" s="1074" t="s">
        <v>42</v>
      </c>
      <c r="C23" s="1075">
        <v>305.36054310344832</v>
      </c>
      <c r="D23" s="1076">
        <v>6.0011548318994308E-2</v>
      </c>
      <c r="E23" s="1075">
        <v>327.27084978540694</v>
      </c>
      <c r="F23" s="1076">
        <v>0.14703354547187727</v>
      </c>
      <c r="G23" s="1075">
        <v>476.74516339868507</v>
      </c>
      <c r="H23" s="1076">
        <v>0.24831047411237117</v>
      </c>
      <c r="I23" s="1070"/>
      <c r="J23" s="1070"/>
      <c r="K23" s="1070"/>
      <c r="L23" s="1070"/>
      <c r="M23" s="1070"/>
      <c r="N23" s="1070"/>
      <c r="O23" s="1070"/>
    </row>
    <row r="24" spans="1:15" ht="15" customHeight="1" x14ac:dyDescent="0.2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v>235.62685217391234</v>
      </c>
      <c r="D25" s="1076">
        <v>0.29780862728207452</v>
      </c>
      <c r="E25" s="1075">
        <v>501.71865889212864</v>
      </c>
      <c r="F25" s="1076">
        <v>0.26517814733167777</v>
      </c>
      <c r="G25" s="1075">
        <v>577.11480651731154</v>
      </c>
      <c r="H25" s="1076">
        <v>0.24041399629123189</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v>282.14999999999998</v>
      </c>
      <c r="D28" s="1079">
        <v>0</v>
      </c>
      <c r="E28" s="1078">
        <v>342.46999999999997</v>
      </c>
      <c r="F28" s="1079">
        <v>0.26693541299265489</v>
      </c>
      <c r="G28" s="1078" t="s">
        <v>363</v>
      </c>
      <c r="H28" s="1079" t="s">
        <v>363</v>
      </c>
      <c r="I28" s="1070"/>
      <c r="J28" s="1070"/>
      <c r="K28" s="1070"/>
      <c r="L28" s="1070"/>
      <c r="M28" s="1070"/>
      <c r="N28" s="1070"/>
      <c r="O28" s="1070"/>
    </row>
    <row r="29" spans="1:15" ht="15" customHeight="1" x14ac:dyDescent="0.25">
      <c r="B29" s="1303" t="s">
        <v>0</v>
      </c>
      <c r="C29" s="1304">
        <v>235.56769467996313</v>
      </c>
      <c r="D29" s="1305">
        <v>0.36159987401436272</v>
      </c>
      <c r="E29" s="1304">
        <v>374.61050393455497</v>
      </c>
      <c r="F29" s="1305">
        <v>0.38757509951657737</v>
      </c>
      <c r="G29" s="1304">
        <v>608.9839260458258</v>
      </c>
      <c r="H29" s="1305">
        <v>0.36504784807422758</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3" width="8.28515625" style="220" customWidth="1"/>
    <col min="24"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9" t="s">
        <v>368</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row>
    <row r="5" spans="1:29" x14ac:dyDescent="0.25">
      <c r="B5" s="219"/>
      <c r="C5" s="219"/>
      <c r="D5" s="1419" t="s">
        <v>365</v>
      </c>
      <c r="E5" s="1419"/>
      <c r="F5" s="1419"/>
      <c r="G5" s="1419"/>
      <c r="H5" s="1419"/>
      <c r="I5" s="1419"/>
      <c r="J5" s="1419"/>
      <c r="K5" s="1419"/>
      <c r="L5" s="1419"/>
      <c r="M5" s="219"/>
      <c r="N5" s="1420" t="s">
        <v>339</v>
      </c>
      <c r="O5" s="1420"/>
      <c r="P5" s="1420"/>
      <c r="Q5" s="1420"/>
      <c r="R5" s="1420"/>
      <c r="S5" s="1420"/>
      <c r="T5" s="1420"/>
      <c r="U5" s="1420"/>
      <c r="V5" s="1420"/>
      <c r="W5" s="1420"/>
      <c r="X5" s="1420"/>
      <c r="Y5" s="1420"/>
      <c r="Z5" s="1420"/>
      <c r="AA5" s="1420"/>
    </row>
    <row r="6" spans="1:29" ht="21" customHeight="1" x14ac:dyDescent="0.25">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25">
        <v>45657</v>
      </c>
      <c r="Y6" s="1426"/>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25">
      <c r="B8" s="225"/>
      <c r="C8" s="219"/>
      <c r="D8" s="234"/>
      <c r="E8" s="234"/>
      <c r="F8" s="234"/>
      <c r="G8" s="297"/>
      <c r="H8" s="297"/>
      <c r="I8" s="297"/>
      <c r="J8" s="1357"/>
      <c r="K8" s="234"/>
      <c r="L8" s="234"/>
      <c r="M8" s="219"/>
    </row>
    <row r="9" spans="1:29" ht="15" customHeight="1" x14ac:dyDescent="0.25">
      <c r="B9" s="298" t="s">
        <v>8</v>
      </c>
      <c r="C9" s="219"/>
      <c r="D9" s="299">
        <v>212243</v>
      </c>
      <c r="E9" s="300">
        <v>220375</v>
      </c>
      <c r="F9" s="300">
        <v>228555</v>
      </c>
      <c r="G9" s="254">
        <v>257227</v>
      </c>
      <c r="H9" s="254">
        <v>270632</v>
      </c>
      <c r="I9" s="254">
        <v>286600</v>
      </c>
      <c r="J9" s="254">
        <v>296663</v>
      </c>
      <c r="K9" s="301">
        <v>302871</v>
      </c>
      <c r="L9" s="302"/>
      <c r="M9" s="222"/>
      <c r="N9" s="278">
        <v>3.8314573389935047E-2</v>
      </c>
      <c r="O9" s="279">
        <v>8132</v>
      </c>
      <c r="P9" s="280">
        <v>3.7118547929665402E-2</v>
      </c>
      <c r="Q9" s="279">
        <v>8180</v>
      </c>
      <c r="R9" s="280">
        <v>0.12544901664807151</v>
      </c>
      <c r="S9" s="279">
        <v>28672</v>
      </c>
      <c r="T9" s="280">
        <v>5.2113502859342242E-2</v>
      </c>
      <c r="U9" s="279">
        <v>13405</v>
      </c>
      <c r="V9" s="280">
        <v>5.9002630878831841E-2</v>
      </c>
      <c r="W9" s="279">
        <v>15968</v>
      </c>
      <c r="X9" s="280">
        <v>3.5111653872993642E-2</v>
      </c>
      <c r="Y9" s="279">
        <v>10063</v>
      </c>
      <c r="Z9" s="280">
        <v>5.5788919603858345E-2</v>
      </c>
      <c r="AA9" s="279">
        <v>16004</v>
      </c>
    </row>
    <row r="10" spans="1:29" x14ac:dyDescent="0.25">
      <c r="B10" s="303" t="s">
        <v>7</v>
      </c>
      <c r="C10" s="219"/>
      <c r="D10" s="253">
        <v>29146</v>
      </c>
      <c r="E10" s="254">
        <v>32952</v>
      </c>
      <c r="F10" s="254">
        <v>31533</v>
      </c>
      <c r="G10" s="254">
        <v>35145</v>
      </c>
      <c r="H10" s="254">
        <v>37547</v>
      </c>
      <c r="I10" s="254">
        <v>40334</v>
      </c>
      <c r="J10" s="254">
        <v>45264</v>
      </c>
      <c r="K10" s="257">
        <v>47035</v>
      </c>
      <c r="L10" s="304"/>
      <c r="M10" s="219"/>
      <c r="N10" s="256">
        <v>0.13058395663212785</v>
      </c>
      <c r="O10" s="257">
        <v>3806</v>
      </c>
      <c r="P10" s="258">
        <v>-4.3062636562272383E-2</v>
      </c>
      <c r="Q10" s="257">
        <v>-1419</v>
      </c>
      <c r="R10" s="258">
        <v>0.11454666539815439</v>
      </c>
      <c r="S10" s="257">
        <v>3612</v>
      </c>
      <c r="T10" s="258">
        <v>6.8345426091904971E-2</v>
      </c>
      <c r="U10" s="257">
        <v>2402</v>
      </c>
      <c r="V10" s="258">
        <v>7.4226968865688248E-2</v>
      </c>
      <c r="W10" s="257">
        <v>2787</v>
      </c>
      <c r="X10" s="258">
        <v>0.12222938463827049</v>
      </c>
      <c r="Y10" s="257">
        <v>4930</v>
      </c>
      <c r="Z10" s="258">
        <v>0.12378745161752769</v>
      </c>
      <c r="AA10" s="257">
        <v>5181</v>
      </c>
    </row>
    <row r="11" spans="1:29" x14ac:dyDescent="0.25">
      <c r="B11" s="303" t="s">
        <v>37</v>
      </c>
      <c r="C11" s="219"/>
      <c r="D11" s="253">
        <v>22049</v>
      </c>
      <c r="E11" s="254">
        <v>21083</v>
      </c>
      <c r="F11" s="254">
        <v>24199</v>
      </c>
      <c r="G11" s="254">
        <v>27700</v>
      </c>
      <c r="H11" s="254">
        <v>28977</v>
      </c>
      <c r="I11" s="254">
        <v>31214</v>
      </c>
      <c r="J11" s="254">
        <v>33127</v>
      </c>
      <c r="K11" s="257">
        <v>35107</v>
      </c>
      <c r="M11" s="222"/>
      <c r="N11" s="256">
        <v>-4.3811510726110003E-2</v>
      </c>
      <c r="O11" s="257">
        <v>-966</v>
      </c>
      <c r="P11" s="258">
        <v>0.14779680311151155</v>
      </c>
      <c r="Q11" s="257">
        <v>3116</v>
      </c>
      <c r="R11" s="258">
        <v>0.14467539980990951</v>
      </c>
      <c r="S11" s="257">
        <v>3501</v>
      </c>
      <c r="T11" s="258">
        <v>4.6101083032491053E-2</v>
      </c>
      <c r="U11" s="257">
        <v>1277</v>
      </c>
      <c r="V11" s="258">
        <v>7.7199157952859254E-2</v>
      </c>
      <c r="W11" s="257">
        <v>2237</v>
      </c>
      <c r="X11" s="258">
        <v>6.1286602165694815E-2</v>
      </c>
      <c r="Y11" s="257">
        <v>1913</v>
      </c>
      <c r="Z11" s="258">
        <v>0.10891057835054796</v>
      </c>
      <c r="AA11" s="257">
        <v>3448</v>
      </c>
    </row>
    <row r="12" spans="1:29" x14ac:dyDescent="0.25">
      <c r="B12" s="303" t="s">
        <v>38</v>
      </c>
      <c r="C12" s="219"/>
      <c r="D12" s="253">
        <v>17328</v>
      </c>
      <c r="E12" s="254">
        <v>20674</v>
      </c>
      <c r="F12" s="254">
        <v>23074</v>
      </c>
      <c r="G12" s="254">
        <v>24476</v>
      </c>
      <c r="H12" s="254">
        <v>26198</v>
      </c>
      <c r="I12" s="254">
        <v>29233</v>
      </c>
      <c r="J12" s="254">
        <v>31849</v>
      </c>
      <c r="K12" s="257">
        <v>32958</v>
      </c>
      <c r="M12" s="222"/>
      <c r="N12" s="256">
        <v>0.19309787626962138</v>
      </c>
      <c r="O12" s="257">
        <v>3346</v>
      </c>
      <c r="P12" s="258">
        <v>0.11608783979878101</v>
      </c>
      <c r="Q12" s="257">
        <v>2400</v>
      </c>
      <c r="R12" s="258">
        <v>6.0761029730432625E-2</v>
      </c>
      <c r="S12" s="257">
        <v>1402</v>
      </c>
      <c r="T12" s="258">
        <v>7.0354633109985354E-2</v>
      </c>
      <c r="U12" s="257">
        <v>1722</v>
      </c>
      <c r="V12" s="258">
        <v>0.1158485380563401</v>
      </c>
      <c r="W12" s="257">
        <v>3035</v>
      </c>
      <c r="X12" s="258">
        <v>8.9487907501795805E-2</v>
      </c>
      <c r="Y12" s="257">
        <v>2616</v>
      </c>
      <c r="Z12" s="258">
        <v>9.240967848856485E-2</v>
      </c>
      <c r="AA12" s="257">
        <v>2788</v>
      </c>
    </row>
    <row r="13" spans="1:29" x14ac:dyDescent="0.25">
      <c r="B13" s="303" t="s">
        <v>6</v>
      </c>
      <c r="C13" s="219"/>
      <c r="D13" s="253">
        <v>21638</v>
      </c>
      <c r="E13" s="254">
        <v>23390</v>
      </c>
      <c r="F13" s="254">
        <v>25070</v>
      </c>
      <c r="G13" s="254">
        <v>26787</v>
      </c>
      <c r="H13" s="254">
        <v>34697</v>
      </c>
      <c r="I13" s="254">
        <v>40697</v>
      </c>
      <c r="J13" s="254">
        <v>45025</v>
      </c>
      <c r="K13" s="257">
        <v>48365</v>
      </c>
      <c r="L13" s="304"/>
      <c r="M13" s="219"/>
      <c r="N13" s="256">
        <v>8.0968666235326836E-2</v>
      </c>
      <c r="O13" s="257">
        <v>1752</v>
      </c>
      <c r="P13" s="258">
        <v>7.1825566481402259E-2</v>
      </c>
      <c r="Q13" s="257">
        <v>1680</v>
      </c>
      <c r="R13" s="258">
        <v>6.8488232947746308E-2</v>
      </c>
      <c r="S13" s="257">
        <v>1717</v>
      </c>
      <c r="T13" s="258">
        <v>0.29529249262702062</v>
      </c>
      <c r="U13" s="257">
        <v>7910</v>
      </c>
      <c r="V13" s="258">
        <v>0.17292561316540334</v>
      </c>
      <c r="W13" s="257">
        <v>6000</v>
      </c>
      <c r="X13" s="258">
        <v>0.10634690517728584</v>
      </c>
      <c r="Y13" s="257">
        <v>4328</v>
      </c>
      <c r="Z13" s="258">
        <v>0.13442323028568759</v>
      </c>
      <c r="AA13" s="257">
        <v>5731</v>
      </c>
      <c r="AC13" s="224"/>
    </row>
    <row r="14" spans="1:29" x14ac:dyDescent="0.25">
      <c r="B14" s="303" t="s">
        <v>5</v>
      </c>
      <c r="C14" s="219"/>
      <c r="D14" s="253">
        <v>15734</v>
      </c>
      <c r="E14" s="254">
        <v>17179</v>
      </c>
      <c r="F14" s="254">
        <v>17123</v>
      </c>
      <c r="G14" s="254">
        <v>17369</v>
      </c>
      <c r="H14" s="254">
        <v>17553</v>
      </c>
      <c r="I14" s="254">
        <v>17166</v>
      </c>
      <c r="J14" s="254">
        <v>18175</v>
      </c>
      <c r="K14" s="257">
        <v>18033</v>
      </c>
      <c r="M14" s="222"/>
      <c r="N14" s="256">
        <v>9.1839328841998302E-2</v>
      </c>
      <c r="O14" s="257">
        <v>1445</v>
      </c>
      <c r="P14" s="258">
        <v>-3.2597939344548577E-3</v>
      </c>
      <c r="Q14" s="257">
        <v>-56</v>
      </c>
      <c r="R14" s="258">
        <v>1.4366641359574883E-2</v>
      </c>
      <c r="S14" s="257">
        <v>246</v>
      </c>
      <c r="T14" s="258">
        <v>1.0593586274396882E-2</v>
      </c>
      <c r="U14" s="257">
        <v>184</v>
      </c>
      <c r="V14" s="258">
        <v>-2.204751324559906E-2</v>
      </c>
      <c r="W14" s="257">
        <v>-387</v>
      </c>
      <c r="X14" s="258">
        <v>5.8778981708027533E-2</v>
      </c>
      <c r="Y14" s="257">
        <v>1009</v>
      </c>
      <c r="Z14" s="258">
        <v>1.7950889077053445E-2</v>
      </c>
      <c r="AA14" s="257">
        <v>318</v>
      </c>
      <c r="AC14" s="224"/>
    </row>
    <row r="15" spans="1:29" x14ac:dyDescent="0.25">
      <c r="B15" s="303" t="s">
        <v>4</v>
      </c>
      <c r="C15" s="219"/>
      <c r="D15" s="253">
        <v>93374</v>
      </c>
      <c r="E15" s="254">
        <v>104776</v>
      </c>
      <c r="F15" s="254">
        <v>105589</v>
      </c>
      <c r="G15" s="254">
        <v>108712</v>
      </c>
      <c r="H15" s="254">
        <v>114173</v>
      </c>
      <c r="I15" s="254">
        <v>122589</v>
      </c>
      <c r="J15" s="254">
        <v>126194</v>
      </c>
      <c r="K15" s="257">
        <v>127036</v>
      </c>
      <c r="M15" s="222"/>
      <c r="N15" s="256">
        <v>0.12211108017221073</v>
      </c>
      <c r="O15" s="257">
        <v>11402</v>
      </c>
      <c r="P15" s="258">
        <v>7.7594105520348844E-3</v>
      </c>
      <c r="Q15" s="257">
        <v>813</v>
      </c>
      <c r="R15" s="258">
        <v>2.9576944568089569E-2</v>
      </c>
      <c r="S15" s="257">
        <v>3123</v>
      </c>
      <c r="T15" s="258">
        <v>5.0233644859813076E-2</v>
      </c>
      <c r="U15" s="257">
        <v>5461</v>
      </c>
      <c r="V15" s="258">
        <v>7.3712699149536265E-2</v>
      </c>
      <c r="W15" s="257">
        <v>8416</v>
      </c>
      <c r="X15" s="258">
        <v>2.9407206193051483E-2</v>
      </c>
      <c r="Y15" s="257">
        <v>3605</v>
      </c>
      <c r="Z15" s="258">
        <v>1.8594097035688817E-2</v>
      </c>
      <c r="AA15" s="257">
        <v>2319</v>
      </c>
      <c r="AC15" s="224"/>
    </row>
    <row r="16" spans="1:29" x14ac:dyDescent="0.25">
      <c r="B16" s="303" t="s">
        <v>40</v>
      </c>
      <c r="C16" s="219"/>
      <c r="D16" s="253">
        <v>57838</v>
      </c>
      <c r="E16" s="254">
        <v>62182</v>
      </c>
      <c r="F16" s="254">
        <v>59849</v>
      </c>
      <c r="G16" s="254">
        <v>63814</v>
      </c>
      <c r="H16" s="254">
        <v>67338</v>
      </c>
      <c r="I16" s="254">
        <v>72357</v>
      </c>
      <c r="J16" s="254">
        <v>78035</v>
      </c>
      <c r="K16" s="257">
        <v>78705</v>
      </c>
      <c r="M16" s="222"/>
      <c r="N16" s="256">
        <v>7.5106331477575283E-2</v>
      </c>
      <c r="O16" s="257">
        <v>4344</v>
      </c>
      <c r="P16" s="258">
        <v>-3.7518896143578506E-2</v>
      </c>
      <c r="Q16" s="257">
        <v>-2333</v>
      </c>
      <c r="R16" s="258">
        <v>6.6250062657688513E-2</v>
      </c>
      <c r="S16" s="257">
        <v>3965</v>
      </c>
      <c r="T16" s="258">
        <v>5.5222991819976697E-2</v>
      </c>
      <c r="U16" s="257">
        <v>3524</v>
      </c>
      <c r="V16" s="258">
        <v>7.4534438207253029E-2</v>
      </c>
      <c r="W16" s="257">
        <v>5019</v>
      </c>
      <c r="X16" s="258">
        <v>7.8472020675262932E-2</v>
      </c>
      <c r="Y16" s="257">
        <v>5678</v>
      </c>
      <c r="Z16" s="258">
        <v>7.0830895658444248E-2</v>
      </c>
      <c r="AA16" s="257">
        <v>5206</v>
      </c>
      <c r="AC16" s="224"/>
    </row>
    <row r="17" spans="2:31" x14ac:dyDescent="0.25">
      <c r="B17" s="303" t="s">
        <v>41</v>
      </c>
      <c r="C17" s="219"/>
      <c r="D17" s="253">
        <v>155037</v>
      </c>
      <c r="E17" s="254">
        <v>163730</v>
      </c>
      <c r="F17" s="254">
        <v>156934</v>
      </c>
      <c r="G17" s="254">
        <v>166875</v>
      </c>
      <c r="H17" s="254">
        <v>187874</v>
      </c>
      <c r="I17" s="254">
        <v>201720</v>
      </c>
      <c r="J17" s="254">
        <v>229333</v>
      </c>
      <c r="K17" s="257">
        <v>238250</v>
      </c>
      <c r="M17" s="222"/>
      <c r="N17" s="256">
        <v>5.6070486400020547E-2</v>
      </c>
      <c r="O17" s="257">
        <v>8693</v>
      </c>
      <c r="P17" s="258">
        <v>-4.1507359677517841E-2</v>
      </c>
      <c r="Q17" s="257">
        <v>-6796</v>
      </c>
      <c r="R17" s="258">
        <v>6.3345100488103379E-2</v>
      </c>
      <c r="S17" s="257">
        <v>9941</v>
      </c>
      <c r="T17" s="258">
        <v>0.12583670411985026</v>
      </c>
      <c r="U17" s="257">
        <v>20999</v>
      </c>
      <c r="V17" s="258">
        <v>7.3698329731628709E-2</v>
      </c>
      <c r="W17" s="257">
        <v>13846</v>
      </c>
      <c r="X17" s="258">
        <v>0.13688776521911561</v>
      </c>
      <c r="Y17" s="257">
        <v>27613</v>
      </c>
      <c r="Z17" s="258">
        <v>0.11007571345369827</v>
      </c>
      <c r="AA17" s="257">
        <v>23625</v>
      </c>
      <c r="AC17" s="224"/>
    </row>
    <row r="18" spans="2:31" x14ac:dyDescent="0.25">
      <c r="B18" s="303" t="s">
        <v>3</v>
      </c>
      <c r="C18" s="219"/>
      <c r="D18" s="253">
        <v>74354</v>
      </c>
      <c r="E18" s="254">
        <v>88242</v>
      </c>
      <c r="F18" s="254">
        <v>102104</v>
      </c>
      <c r="G18" s="254">
        <v>117265</v>
      </c>
      <c r="H18" s="254">
        <v>133839</v>
      </c>
      <c r="I18" s="254">
        <v>146290</v>
      </c>
      <c r="J18" s="254">
        <v>164565</v>
      </c>
      <c r="K18" s="257">
        <v>167654</v>
      </c>
      <c r="M18" s="222"/>
      <c r="N18" s="256">
        <v>0.18678215025418932</v>
      </c>
      <c r="O18" s="257">
        <v>13888</v>
      </c>
      <c r="P18" s="258">
        <v>0.15709072777135602</v>
      </c>
      <c r="Q18" s="257">
        <v>13862</v>
      </c>
      <c r="R18" s="258">
        <v>0.14848585755700072</v>
      </c>
      <c r="S18" s="257">
        <v>15161</v>
      </c>
      <c r="T18" s="258">
        <v>0.14133799513921463</v>
      </c>
      <c r="U18" s="257">
        <v>16574</v>
      </c>
      <c r="V18" s="258">
        <v>9.3029684919941014E-2</v>
      </c>
      <c r="W18" s="257">
        <v>12451</v>
      </c>
      <c r="X18" s="258">
        <v>0.12492309795611467</v>
      </c>
      <c r="Y18" s="257">
        <v>18275</v>
      </c>
      <c r="Z18" s="258">
        <v>7.4147397825488071E-2</v>
      </c>
      <c r="AA18" s="257">
        <v>11573</v>
      </c>
      <c r="AC18" s="224"/>
    </row>
    <row r="19" spans="2:31" x14ac:dyDescent="0.25">
      <c r="B19" s="303" t="s">
        <v>2</v>
      </c>
      <c r="C19" s="219"/>
      <c r="D19" s="253">
        <v>29189</v>
      </c>
      <c r="E19" s="254">
        <v>28237</v>
      </c>
      <c r="F19" s="254">
        <v>29065</v>
      </c>
      <c r="G19" s="254">
        <v>31070</v>
      </c>
      <c r="H19" s="254">
        <v>32795</v>
      </c>
      <c r="I19" s="254">
        <v>35293</v>
      </c>
      <c r="J19" s="254">
        <v>37168</v>
      </c>
      <c r="K19" s="257">
        <v>36975</v>
      </c>
      <c r="M19" s="222"/>
      <c r="N19" s="256">
        <v>-3.2615026208503206E-2</v>
      </c>
      <c r="O19" s="257">
        <v>-952</v>
      </c>
      <c r="P19" s="258">
        <v>2.9323228388284939E-2</v>
      </c>
      <c r="Q19" s="257">
        <v>828</v>
      </c>
      <c r="R19" s="258">
        <v>6.8983313263375257E-2</v>
      </c>
      <c r="S19" s="257">
        <v>2005</v>
      </c>
      <c r="T19" s="258">
        <v>5.551979401351792E-2</v>
      </c>
      <c r="U19" s="257">
        <v>1725</v>
      </c>
      <c r="V19" s="258">
        <v>7.6170147888397599E-2</v>
      </c>
      <c r="W19" s="257">
        <v>2498</v>
      </c>
      <c r="X19" s="258">
        <v>5.3126682344941001E-2</v>
      </c>
      <c r="Y19" s="257">
        <v>1875</v>
      </c>
      <c r="Z19" s="258">
        <v>2.8969777926197926E-2</v>
      </c>
      <c r="AA19" s="257">
        <v>1041</v>
      </c>
      <c r="AC19" s="224"/>
    </row>
    <row r="20" spans="2:31" x14ac:dyDescent="0.25">
      <c r="B20" s="303" t="s">
        <v>35</v>
      </c>
      <c r="C20" s="219"/>
      <c r="D20" s="253">
        <v>60099</v>
      </c>
      <c r="E20" s="254">
        <v>61636</v>
      </c>
      <c r="F20" s="254">
        <v>62544</v>
      </c>
      <c r="G20" s="254">
        <v>65061</v>
      </c>
      <c r="H20" s="254">
        <v>68103</v>
      </c>
      <c r="I20" s="254">
        <v>73691</v>
      </c>
      <c r="J20" s="254">
        <v>77196</v>
      </c>
      <c r="K20" s="257">
        <v>84054</v>
      </c>
      <c r="M20" s="222"/>
      <c r="N20" s="256">
        <v>2.5574468793158056E-2</v>
      </c>
      <c r="O20" s="257">
        <v>1537</v>
      </c>
      <c r="P20" s="258">
        <v>1.4731650334220303E-2</v>
      </c>
      <c r="Q20" s="257">
        <v>908</v>
      </c>
      <c r="R20" s="258">
        <v>4.0243668457405901E-2</v>
      </c>
      <c r="S20" s="257">
        <v>2517</v>
      </c>
      <c r="T20" s="258">
        <v>4.6756121178586296E-2</v>
      </c>
      <c r="U20" s="257">
        <v>3042</v>
      </c>
      <c r="V20" s="258">
        <v>8.2052185659956312E-2</v>
      </c>
      <c r="W20" s="257">
        <v>5588</v>
      </c>
      <c r="X20" s="258">
        <v>4.7563474508420356E-2</v>
      </c>
      <c r="Y20" s="257">
        <v>3505</v>
      </c>
      <c r="Z20" s="258">
        <v>0.11539584383874302</v>
      </c>
      <c r="AA20" s="257">
        <v>8696</v>
      </c>
      <c r="AC20" s="224"/>
    </row>
    <row r="21" spans="2:31" x14ac:dyDescent="0.25">
      <c r="B21" s="303" t="s">
        <v>42</v>
      </c>
      <c r="C21" s="219"/>
      <c r="D21" s="253">
        <v>141699</v>
      </c>
      <c r="E21" s="254">
        <v>143622</v>
      </c>
      <c r="F21" s="254">
        <v>133442</v>
      </c>
      <c r="G21" s="254">
        <v>152686</v>
      </c>
      <c r="H21" s="254">
        <v>163762</v>
      </c>
      <c r="I21" s="254">
        <v>177795</v>
      </c>
      <c r="J21" s="254">
        <v>190951</v>
      </c>
      <c r="K21" s="257">
        <v>198437</v>
      </c>
      <c r="M21" s="222"/>
      <c r="N21" s="256">
        <v>1.3571020261258004E-2</v>
      </c>
      <c r="O21" s="257">
        <v>1923</v>
      </c>
      <c r="P21" s="258">
        <v>-7.0880505772096147E-2</v>
      </c>
      <c r="Q21" s="257">
        <v>-10180</v>
      </c>
      <c r="R21" s="258">
        <v>0.14421246683952571</v>
      </c>
      <c r="S21" s="257">
        <v>19244</v>
      </c>
      <c r="T21" s="258">
        <v>7.2541031921721677E-2</v>
      </c>
      <c r="U21" s="257">
        <v>11076</v>
      </c>
      <c r="V21" s="258">
        <v>8.5691430246333189E-2</v>
      </c>
      <c r="W21" s="257">
        <v>14033</v>
      </c>
      <c r="X21" s="258">
        <v>7.3995331702241263E-2</v>
      </c>
      <c r="Y21" s="257">
        <v>13156</v>
      </c>
      <c r="Z21" s="258">
        <v>7.6005856197809418E-2</v>
      </c>
      <c r="AA21" s="257">
        <v>14017</v>
      </c>
      <c r="AC21" s="224"/>
    </row>
    <row r="22" spans="2:31" x14ac:dyDescent="0.25">
      <c r="B22" s="303" t="s">
        <v>43</v>
      </c>
      <c r="C22" s="219"/>
      <c r="D22" s="253">
        <v>34999</v>
      </c>
      <c r="E22" s="254">
        <v>35054</v>
      </c>
      <c r="F22" s="254">
        <v>35294</v>
      </c>
      <c r="G22" s="254">
        <v>37047</v>
      </c>
      <c r="H22" s="254">
        <v>37762</v>
      </c>
      <c r="I22" s="254">
        <v>40484</v>
      </c>
      <c r="J22" s="254">
        <v>44630</v>
      </c>
      <c r="K22" s="257">
        <v>47031</v>
      </c>
      <c r="M22" s="222"/>
      <c r="N22" s="256">
        <v>1.571473470670659E-3</v>
      </c>
      <c r="O22" s="257">
        <v>55</v>
      </c>
      <c r="P22" s="258">
        <v>6.8465795629599757E-3</v>
      </c>
      <c r="Q22" s="257">
        <v>240</v>
      </c>
      <c r="R22" s="258">
        <v>4.9668498894996249E-2</v>
      </c>
      <c r="S22" s="257">
        <v>1753</v>
      </c>
      <c r="T22" s="258">
        <v>1.9299808351553427E-2</v>
      </c>
      <c r="U22" s="257">
        <v>715</v>
      </c>
      <c r="V22" s="258">
        <v>7.2083046448810917E-2</v>
      </c>
      <c r="W22" s="257">
        <v>2722</v>
      </c>
      <c r="X22" s="258">
        <v>0.1024108289694694</v>
      </c>
      <c r="Y22" s="257">
        <v>4146</v>
      </c>
      <c r="Z22" s="258">
        <v>9.0068374087379777E-2</v>
      </c>
      <c r="AA22" s="257">
        <v>3886</v>
      </c>
      <c r="AC22" s="224"/>
    </row>
    <row r="23" spans="2:31" x14ac:dyDescent="0.25">
      <c r="B23" s="303" t="s">
        <v>44</v>
      </c>
      <c r="C23" s="219"/>
      <c r="D23" s="253">
        <v>13668</v>
      </c>
      <c r="E23" s="254">
        <v>13801</v>
      </c>
      <c r="F23" s="254">
        <v>13661</v>
      </c>
      <c r="G23" s="254">
        <v>14164</v>
      </c>
      <c r="H23" s="254">
        <v>15245</v>
      </c>
      <c r="I23" s="254">
        <v>16142</v>
      </c>
      <c r="J23" s="254">
        <v>16475</v>
      </c>
      <c r="K23" s="257">
        <v>17314</v>
      </c>
      <c r="L23" s="304"/>
      <c r="M23" s="219"/>
      <c r="N23" s="256">
        <v>9.7307579748318052E-3</v>
      </c>
      <c r="O23" s="257">
        <v>133</v>
      </c>
      <c r="P23" s="258">
        <v>-1.0144192449822453E-2</v>
      </c>
      <c r="Q23" s="257">
        <v>-140</v>
      </c>
      <c r="R23" s="258">
        <v>3.6820144938145116E-2</v>
      </c>
      <c r="S23" s="257">
        <v>503</v>
      </c>
      <c r="T23" s="258">
        <v>7.6320248517367961E-2</v>
      </c>
      <c r="U23" s="257">
        <v>1081</v>
      </c>
      <c r="V23" s="258">
        <v>5.8838963594621152E-2</v>
      </c>
      <c r="W23" s="257">
        <v>897</v>
      </c>
      <c r="X23" s="258">
        <v>2.062941395118334E-2</v>
      </c>
      <c r="Y23" s="257">
        <v>333</v>
      </c>
      <c r="Z23" s="258">
        <v>7.8350772296960747E-2</v>
      </c>
      <c r="AA23" s="257">
        <v>1258</v>
      </c>
      <c r="AC23" s="224"/>
    </row>
    <row r="24" spans="2:31" x14ac:dyDescent="0.25">
      <c r="B24" s="303" t="s">
        <v>45</v>
      </c>
      <c r="C24" s="219"/>
      <c r="D24" s="253">
        <v>65017</v>
      </c>
      <c r="E24" s="254">
        <v>67062</v>
      </c>
      <c r="F24" s="254">
        <v>65757</v>
      </c>
      <c r="G24" s="254">
        <v>65741</v>
      </c>
      <c r="H24" s="254">
        <v>65206</v>
      </c>
      <c r="I24" s="254">
        <v>67674</v>
      </c>
      <c r="J24" s="254">
        <v>70761</v>
      </c>
      <c r="K24" s="257">
        <v>72902</v>
      </c>
      <c r="M24" s="222"/>
      <c r="N24" s="256">
        <v>3.1453312210652618E-2</v>
      </c>
      <c r="O24" s="257">
        <v>2045</v>
      </c>
      <c r="P24" s="258">
        <v>-1.9459604545047915E-2</v>
      </c>
      <c r="Q24" s="257">
        <v>-1305</v>
      </c>
      <c r="R24" s="258">
        <v>-2.4332010280270211E-4</v>
      </c>
      <c r="S24" s="257">
        <v>-16</v>
      </c>
      <c r="T24" s="258">
        <v>-8.137996075508469E-3</v>
      </c>
      <c r="U24" s="257">
        <v>-535</v>
      </c>
      <c r="V24" s="258">
        <v>3.7849277673833726E-2</v>
      </c>
      <c r="W24" s="257">
        <v>2468</v>
      </c>
      <c r="X24" s="258">
        <v>4.5615746076779873E-2</v>
      </c>
      <c r="Y24" s="257">
        <v>3087</v>
      </c>
      <c r="Z24" s="258">
        <v>4.6645514191779203E-2</v>
      </c>
      <c r="AA24" s="257">
        <v>3249</v>
      </c>
      <c r="AC24" s="224"/>
    </row>
    <row r="25" spans="2:31" x14ac:dyDescent="0.25">
      <c r="B25" s="303" t="s">
        <v>46</v>
      </c>
      <c r="C25" s="219"/>
      <c r="D25" s="253">
        <v>8100</v>
      </c>
      <c r="E25" s="254">
        <v>8282</v>
      </c>
      <c r="F25" s="254">
        <v>7638</v>
      </c>
      <c r="G25" s="254">
        <v>8004</v>
      </c>
      <c r="H25" s="254">
        <v>8548</v>
      </c>
      <c r="I25" s="254">
        <v>9180</v>
      </c>
      <c r="J25" s="254">
        <v>9334</v>
      </c>
      <c r="K25" s="257">
        <v>9317</v>
      </c>
      <c r="M25" s="222"/>
      <c r="N25" s="256">
        <v>2.246913580246912E-2</v>
      </c>
      <c r="O25" s="257">
        <v>182</v>
      </c>
      <c r="P25" s="258">
        <v>-7.7758995411736254E-2</v>
      </c>
      <c r="Q25" s="257">
        <v>-644</v>
      </c>
      <c r="R25" s="258">
        <v>4.7918303220738423E-2</v>
      </c>
      <c r="S25" s="257">
        <v>366</v>
      </c>
      <c r="T25" s="258">
        <v>6.7966016991504175E-2</v>
      </c>
      <c r="U25" s="257">
        <v>544</v>
      </c>
      <c r="V25" s="258">
        <v>7.3935423490875118E-2</v>
      </c>
      <c r="W25" s="257">
        <v>632</v>
      </c>
      <c r="X25" s="258">
        <v>1.6775599128540319E-2</v>
      </c>
      <c r="Y25" s="257">
        <v>154</v>
      </c>
      <c r="Z25" s="258">
        <v>4.3117387086342163E-3</v>
      </c>
      <c r="AA25" s="257">
        <v>40</v>
      </c>
      <c r="AC25" s="224"/>
    </row>
    <row r="26" spans="2:31" x14ac:dyDescent="0.25">
      <c r="B26" s="305" t="s">
        <v>1</v>
      </c>
      <c r="C26" s="219"/>
      <c r="D26" s="260">
        <v>2763</v>
      </c>
      <c r="E26" s="261">
        <v>2906</v>
      </c>
      <c r="F26" s="261">
        <v>2799</v>
      </c>
      <c r="G26" s="261">
        <v>2999</v>
      </c>
      <c r="H26" s="261">
        <v>3188</v>
      </c>
      <c r="I26" s="261">
        <v>3407</v>
      </c>
      <c r="J26" s="261">
        <v>3679</v>
      </c>
      <c r="K26" s="265">
        <v>3794</v>
      </c>
      <c r="M26" s="222"/>
      <c r="N26" s="264">
        <v>5.1755338400289563E-2</v>
      </c>
      <c r="O26" s="265">
        <v>143</v>
      </c>
      <c r="P26" s="266">
        <v>-3.6820371644872729E-2</v>
      </c>
      <c r="Q26" s="265">
        <v>-107</v>
      </c>
      <c r="R26" s="266">
        <v>7.1454090746695176E-2</v>
      </c>
      <c r="S26" s="265">
        <v>200</v>
      </c>
      <c r="T26" s="266">
        <v>6.302100700233404E-2</v>
      </c>
      <c r="U26" s="265">
        <v>189</v>
      </c>
      <c r="V26" s="266">
        <v>6.8695106649937276E-2</v>
      </c>
      <c r="W26" s="265">
        <v>219</v>
      </c>
      <c r="X26" s="266">
        <v>7.9835632521279676E-2</v>
      </c>
      <c r="Y26" s="265">
        <v>272</v>
      </c>
      <c r="Z26" s="266">
        <v>6.0072645990500106E-2</v>
      </c>
      <c r="AA26" s="265">
        <v>215</v>
      </c>
      <c r="AC26" s="224"/>
      <c r="AD26" s="224"/>
      <c r="AE26" s="286"/>
    </row>
    <row r="27" spans="2:31" x14ac:dyDescent="0.25">
      <c r="B27" s="235" t="s">
        <v>0</v>
      </c>
      <c r="C27" s="219"/>
      <c r="D27" s="1222">
        <f>SUM(D9:D26)</f>
        <v>1054275</v>
      </c>
      <c r="E27" s="306">
        <f>SUM(E9:E26)</f>
        <v>1115183</v>
      </c>
      <c r="F27" s="307">
        <f>SUM(F9:F26)</f>
        <v>1124230</v>
      </c>
      <c r="G27" s="306">
        <f>SUM(G9:G26)</f>
        <v>1222142</v>
      </c>
      <c r="H27" s="307">
        <v>1313437</v>
      </c>
      <c r="I27" s="306">
        <v>1411866</v>
      </c>
      <c r="J27" s="306">
        <v>1518424</v>
      </c>
      <c r="K27" s="306">
        <f>SUM(K9:K26)</f>
        <v>1565838</v>
      </c>
      <c r="L27" s="308"/>
      <c r="M27" s="222"/>
      <c r="N27" s="240">
        <f>E27/D27-1</f>
        <v>5.7772402836072212E-2</v>
      </c>
      <c r="O27" s="241">
        <f>E27-D27</f>
        <v>60908</v>
      </c>
      <c r="P27" s="242">
        <f>F27/E27-1</f>
        <v>8.1125698652149136E-3</v>
      </c>
      <c r="Q27" s="243">
        <f>F27-E27</f>
        <v>9047</v>
      </c>
      <c r="R27" s="242">
        <f t="shared" ref="R27" si="0">G27/F27-1</f>
        <v>8.7092498865890322E-2</v>
      </c>
      <c r="S27" s="237">
        <f t="shared" ref="S27" si="1">G27-F27</f>
        <v>97912</v>
      </c>
      <c r="T27" s="242">
        <f t="shared" ref="T27" si="2">H27/G27-1</f>
        <v>7.4700812180581222E-2</v>
      </c>
      <c r="U27" s="243">
        <f t="shared" ref="U27" si="3">H27-G27</f>
        <v>91295</v>
      </c>
      <c r="V27" s="309">
        <f t="shared" ref="V27" si="4">I27/H27-1</f>
        <v>7.4940023769697328E-2</v>
      </c>
      <c r="W27" s="237">
        <f t="shared" ref="W27" si="5">I27-H27</f>
        <v>98429</v>
      </c>
      <c r="X27" s="242">
        <f t="shared" ref="X27" si="6">J27/I27-1</f>
        <v>7.5473168133519675E-2</v>
      </c>
      <c r="Y27" s="243">
        <f>SUM(Y9:Y26)</f>
        <v>106558</v>
      </c>
      <c r="Z27" s="242">
        <v>7.4520858909598475E-2</v>
      </c>
      <c r="AA27" s="243">
        <v>108595</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194</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454</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218.83076923076925</v>
      </c>
      <c r="D11" s="1073">
        <v>0.48351924053539563</v>
      </c>
      <c r="E11" s="1072">
        <v>467.80072608914338</v>
      </c>
      <c r="F11" s="1073">
        <v>0.35987578967664191</v>
      </c>
      <c r="G11" s="1072">
        <v>579.07887530564142</v>
      </c>
      <c r="H11" s="1073">
        <v>0.22339026948296101</v>
      </c>
      <c r="I11" s="1070"/>
      <c r="J11" s="1070"/>
      <c r="K11" s="1070"/>
      <c r="L11" s="1070"/>
      <c r="M11" s="1070"/>
      <c r="N11" s="1070"/>
      <c r="O11" s="1070"/>
    </row>
    <row r="12" spans="1:18" ht="15" customHeight="1" x14ac:dyDescent="0.25">
      <c r="B12" s="1074" t="s">
        <v>7</v>
      </c>
      <c r="C12" s="1075">
        <v>211.06162162162164</v>
      </c>
      <c r="D12" s="1076">
        <v>0.47170845531841138</v>
      </c>
      <c r="E12" s="1075">
        <v>405.31043733333337</v>
      </c>
      <c r="F12" s="1076">
        <v>0.6069225545627982</v>
      </c>
      <c r="G12" s="1075">
        <v>461.3324452830189</v>
      </c>
      <c r="H12" s="1076">
        <v>0.42460978402059474</v>
      </c>
      <c r="I12" s="1070"/>
      <c r="J12" s="1070"/>
      <c r="K12" s="1070"/>
      <c r="L12" s="1070"/>
      <c r="M12" s="1070"/>
      <c r="N12" s="1070"/>
      <c r="O12" s="1070"/>
    </row>
    <row r="13" spans="1:18" ht="15" customHeight="1" x14ac:dyDescent="0.25">
      <c r="B13" s="1074" t="s">
        <v>37</v>
      </c>
      <c r="C13" s="1075">
        <v>345.45583333333337</v>
      </c>
      <c r="D13" s="1076">
        <v>0.33524433962295191</v>
      </c>
      <c r="E13" s="1075">
        <v>401.62526960784544</v>
      </c>
      <c r="F13" s="1076">
        <v>0.41727078329191486</v>
      </c>
      <c r="G13" s="1075">
        <v>431.52878602084792</v>
      </c>
      <c r="H13" s="1076">
        <v>0.43440554432522033</v>
      </c>
      <c r="I13" s="1070"/>
      <c r="J13" s="1070"/>
      <c r="K13" s="1070"/>
      <c r="L13" s="1070"/>
      <c r="M13" s="1070"/>
      <c r="N13" s="1070"/>
      <c r="O13" s="1070"/>
    </row>
    <row r="14" spans="1:18" ht="15" customHeight="1" x14ac:dyDescent="0.25">
      <c r="B14" s="1074" t="s">
        <v>38</v>
      </c>
      <c r="C14" s="1075">
        <v>553.94000000000005</v>
      </c>
      <c r="D14" s="1076">
        <v>0</v>
      </c>
      <c r="E14" s="1075">
        <v>573.78538455384592</v>
      </c>
      <c r="F14" s="1076">
        <v>0.23155860319524965</v>
      </c>
      <c r="G14" s="1075">
        <v>523.92620686781629</v>
      </c>
      <c r="H14" s="1076">
        <v>0.34853913279102272</v>
      </c>
      <c r="I14" s="1070"/>
      <c r="J14" s="1070"/>
      <c r="K14" s="1070"/>
      <c r="L14" s="1070"/>
      <c r="M14" s="1070"/>
      <c r="N14" s="1070"/>
      <c r="O14" s="1070"/>
    </row>
    <row r="15" spans="1:18" ht="15" customHeight="1" x14ac:dyDescent="0.25">
      <c r="B15" s="1074" t="s">
        <v>6</v>
      </c>
      <c r="C15" s="1075">
        <v>381.87</v>
      </c>
      <c r="D15" s="1076">
        <v>0.6687436326323718</v>
      </c>
      <c r="E15" s="1075">
        <v>513.70647554806226</v>
      </c>
      <c r="F15" s="1076">
        <v>0.49993790946632893</v>
      </c>
      <c r="G15" s="1075">
        <v>549.05178701677573</v>
      </c>
      <c r="H15" s="1076">
        <v>0.47372146689462535</v>
      </c>
      <c r="I15" s="1070"/>
      <c r="J15" s="1070"/>
      <c r="K15" s="1070"/>
      <c r="L15" s="1070"/>
      <c r="M15" s="1070"/>
      <c r="N15" s="1070"/>
      <c r="O15" s="1070"/>
    </row>
    <row r="16" spans="1:18" ht="15" customHeight="1" x14ac:dyDescent="0.25">
      <c r="B16" s="1074" t="s">
        <v>5</v>
      </c>
      <c r="C16" s="1075">
        <v>441.6877777777778</v>
      </c>
      <c r="D16" s="1076">
        <v>0.56112564144741828</v>
      </c>
      <c r="E16" s="1075">
        <v>523.17487922705311</v>
      </c>
      <c r="F16" s="1076">
        <v>0.47980453897098119</v>
      </c>
      <c r="G16" s="1075">
        <v>528.41521472392628</v>
      </c>
      <c r="H16" s="1076">
        <v>0.47470457467891813</v>
      </c>
      <c r="I16" s="1070"/>
      <c r="J16" s="1070"/>
      <c r="K16" s="1070"/>
      <c r="L16" s="1070"/>
      <c r="M16" s="1070"/>
      <c r="N16" s="1070"/>
      <c r="O16" s="1070"/>
    </row>
    <row r="17" spans="1:15" ht="15" customHeight="1" x14ac:dyDescent="0.25">
      <c r="B17" s="1074" t="s">
        <v>4</v>
      </c>
      <c r="C17" s="1075" t="s">
        <v>363</v>
      </c>
      <c r="D17" s="1076" t="s">
        <v>363</v>
      </c>
      <c r="E17" s="1075">
        <v>426.26621440875783</v>
      </c>
      <c r="F17" s="1076">
        <v>0.66878116160061918</v>
      </c>
      <c r="G17" s="1075">
        <v>573.08194422861993</v>
      </c>
      <c r="H17" s="1076">
        <v>0.55846030849624084</v>
      </c>
      <c r="I17" s="1070"/>
      <c r="J17" s="1070"/>
      <c r="K17" s="1070"/>
      <c r="L17" s="1070"/>
      <c r="M17" s="1070"/>
      <c r="N17" s="1070"/>
      <c r="O17" s="1070"/>
    </row>
    <row r="18" spans="1:15" ht="15" customHeight="1" x14ac:dyDescent="0.25">
      <c r="B18" s="1074" t="s">
        <v>40</v>
      </c>
      <c r="C18" s="1075">
        <v>251.29835442412201</v>
      </c>
      <c r="D18" s="1076">
        <v>0.39346669800783707</v>
      </c>
      <c r="E18" s="1075">
        <v>432.83007996357395</v>
      </c>
      <c r="F18" s="1076">
        <v>0.57482162657319436</v>
      </c>
      <c r="G18" s="1075">
        <v>430.12132774410833</v>
      </c>
      <c r="H18" s="1076">
        <v>0.56335454768631787</v>
      </c>
      <c r="I18" s="1070"/>
      <c r="J18" s="1070"/>
      <c r="K18" s="1070"/>
      <c r="L18" s="1070"/>
      <c r="M18" s="1070"/>
      <c r="N18" s="1070"/>
      <c r="O18" s="1070"/>
    </row>
    <row r="19" spans="1:15" ht="15" customHeight="1" x14ac:dyDescent="0.25">
      <c r="B19" s="1074" t="s">
        <v>41</v>
      </c>
      <c r="C19" s="1075">
        <v>386.02666666666664</v>
      </c>
      <c r="D19" s="1076">
        <v>0.44402755717515341</v>
      </c>
      <c r="E19" s="1075">
        <v>678.72582025348754</v>
      </c>
      <c r="F19" s="1076">
        <v>0.45253763989265655</v>
      </c>
      <c r="G19" s="1075">
        <v>664.5718886605506</v>
      </c>
      <c r="H19" s="1076">
        <v>0.45852798505156306</v>
      </c>
      <c r="I19" s="1070"/>
      <c r="J19" s="1070"/>
      <c r="K19" s="1070"/>
      <c r="L19" s="1070"/>
      <c r="M19" s="1070"/>
      <c r="N19" s="1070"/>
      <c r="O19" s="1070"/>
    </row>
    <row r="20" spans="1:15" ht="15" customHeight="1" x14ac:dyDescent="0.25">
      <c r="B20" s="1074" t="s">
        <v>3</v>
      </c>
      <c r="C20" s="1075">
        <v>1439.7613793103467</v>
      </c>
      <c r="D20" s="1076">
        <v>0.3547218748045356</v>
      </c>
      <c r="E20" s="1075">
        <v>980.71733420450846</v>
      </c>
      <c r="F20" s="1076">
        <v>0.39296576436226549</v>
      </c>
      <c r="G20" s="1075">
        <v>899.77832198774536</v>
      </c>
      <c r="H20" s="1076">
        <v>0.37814236447401833</v>
      </c>
      <c r="I20" s="1070"/>
      <c r="J20" s="1070"/>
      <c r="K20" s="1070"/>
      <c r="L20" s="1070"/>
      <c r="M20" s="1070"/>
      <c r="N20" s="1070"/>
      <c r="O20" s="1070"/>
    </row>
    <row r="21" spans="1:15" ht="15" customHeight="1" x14ac:dyDescent="0.25">
      <c r="B21" s="1074" t="s">
        <v>2</v>
      </c>
      <c r="C21" s="1075">
        <v>293.06</v>
      </c>
      <c r="D21" s="1076">
        <v>0.80945943817806254</v>
      </c>
      <c r="E21" s="1075">
        <v>369.94019746121279</v>
      </c>
      <c r="F21" s="1076">
        <v>0.50520584152853443</v>
      </c>
      <c r="G21" s="1075">
        <v>460.60633867277033</v>
      </c>
      <c r="H21" s="1076">
        <v>0.47118017556460845</v>
      </c>
      <c r="I21" s="1070"/>
      <c r="J21" s="1070"/>
      <c r="K21" s="1070"/>
      <c r="L21" s="1070"/>
      <c r="M21" s="1070"/>
      <c r="N21" s="1070"/>
      <c r="O21" s="1070"/>
    </row>
    <row r="22" spans="1:15" ht="15" customHeight="1" x14ac:dyDescent="0.25">
      <c r="B22" s="1074" t="s">
        <v>35</v>
      </c>
      <c r="C22" s="1075">
        <v>315.34232686980613</v>
      </c>
      <c r="D22" s="1076">
        <v>0.43671559248698255</v>
      </c>
      <c r="E22" s="1075">
        <v>405.6969916434569</v>
      </c>
      <c r="F22" s="1076">
        <v>0.45079550431407761</v>
      </c>
      <c r="G22" s="1075">
        <v>422.03798705967159</v>
      </c>
      <c r="H22" s="1076">
        <v>0.42242834193954903</v>
      </c>
      <c r="I22" s="1070"/>
      <c r="J22" s="1070"/>
      <c r="K22" s="1070"/>
      <c r="L22" s="1070"/>
      <c r="M22" s="1070"/>
      <c r="N22" s="1070"/>
      <c r="O22" s="1070"/>
    </row>
    <row r="23" spans="1:15" ht="15" customHeight="1" x14ac:dyDescent="0.25">
      <c r="B23" s="1074" t="s">
        <v>42</v>
      </c>
      <c r="C23" s="1075">
        <v>496.59666666666664</v>
      </c>
      <c r="D23" s="1076">
        <v>0.45233468956125472</v>
      </c>
      <c r="E23" s="1075">
        <v>605.28854444283218</v>
      </c>
      <c r="F23" s="1076">
        <v>0.24098469111217818</v>
      </c>
      <c r="G23" s="1075">
        <v>605.14684221745244</v>
      </c>
      <c r="H23" s="1076">
        <v>0.24167805771002615</v>
      </c>
      <c r="I23" s="1070"/>
      <c r="J23" s="1070"/>
      <c r="K23" s="1070"/>
      <c r="L23" s="1070"/>
      <c r="M23" s="1070"/>
      <c r="N23" s="1070"/>
      <c r="O23" s="1070"/>
    </row>
    <row r="24" spans="1:15" ht="15" customHeight="1" x14ac:dyDescent="0.25">
      <c r="B24" s="1074" t="s">
        <v>43</v>
      </c>
      <c r="C24" s="1075" t="s">
        <v>363</v>
      </c>
      <c r="D24" s="1076" t="s">
        <v>363</v>
      </c>
      <c r="E24" s="1075">
        <v>420.16352941176439</v>
      </c>
      <c r="F24" s="1076">
        <v>0.52036341788254314</v>
      </c>
      <c r="G24" s="1075">
        <v>458.48542857142866</v>
      </c>
      <c r="H24" s="1076">
        <v>0.5251093663355364</v>
      </c>
      <c r="I24" s="1070"/>
      <c r="J24" s="1070"/>
      <c r="K24" s="1070"/>
      <c r="L24" s="1070"/>
      <c r="M24" s="1070"/>
      <c r="N24" s="1070"/>
      <c r="O24" s="1070"/>
    </row>
    <row r="25" spans="1:15" ht="15" customHeight="1" x14ac:dyDescent="0.25">
      <c r="B25" s="1074" t="s">
        <v>44</v>
      </c>
      <c r="C25" s="1075">
        <v>1319.2516666666668</v>
      </c>
      <c r="D25" s="1076">
        <v>0.36857321530397325</v>
      </c>
      <c r="E25" s="1075">
        <v>904.90422291993787</v>
      </c>
      <c r="F25" s="1076">
        <v>0.61475444012862246</v>
      </c>
      <c r="G25" s="1075">
        <v>895.7757352941162</v>
      </c>
      <c r="H25" s="1076">
        <v>0.59097594878203663</v>
      </c>
      <c r="I25" s="1070"/>
      <c r="J25" s="1070"/>
      <c r="K25" s="1070"/>
      <c r="L25" s="1070"/>
      <c r="M25" s="1070"/>
      <c r="N25" s="1070"/>
      <c r="O25" s="1070"/>
    </row>
    <row r="26" spans="1:15" ht="15" customHeight="1" x14ac:dyDescent="0.25">
      <c r="B26" s="1074" t="s">
        <v>45</v>
      </c>
      <c r="C26" s="1075">
        <v>287.36034482758623</v>
      </c>
      <c r="D26" s="1076">
        <v>0.26243472579197041</v>
      </c>
      <c r="E26" s="1075">
        <v>643.85543539326068</v>
      </c>
      <c r="F26" s="1076">
        <v>0.32946435620680842</v>
      </c>
      <c r="G26" s="1075">
        <v>697.73309278350803</v>
      </c>
      <c r="H26" s="1076">
        <v>0.34358026099260636</v>
      </c>
      <c r="I26" s="1070"/>
      <c r="J26" s="1070"/>
      <c r="K26" s="1070"/>
      <c r="L26" s="1070"/>
      <c r="M26" s="1070"/>
      <c r="N26" s="1070"/>
      <c r="O26" s="1070"/>
    </row>
    <row r="27" spans="1:15" ht="15" customHeight="1" x14ac:dyDescent="0.25">
      <c r="B27" s="1074" t="s">
        <v>46</v>
      </c>
      <c r="C27" s="1075">
        <v>681.86874999999998</v>
      </c>
      <c r="D27" s="1076">
        <v>6.7849572019930471E-2</v>
      </c>
      <c r="E27" s="1075">
        <v>691.11668549906028</v>
      </c>
      <c r="F27" s="1076">
        <v>9.4698959978443437E-2</v>
      </c>
      <c r="G27" s="1075">
        <v>687.15469525959395</v>
      </c>
      <c r="H27" s="1076">
        <v>0.10742965482000139</v>
      </c>
      <c r="I27" s="1070"/>
      <c r="J27" s="1070"/>
      <c r="K27" s="1070"/>
      <c r="L27" s="1070"/>
      <c r="M27" s="1070"/>
      <c r="N27" s="1070"/>
      <c r="O27" s="1070"/>
    </row>
    <row r="28" spans="1:15" ht="15" customHeight="1" x14ac:dyDescent="0.25">
      <c r="B28" s="1077" t="s">
        <v>1</v>
      </c>
      <c r="C28" s="1078" t="s">
        <v>363</v>
      </c>
      <c r="D28" s="1079" t="s">
        <v>363</v>
      </c>
      <c r="E28" s="1078">
        <v>243.67</v>
      </c>
      <c r="F28" s="1079">
        <v>0</v>
      </c>
      <c r="G28" s="1078" t="s">
        <v>363</v>
      </c>
      <c r="H28" s="1079" t="s">
        <v>363</v>
      </c>
      <c r="I28" s="1070"/>
      <c r="J28" s="1070"/>
      <c r="K28" s="1070"/>
      <c r="L28" s="1070"/>
      <c r="M28" s="1070"/>
      <c r="N28" s="1070"/>
      <c r="O28" s="1070"/>
    </row>
    <row r="29" spans="1:15" ht="15" customHeight="1" x14ac:dyDescent="0.25">
      <c r="B29" s="1303" t="s">
        <v>0</v>
      </c>
      <c r="C29" s="1304">
        <v>439.55925934658092</v>
      </c>
      <c r="D29" s="1305">
        <v>1.076576645576188</v>
      </c>
      <c r="E29" s="1304">
        <v>547.31096466042072</v>
      </c>
      <c r="F29" s="1305">
        <v>0.56408776066026189</v>
      </c>
      <c r="G29" s="1304">
        <v>571.4573266852816</v>
      </c>
      <c r="H29" s="1305">
        <v>0.48310644816686454</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4.45"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195</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453</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v>310.26477477477488</v>
      </c>
      <c r="D11" s="1073">
        <v>0.33128986392912446</v>
      </c>
      <c r="E11" s="1072">
        <v>336.71007633587766</v>
      </c>
      <c r="F11" s="1073">
        <v>0.30644903386453232</v>
      </c>
      <c r="G11" s="1072">
        <v>540.80888888888899</v>
      </c>
      <c r="H11" s="1073">
        <v>0.3078066808392515</v>
      </c>
      <c r="I11" s="1070"/>
      <c r="J11" s="1070"/>
      <c r="K11" s="1070"/>
      <c r="L11" s="1070"/>
      <c r="M11" s="1070"/>
      <c r="N11" s="1070"/>
      <c r="O11" s="1070"/>
    </row>
    <row r="12" spans="1:18" ht="15" customHeight="1" x14ac:dyDescent="0.25">
      <c r="B12" s="1074" t="s">
        <v>7</v>
      </c>
      <c r="C12" s="1075">
        <v>229.37517593643562</v>
      </c>
      <c r="D12" s="1076">
        <v>0.40200876806875729</v>
      </c>
      <c r="E12" s="1075">
        <v>193.92116402116406</v>
      </c>
      <c r="F12" s="1076">
        <v>0.4860423784043223</v>
      </c>
      <c r="G12" s="1075">
        <v>317.69081632653052</v>
      </c>
      <c r="H12" s="1076">
        <v>0.25860663609501755</v>
      </c>
      <c r="I12" s="1070"/>
      <c r="J12" s="1070"/>
      <c r="K12" s="1070"/>
      <c r="L12" s="1070"/>
      <c r="M12" s="1070"/>
      <c r="N12" s="1070"/>
      <c r="O12" s="1070"/>
    </row>
    <row r="13" spans="1:18" ht="15" customHeight="1" x14ac:dyDescent="0.25">
      <c r="B13" s="1074" t="s">
        <v>37</v>
      </c>
      <c r="C13" s="1075">
        <v>212.49887573964494</v>
      </c>
      <c r="D13" s="1076">
        <v>0.21357136756606049</v>
      </c>
      <c r="E13" s="1075">
        <v>301.84544642857071</v>
      </c>
      <c r="F13" s="1076">
        <v>0.12719496458938748</v>
      </c>
      <c r="G13" s="1075">
        <v>476.32173913043567</v>
      </c>
      <c r="H13" s="1076">
        <v>0.14336827610418032</v>
      </c>
      <c r="I13" s="1070"/>
      <c r="J13" s="1070"/>
      <c r="K13" s="1070"/>
      <c r="L13" s="1070"/>
      <c r="M13" s="1070"/>
      <c r="N13" s="1070"/>
      <c r="O13" s="1070"/>
    </row>
    <row r="14" spans="1:18" ht="15" customHeight="1" x14ac:dyDescent="0.25">
      <c r="B14" s="1074" t="s">
        <v>38</v>
      </c>
      <c r="C14" s="1075">
        <v>236.61489795918365</v>
      </c>
      <c r="D14" s="1076">
        <v>0.58363891659986222</v>
      </c>
      <c r="E14" s="1075">
        <v>274.28363636363633</v>
      </c>
      <c r="F14" s="1076">
        <v>0.48363664286008717</v>
      </c>
      <c r="G14" s="1075">
        <v>381.18900000000002</v>
      </c>
      <c r="H14" s="1076">
        <v>0.64590529874328551</v>
      </c>
      <c r="I14" s="1070"/>
      <c r="J14" s="1070"/>
      <c r="K14" s="1070"/>
      <c r="L14" s="1070"/>
      <c r="M14" s="1070"/>
      <c r="N14" s="1070"/>
      <c r="O14" s="1070"/>
    </row>
    <row r="15" spans="1:18" ht="15" customHeight="1" x14ac:dyDescent="0.25">
      <c r="B15" s="1074" t="s">
        <v>6</v>
      </c>
      <c r="C15" s="1075">
        <v>289.55642780748616</v>
      </c>
      <c r="D15" s="1076">
        <v>0.60003709299191721</v>
      </c>
      <c r="E15" s="1075">
        <v>278.69764069264079</v>
      </c>
      <c r="F15" s="1076">
        <v>0.67464806784798859</v>
      </c>
      <c r="G15" s="1075">
        <v>499.96184210526309</v>
      </c>
      <c r="H15" s="1076">
        <v>0.55606910054586489</v>
      </c>
      <c r="I15" s="1070"/>
      <c r="J15" s="1070"/>
      <c r="K15" s="1070"/>
      <c r="L15" s="1070"/>
      <c r="M15" s="1070"/>
      <c r="N15" s="1070"/>
      <c r="O15" s="1070"/>
    </row>
    <row r="16" spans="1:18" ht="15" customHeight="1" x14ac:dyDescent="0.25">
      <c r="B16" s="1074" t="s">
        <v>5</v>
      </c>
      <c r="C16" s="1075">
        <v>444.32</v>
      </c>
      <c r="D16" s="1076">
        <v>3.1192142850028411E-3</v>
      </c>
      <c r="E16" s="1075">
        <v>305.17399999999998</v>
      </c>
      <c r="F16" s="1076">
        <v>0.35892923850105829</v>
      </c>
      <c r="G16" s="1075">
        <v>616.03</v>
      </c>
      <c r="H16" s="1076">
        <v>0</v>
      </c>
      <c r="I16" s="1070"/>
      <c r="J16" s="1070"/>
      <c r="K16" s="1070"/>
      <c r="L16" s="1070"/>
      <c r="M16" s="1070"/>
      <c r="N16" s="1070"/>
      <c r="O16" s="1070"/>
    </row>
    <row r="17" spans="1:15" ht="15" customHeight="1" x14ac:dyDescent="0.25">
      <c r="B17" s="1074" t="s">
        <v>4</v>
      </c>
      <c r="C17" s="1075">
        <v>244.6112931117311</v>
      </c>
      <c r="D17" s="1076">
        <v>0.53416399212369103</v>
      </c>
      <c r="E17" s="1075">
        <v>463.50978515624843</v>
      </c>
      <c r="F17" s="1076">
        <v>0.60317949620692179</v>
      </c>
      <c r="G17" s="1075">
        <v>622.21342009685372</v>
      </c>
      <c r="H17" s="1076">
        <v>0.53079198797036831</v>
      </c>
      <c r="I17" s="1070"/>
      <c r="J17" s="1070"/>
      <c r="K17" s="1070"/>
      <c r="L17" s="1070"/>
      <c r="M17" s="1070"/>
      <c r="N17" s="1070"/>
      <c r="O17" s="1070"/>
    </row>
    <row r="18" spans="1:15" ht="15" customHeight="1" x14ac:dyDescent="0.25">
      <c r="B18" s="1074" t="s">
        <v>40</v>
      </c>
      <c r="C18" s="1075">
        <v>210.0591125</v>
      </c>
      <c r="D18" s="1076">
        <v>0.58676197644513195</v>
      </c>
      <c r="E18" s="1075">
        <v>250.56636734693888</v>
      </c>
      <c r="F18" s="1076">
        <v>0.4964998672356376</v>
      </c>
      <c r="G18" s="1075">
        <v>281.92097727272727</v>
      </c>
      <c r="H18" s="1076">
        <v>0.46003287901015566</v>
      </c>
      <c r="I18" s="1070"/>
      <c r="J18" s="1070"/>
      <c r="K18" s="1070"/>
      <c r="L18" s="1070"/>
      <c r="M18" s="1070"/>
      <c r="N18" s="1070"/>
      <c r="O18" s="1070"/>
    </row>
    <row r="19" spans="1:15" ht="15" customHeight="1" x14ac:dyDescent="0.25">
      <c r="B19" s="1074" t="s">
        <v>41</v>
      </c>
      <c r="C19" s="1075">
        <v>409.92628117913517</v>
      </c>
      <c r="D19" s="1076">
        <v>0.16624460547170034</v>
      </c>
      <c r="E19" s="1075">
        <v>418.44834901624665</v>
      </c>
      <c r="F19" s="1076">
        <v>0.12487911036354148</v>
      </c>
      <c r="G19" s="1075">
        <v>418.37361111111159</v>
      </c>
      <c r="H19" s="1076">
        <v>0.12342700552535313</v>
      </c>
      <c r="I19" s="1070"/>
      <c r="J19" s="1070"/>
      <c r="K19" s="1070"/>
      <c r="L19" s="1070"/>
      <c r="M19" s="1070"/>
      <c r="N19" s="1070"/>
      <c r="O19" s="1070"/>
    </row>
    <row r="20" spans="1:15" ht="15" customHeight="1" x14ac:dyDescent="0.25">
      <c r="B20" s="1074" t="s">
        <v>3</v>
      </c>
      <c r="C20" s="1075">
        <v>452.97954838709791</v>
      </c>
      <c r="D20" s="1076">
        <v>0.51951047567876618</v>
      </c>
      <c r="E20" s="1075">
        <v>484.45826424870148</v>
      </c>
      <c r="F20" s="1076">
        <v>0.4087192341874491</v>
      </c>
      <c r="G20" s="1075">
        <v>689.84307349666039</v>
      </c>
      <c r="H20" s="1076">
        <v>0.26607293604928434</v>
      </c>
      <c r="I20" s="1070"/>
      <c r="J20" s="1070"/>
      <c r="K20" s="1070"/>
      <c r="L20" s="1070"/>
      <c r="M20" s="1070"/>
      <c r="N20" s="1070"/>
      <c r="O20" s="1070"/>
    </row>
    <row r="21" spans="1:15" ht="15" customHeight="1" x14ac:dyDescent="0.25">
      <c r="B21" s="1074" t="s">
        <v>2</v>
      </c>
      <c r="C21" s="1075">
        <v>292.3461516034987</v>
      </c>
      <c r="D21" s="1076">
        <v>0.34621640731043668</v>
      </c>
      <c r="E21" s="1075">
        <v>347.18318681318698</v>
      </c>
      <c r="F21" s="1076">
        <v>0.30813455111949145</v>
      </c>
      <c r="G21" s="1075">
        <v>364.69030769230756</v>
      </c>
      <c r="H21" s="1076">
        <v>0.35416061954922917</v>
      </c>
      <c r="I21" s="1070"/>
      <c r="J21" s="1070"/>
      <c r="K21" s="1070"/>
      <c r="L21" s="1070"/>
      <c r="M21" s="1070"/>
      <c r="N21" s="1070"/>
      <c r="O21" s="1070"/>
    </row>
    <row r="22" spans="1:15" ht="15" customHeight="1" x14ac:dyDescent="0.25">
      <c r="B22" s="1074" t="s">
        <v>35</v>
      </c>
      <c r="C22" s="1075">
        <v>227.00363172804489</v>
      </c>
      <c r="D22" s="1076">
        <v>0.38774809207845751</v>
      </c>
      <c r="E22" s="1075">
        <v>232.81821698906683</v>
      </c>
      <c r="F22" s="1076">
        <v>0.43271317534088033</v>
      </c>
      <c r="G22" s="1075">
        <v>357.65340992647134</v>
      </c>
      <c r="H22" s="1076">
        <v>0.4214857125028818</v>
      </c>
      <c r="I22" s="1070"/>
      <c r="J22" s="1070"/>
      <c r="K22" s="1070"/>
      <c r="L22" s="1070"/>
      <c r="M22" s="1070"/>
      <c r="N22" s="1070"/>
      <c r="O22" s="1070"/>
    </row>
    <row r="23" spans="1:15" ht="15" customHeight="1" x14ac:dyDescent="0.25">
      <c r="B23" s="1074" t="s">
        <v>42</v>
      </c>
      <c r="C23" s="1075">
        <v>321.10533936651598</v>
      </c>
      <c r="D23" s="1076">
        <v>0.13202150652919922</v>
      </c>
      <c r="E23" s="1075">
        <v>334.20936999999952</v>
      </c>
      <c r="F23" s="1076">
        <v>0.16035791233884455</v>
      </c>
      <c r="G23" s="1075">
        <v>463.50437059415168</v>
      </c>
      <c r="H23" s="1076">
        <v>0.2252851617816605</v>
      </c>
      <c r="I23" s="1070"/>
      <c r="J23" s="1070"/>
      <c r="K23" s="1070"/>
      <c r="L23" s="1070"/>
      <c r="M23" s="1070"/>
      <c r="N23" s="1070"/>
      <c r="O23" s="1070"/>
    </row>
    <row r="24" spans="1:15" ht="15" customHeight="1" x14ac:dyDescent="0.25">
      <c r="B24" s="1074" t="s">
        <v>43</v>
      </c>
      <c r="C24" s="1075">
        <v>409.72053333333292</v>
      </c>
      <c r="D24" s="1076">
        <v>0.14845271235031485</v>
      </c>
      <c r="E24" s="1075">
        <v>428.55642201834911</v>
      </c>
      <c r="F24" s="1076">
        <v>0.24783787818528757</v>
      </c>
      <c r="G24" s="1075">
        <v>635.86265822784821</v>
      </c>
      <c r="H24" s="1076">
        <v>0.21829512917652846</v>
      </c>
      <c r="I24" s="1070"/>
      <c r="J24" s="1070"/>
      <c r="K24" s="1070"/>
      <c r="L24" s="1070"/>
      <c r="M24" s="1070"/>
      <c r="N24" s="1070"/>
      <c r="O24" s="1070"/>
    </row>
    <row r="25" spans="1:15" ht="15" customHeight="1" x14ac:dyDescent="0.25">
      <c r="B25" s="1074" t="s">
        <v>44</v>
      </c>
      <c r="C25" s="1075">
        <v>608.04121794871776</v>
      </c>
      <c r="D25" s="1076">
        <v>0.63117772169575681</v>
      </c>
      <c r="E25" s="1075">
        <v>684.90827868852443</v>
      </c>
      <c r="F25" s="1076">
        <v>0.55264021020767129</v>
      </c>
      <c r="G25" s="1075">
        <v>661.66452380952387</v>
      </c>
      <c r="H25" s="1076">
        <v>0.57471380857698184</v>
      </c>
      <c r="I25" s="1070"/>
      <c r="J25" s="1070"/>
      <c r="K25" s="1070"/>
      <c r="L25" s="1070"/>
      <c r="M25" s="1070"/>
      <c r="N25" s="1070"/>
      <c r="O25" s="1070"/>
    </row>
    <row r="26" spans="1:15" ht="15" customHeight="1" x14ac:dyDescent="0.25">
      <c r="B26" s="1074" t="s">
        <v>45</v>
      </c>
      <c r="C26" s="1075">
        <v>300</v>
      </c>
      <c r="D26" s="1076">
        <v>0</v>
      </c>
      <c r="E26" s="1075">
        <v>483.33333333333331</v>
      </c>
      <c r="F26" s="1076">
        <v>8.4465163544247129E-2</v>
      </c>
      <c r="G26" s="1075" t="s">
        <v>363</v>
      </c>
      <c r="H26" s="1076" t="s">
        <v>363</v>
      </c>
      <c r="I26" s="1070"/>
      <c r="J26" s="1070"/>
      <c r="K26" s="1070"/>
      <c r="L26" s="1070"/>
      <c r="M26" s="1070"/>
      <c r="N26" s="1070"/>
      <c r="O26" s="1070"/>
    </row>
    <row r="27" spans="1:15" ht="15" customHeight="1" x14ac:dyDescent="0.25">
      <c r="B27" s="1074" t="s">
        <v>46</v>
      </c>
      <c r="C27" s="1075">
        <v>324.95400000000001</v>
      </c>
      <c r="D27" s="1076">
        <v>0.29358084281611568</v>
      </c>
      <c r="E27" s="1075">
        <v>280.82476190476189</v>
      </c>
      <c r="F27" s="1076">
        <v>0.30704847411021852</v>
      </c>
      <c r="G27" s="1075">
        <v>530.34333333333336</v>
      </c>
      <c r="H27" s="1076">
        <v>0.25718683672733555</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260.67641854866821</v>
      </c>
      <c r="D29" s="1305">
        <v>0.53236697666766208</v>
      </c>
      <c r="E29" s="1304">
        <v>365.2915076768225</v>
      </c>
      <c r="F29" s="1305">
        <v>0.55427264779719265</v>
      </c>
      <c r="G29" s="1304">
        <v>494.76808105318105</v>
      </c>
      <c r="H29" s="1305">
        <v>0.50507604333466283</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196</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452</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075">
        <v>382.32842845326979</v>
      </c>
      <c r="D13" s="1076">
        <v>0.4146500732930794</v>
      </c>
      <c r="E13" s="1075" t="s">
        <v>363</v>
      </c>
      <c r="F13" s="1076" t="s">
        <v>363</v>
      </c>
      <c r="G13" s="1075" t="s">
        <v>363</v>
      </c>
      <c r="H13" s="1076" t="s">
        <v>363</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v>192.18598922247813</v>
      </c>
      <c r="D15" s="1076">
        <v>0.70481129350969984</v>
      </c>
      <c r="E15" s="1075">
        <v>277.83647130647012</v>
      </c>
      <c r="F15" s="1076">
        <v>0.67464202632152392</v>
      </c>
      <c r="G15" s="1075">
        <v>445.62372881355913</v>
      </c>
      <c r="H15" s="1076">
        <v>0.6485065494632023</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v>159.11625073572674</v>
      </c>
      <c r="D17" s="1076">
        <v>0.93625512251604548</v>
      </c>
      <c r="E17" s="1075">
        <v>197.0659536082473</v>
      </c>
      <c r="F17" s="1076">
        <v>1.0836374275535929</v>
      </c>
      <c r="G17" s="1075">
        <v>258.769194395797</v>
      </c>
      <c r="H17" s="1076">
        <v>0.97091655196100213</v>
      </c>
      <c r="I17" s="1070"/>
      <c r="J17" s="1070"/>
      <c r="K17" s="1070"/>
      <c r="L17" s="1070"/>
      <c r="M17" s="1070"/>
      <c r="N17" s="1070"/>
      <c r="O17" s="1070"/>
    </row>
    <row r="18" spans="1:15" ht="15" customHeight="1" x14ac:dyDescent="0.25">
      <c r="B18" s="1074" t="s">
        <v>40</v>
      </c>
      <c r="C18" s="1075">
        <v>140.47843511450381</v>
      </c>
      <c r="D18" s="1076">
        <v>0.46345211540814335</v>
      </c>
      <c r="E18" s="1075">
        <v>188.10650349650328</v>
      </c>
      <c r="F18" s="1076">
        <v>0.49775357541068771</v>
      </c>
      <c r="G18" s="1075">
        <v>237.60068607068612</v>
      </c>
      <c r="H18" s="1076">
        <v>0.71755675004106845</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v>268.68974238875876</v>
      </c>
      <c r="D20" s="1076">
        <v>0.27338926703177024</v>
      </c>
      <c r="E20" s="1075">
        <v>346.1312270531381</v>
      </c>
      <c r="F20" s="1076">
        <v>0.33248285760983637</v>
      </c>
      <c r="G20" s="1075">
        <v>458.79104607721069</v>
      </c>
      <c r="H20" s="1076">
        <v>0.44059896456500869</v>
      </c>
      <c r="I20" s="1070"/>
      <c r="J20" s="1070"/>
      <c r="K20" s="1070"/>
      <c r="L20" s="1070"/>
      <c r="M20" s="1070"/>
      <c r="N20" s="1070"/>
      <c r="O20" s="1070"/>
    </row>
    <row r="21" spans="1:15" ht="15" customHeight="1" x14ac:dyDescent="0.25">
      <c r="B21" s="1074" t="s">
        <v>2</v>
      </c>
      <c r="C21" s="1075">
        <v>276.83860613810742</v>
      </c>
      <c r="D21" s="1076">
        <v>0.23095417498812612</v>
      </c>
      <c r="E21" s="1075">
        <v>354.44729292929259</v>
      </c>
      <c r="F21" s="1076">
        <v>0.2996974005422301</v>
      </c>
      <c r="G21" s="1075">
        <v>360.07604838709676</v>
      </c>
      <c r="H21" s="1076">
        <v>0.46545157788544045</v>
      </c>
      <c r="I21" s="1070"/>
      <c r="J21" s="1070"/>
      <c r="K21" s="1070"/>
      <c r="L21" s="1070"/>
      <c r="M21" s="1070"/>
      <c r="N21" s="1070"/>
      <c r="O21" s="1070"/>
    </row>
    <row r="22" spans="1:15" ht="15" customHeight="1" x14ac:dyDescent="0.25">
      <c r="B22" s="1074" t="s">
        <v>35</v>
      </c>
      <c r="C22" s="1075">
        <v>238.03849999999983</v>
      </c>
      <c r="D22" s="1076">
        <v>0.34290683299570518</v>
      </c>
      <c r="E22" s="1075">
        <v>329.08830769230639</v>
      </c>
      <c r="F22" s="1076">
        <v>0.37911068040461227</v>
      </c>
      <c r="G22" s="1075">
        <v>526.84728155339894</v>
      </c>
      <c r="H22" s="1076">
        <v>0.41622485338499904</v>
      </c>
      <c r="I22" s="1070"/>
      <c r="J22" s="1070"/>
      <c r="K22" s="1070"/>
      <c r="L22" s="1070"/>
      <c r="M22" s="1070"/>
      <c r="N22" s="1070"/>
      <c r="O22" s="1070"/>
    </row>
    <row r="23" spans="1:15" ht="15" customHeight="1" x14ac:dyDescent="0.25">
      <c r="B23" s="1074" t="s">
        <v>42</v>
      </c>
      <c r="C23" s="1075">
        <v>304.55714746172447</v>
      </c>
      <c r="D23" s="1076">
        <v>0.10504083837151994</v>
      </c>
      <c r="E23" s="1075">
        <v>331.69934336525336</v>
      </c>
      <c r="F23" s="1076">
        <v>0.2190560770231216</v>
      </c>
      <c r="G23" s="1075">
        <v>456.11876802884012</v>
      </c>
      <c r="H23" s="1076">
        <v>0.32875281243350796</v>
      </c>
      <c r="I23" s="1070"/>
      <c r="J23" s="1070"/>
      <c r="K23" s="1070"/>
      <c r="L23" s="1070"/>
      <c r="M23" s="1070"/>
      <c r="N23" s="1070"/>
      <c r="O23" s="1070"/>
    </row>
    <row r="24" spans="1:15" ht="15" customHeight="1" x14ac:dyDescent="0.25">
      <c r="B24" s="1074" t="s">
        <v>43</v>
      </c>
      <c r="C24" s="1075">
        <v>296.02488188976383</v>
      </c>
      <c r="D24" s="1076">
        <v>0.17619920506536838</v>
      </c>
      <c r="E24" s="1075">
        <v>414.4034177215201</v>
      </c>
      <c r="F24" s="1076">
        <v>0.17766801497997872</v>
      </c>
      <c r="G24" s="1075">
        <v>690.25386075949359</v>
      </c>
      <c r="H24" s="1076">
        <v>0.14818360115077522</v>
      </c>
      <c r="I24" s="1070"/>
      <c r="J24" s="1070"/>
      <c r="K24" s="1070"/>
      <c r="L24" s="1070"/>
      <c r="M24" s="1070"/>
      <c r="N24" s="1070"/>
      <c r="O24" s="1070"/>
    </row>
    <row r="25" spans="1:15" ht="15" customHeight="1" x14ac:dyDescent="0.25">
      <c r="B25" s="1074" t="s">
        <v>44</v>
      </c>
      <c r="C25" s="1075">
        <v>294.5480152671758</v>
      </c>
      <c r="D25" s="1076">
        <v>7.2730528065530306E-2</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256.09896842105508</v>
      </c>
      <c r="D29" s="1305">
        <v>0.47144584296696979</v>
      </c>
      <c r="E29" s="1304">
        <v>285.77942255267152</v>
      </c>
      <c r="F29" s="1305">
        <v>0.55509036125579725</v>
      </c>
      <c r="G29" s="1304">
        <v>385.23851787874571</v>
      </c>
      <c r="H29" s="1305">
        <v>0.61332924111264797</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8.6"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2578125" defaultRowHeight="15" x14ac:dyDescent="0.25"/>
  <cols>
    <col min="1" max="1" width="5.85546875" style="666" customWidth="1"/>
    <col min="2" max="2" width="28.85546875" style="666" customWidth="1"/>
    <col min="3" max="3" width="10.85546875" style="666" bestFit="1" customWidth="1"/>
    <col min="4" max="4" width="12.5703125" style="666" customWidth="1"/>
    <col min="5" max="5" width="10.85546875" style="666" bestFit="1" customWidth="1"/>
    <col min="6" max="6" width="12.85546875" style="666" customWidth="1"/>
    <col min="7" max="7" width="10.85546875" style="666" bestFit="1" customWidth="1"/>
    <col min="8" max="8" width="12.85546875" style="666" customWidth="1"/>
    <col min="9" max="9" width="28.140625" style="666" customWidth="1"/>
    <col min="10" max="10" width="7" style="666" customWidth="1"/>
    <col min="11" max="11" width="10.85546875" style="666" customWidth="1"/>
    <col min="12" max="12" width="7" style="666" customWidth="1"/>
    <col min="13" max="13" width="10.85546875" style="666" customWidth="1"/>
    <col min="14" max="14" width="7" style="666" customWidth="1"/>
    <col min="15" max="15" width="10.85546875" style="666" customWidth="1"/>
    <col min="16" max="16" width="11.42578125" style="666"/>
    <col min="17" max="17" width="25.140625" style="666" bestFit="1" customWidth="1"/>
    <col min="18" max="18" width="6.7109375" style="666" customWidth="1"/>
    <col min="19" max="19" width="10.7109375" style="666" customWidth="1"/>
    <col min="20" max="20" width="6.7109375" style="666" customWidth="1"/>
    <col min="21" max="21" width="10.7109375" style="666" customWidth="1"/>
    <col min="22" max="22" width="6.7109375" style="666" customWidth="1"/>
    <col min="23" max="23" width="10.7109375" style="666" customWidth="1"/>
    <col min="24" max="16384" width="11.42578125" style="666"/>
  </cols>
  <sheetData>
    <row r="1" spans="1:18" s="700" customFormat="1" x14ac:dyDescent="0.25">
      <c r="A1" s="700" t="s">
        <v>96</v>
      </c>
      <c r="B1" s="700" t="s">
        <v>67</v>
      </c>
      <c r="C1" s="700" t="s">
        <v>197</v>
      </c>
      <c r="I1" s="700" t="s">
        <v>96</v>
      </c>
      <c r="J1" s="700" t="s">
        <v>67</v>
      </c>
      <c r="Q1" s="700" t="s">
        <v>81</v>
      </c>
    </row>
    <row r="2" spans="1:18" s="700" customFormat="1" x14ac:dyDescent="0.25"/>
    <row r="3" spans="1:18" s="700" customFormat="1" x14ac:dyDescent="0.25"/>
    <row r="4" spans="1:18" s="700" customFormat="1" x14ac:dyDescent="0.25"/>
    <row r="5" spans="1:18" s="700" customFormat="1" ht="16.5" customHeight="1" x14ac:dyDescent="0.25"/>
    <row r="6" spans="1:18" s="621" customFormat="1" ht="42.75" customHeight="1" x14ac:dyDescent="0.2">
      <c r="A6" s="1015"/>
      <c r="B6" s="1556" t="s">
        <v>451</v>
      </c>
      <c r="C6" s="1556"/>
      <c r="D6" s="1556"/>
      <c r="E6" s="1556"/>
      <c r="F6" s="1556"/>
      <c r="G6" s="1556"/>
      <c r="H6" s="1556"/>
      <c r="I6" s="1556"/>
      <c r="J6" s="1016"/>
      <c r="K6" s="1016"/>
      <c r="L6" s="1016"/>
      <c r="M6" s="1067"/>
      <c r="N6" s="1067"/>
      <c r="O6" s="1067"/>
      <c r="P6" s="1067"/>
      <c r="Q6" s="1067"/>
      <c r="R6" s="1067"/>
    </row>
    <row r="7" spans="1:18" s="621" customFormat="1" ht="15.75" customHeight="1" x14ac:dyDescent="0.2">
      <c r="A7" s="1015"/>
      <c r="B7" s="1695" t="str">
        <f>porsaad!$B$6</f>
        <v>Situación a 30 de junio de 2025</v>
      </c>
      <c r="C7" s="1695"/>
      <c r="D7" s="1695"/>
      <c r="E7" s="1695"/>
      <c r="F7" s="1695"/>
      <c r="G7" s="1695"/>
      <c r="H7" s="1695"/>
      <c r="I7" s="1695"/>
      <c r="J7" s="1068"/>
      <c r="K7" s="1068"/>
      <c r="L7" s="1068"/>
      <c r="M7" s="1069"/>
      <c r="N7" s="1069"/>
      <c r="O7" s="1069"/>
      <c r="P7" s="1069"/>
      <c r="Q7" s="1069"/>
      <c r="R7" s="1069"/>
    </row>
    <row r="8" spans="1:18" s="700" customFormat="1" ht="6" customHeight="1" x14ac:dyDescent="0.25">
      <c r="A8" s="1018"/>
      <c r="B8" s="1018"/>
      <c r="C8" s="1018"/>
      <c r="D8" s="1018"/>
      <c r="E8" s="1018"/>
      <c r="F8" s="1018"/>
      <c r="G8" s="1018"/>
      <c r="H8" s="1018"/>
      <c r="I8" s="1018"/>
      <c r="J8" s="1018"/>
      <c r="K8" s="1018"/>
      <c r="L8" s="1018"/>
    </row>
    <row r="9" spans="1:18" x14ac:dyDescent="0.25">
      <c r="B9" s="1708" t="s">
        <v>12</v>
      </c>
      <c r="C9" s="1710" t="s">
        <v>48</v>
      </c>
      <c r="D9" s="1710"/>
      <c r="E9" s="1711" t="s">
        <v>33</v>
      </c>
      <c r="F9" s="1712"/>
      <c r="G9" s="1713" t="s">
        <v>32</v>
      </c>
      <c r="H9" s="1714"/>
      <c r="I9" s="1070"/>
      <c r="J9" s="1070"/>
      <c r="K9" s="1070"/>
      <c r="L9" s="1070"/>
      <c r="M9" s="1070"/>
      <c r="N9" s="1070"/>
      <c r="O9" s="1070"/>
    </row>
    <row r="10" spans="1:18" ht="46.5" customHeight="1" x14ac:dyDescent="0.25">
      <c r="B10" s="1709"/>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2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2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25">
      <c r="B13" s="1074" t="s">
        <v>37</v>
      </c>
      <c r="C13" s="1103">
        <v>15.357523809523851</v>
      </c>
      <c r="D13" s="1076">
        <v>3.6482546959914444E-2</v>
      </c>
      <c r="E13" s="1103">
        <v>15.187419354838696</v>
      </c>
      <c r="F13" s="1076">
        <v>0.12058281848650373</v>
      </c>
      <c r="G13" s="1103">
        <v>15.211538461538463</v>
      </c>
      <c r="H13" s="1076">
        <v>6.9877840110420503E-2</v>
      </c>
      <c r="I13" s="1070"/>
      <c r="J13" s="1070"/>
      <c r="K13" s="1070"/>
      <c r="L13" s="1070"/>
      <c r="M13" s="1070"/>
      <c r="N13" s="1070"/>
      <c r="O13" s="1070"/>
    </row>
    <row r="14" spans="1:18" ht="15" customHeight="1" x14ac:dyDescent="0.2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25">
      <c r="B15" s="1074" t="s">
        <v>6</v>
      </c>
      <c r="C15" s="1075" t="s">
        <v>363</v>
      </c>
      <c r="D15" s="1076" t="s">
        <v>363</v>
      </c>
      <c r="E15" s="1075" t="s">
        <v>363</v>
      </c>
      <c r="F15" s="1076" t="s">
        <v>363</v>
      </c>
      <c r="G15" s="1075" t="s">
        <v>363</v>
      </c>
      <c r="H15" s="1076" t="s">
        <v>363</v>
      </c>
      <c r="I15" s="1070"/>
      <c r="J15" s="1070"/>
      <c r="K15" s="1070"/>
      <c r="L15" s="1070"/>
      <c r="M15" s="1070"/>
      <c r="N15" s="1070"/>
      <c r="O15" s="1070"/>
    </row>
    <row r="16" spans="1:18" ht="15" customHeight="1" x14ac:dyDescent="0.2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2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2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2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2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2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2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2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2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2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2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2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2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25">
      <c r="B29" s="1303" t="s">
        <v>0</v>
      </c>
      <c r="C29" s="1304">
        <v>15.357523809523851</v>
      </c>
      <c r="D29" s="1305">
        <v>3.6482546959914444E-2</v>
      </c>
      <c r="E29" s="1304">
        <v>14.946349206349192</v>
      </c>
      <c r="F29" s="1305">
        <v>0.17652215182475914</v>
      </c>
      <c r="G29" s="1304">
        <v>15.211538461538463</v>
      </c>
      <c r="H29" s="1305">
        <v>6.9877840110420503E-2</v>
      </c>
      <c r="I29" s="672"/>
      <c r="J29" s="672"/>
      <c r="K29" s="672"/>
      <c r="L29" s="672"/>
      <c r="M29" s="672"/>
      <c r="N29" s="672"/>
      <c r="O29" s="672"/>
    </row>
    <row r="30" spans="1:15" x14ac:dyDescent="0.25">
      <c r="A30" s="1070"/>
      <c r="B30" s="1070"/>
      <c r="C30" s="1070"/>
      <c r="D30" s="1070"/>
      <c r="E30" s="1070"/>
      <c r="F30" s="1070"/>
      <c r="G30" s="1070"/>
      <c r="H30" s="1070"/>
      <c r="I30" s="1070"/>
      <c r="J30" s="1070"/>
      <c r="K30" s="1070"/>
      <c r="L30" s="1070"/>
      <c r="M30" s="1070"/>
      <c r="N30" s="1070"/>
      <c r="O30" s="1070"/>
    </row>
    <row r="31" spans="1:15" ht="12.75" customHeight="1" x14ac:dyDescent="0.25">
      <c r="B31" s="1080" t="s">
        <v>188</v>
      </c>
      <c r="C31" s="1080"/>
      <c r="D31" s="1080"/>
      <c r="E31" s="1080"/>
      <c r="F31" s="1080"/>
      <c r="G31" s="1080"/>
      <c r="H31" s="1080"/>
      <c r="I31" s="1081"/>
      <c r="J31" s="1081"/>
      <c r="K31" s="1081"/>
      <c r="L31" s="1081"/>
      <c r="M31" s="1081"/>
      <c r="N31" s="1081"/>
      <c r="O31" s="1081"/>
    </row>
    <row r="32" spans="1:15" ht="47.45" customHeight="1" x14ac:dyDescent="0.25">
      <c r="B32" s="1707" t="s">
        <v>288</v>
      </c>
      <c r="C32" s="1707"/>
      <c r="D32" s="1707"/>
      <c r="E32" s="1707"/>
      <c r="F32" s="1707"/>
      <c r="G32" s="1707"/>
      <c r="H32" s="1707"/>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2578125" defaultRowHeight="15" x14ac:dyDescent="0.2"/>
  <cols>
    <col min="1" max="1" width="0.7109375" style="333" customWidth="1"/>
    <col min="2" max="2" width="28.7109375" style="333" customWidth="1"/>
    <col min="3" max="3" width="0.7109375" style="333" customWidth="1"/>
    <col min="4" max="4" width="11.28515625" style="333" bestFit="1" customWidth="1"/>
    <col min="5" max="5" width="10.7109375" style="333" customWidth="1"/>
    <col min="6" max="6" width="0.7109375" style="333" customWidth="1"/>
    <col min="7" max="7" width="12.85546875" style="333" customWidth="1"/>
    <col min="8" max="8" width="10.7109375" style="333" customWidth="1"/>
    <col min="9" max="9" width="0.7109375" style="333" customWidth="1"/>
    <col min="10" max="10" width="11.7109375" style="333" customWidth="1"/>
    <col min="11" max="11" width="11.140625" style="333" customWidth="1"/>
    <col min="12" max="17" width="11.42578125" style="333"/>
    <col min="18" max="18" width="7.5703125" style="333" customWidth="1"/>
    <col min="19" max="19" width="2.28515625" style="333" customWidth="1"/>
    <col min="20" max="16384" width="11.42578125" style="333"/>
  </cols>
  <sheetData>
    <row r="1" spans="1:259" s="613" customFormat="1" ht="9" customHeight="1" x14ac:dyDescent="0.2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2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6.95" customHeight="1" x14ac:dyDescent="0.25">
      <c r="A3" s="345"/>
      <c r="B3" s="1450"/>
      <c r="C3" s="1450"/>
      <c r="D3" s="1450"/>
      <c r="E3" s="1450"/>
      <c r="F3" s="1450"/>
      <c r="G3" s="1450"/>
      <c r="H3" s="1450"/>
      <c r="I3" s="1450"/>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
      <c r="A4" s="1716" t="s">
        <v>333</v>
      </c>
      <c r="B4" s="1716"/>
      <c r="C4" s="1716"/>
      <c r="D4" s="1716"/>
      <c r="E4" s="1716"/>
      <c r="F4" s="1716"/>
      <c r="G4" s="1716"/>
      <c r="H4" s="1716"/>
      <c r="I4" s="1716"/>
      <c r="J4" s="1716"/>
      <c r="K4" s="1716"/>
      <c r="L4" s="1716"/>
      <c r="M4" s="1716"/>
      <c r="N4" s="1716"/>
      <c r="O4" s="1716"/>
      <c r="P4" s="1716"/>
      <c r="Q4" s="1716"/>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
      <c r="A5" s="492"/>
      <c r="B5" s="1477" t="str">
        <f>porsaad!$B$6</f>
        <v>Situación a 30 de junio de 2025</v>
      </c>
      <c r="C5" s="1477"/>
      <c r="D5" s="1477"/>
      <c r="E5" s="1477"/>
      <c r="F5" s="1477"/>
      <c r="G5" s="1477"/>
      <c r="H5" s="1477"/>
      <c r="I5" s="1477"/>
      <c r="J5" s="1477"/>
      <c r="K5" s="1477"/>
      <c r="L5" s="1477"/>
      <c r="M5" s="1477"/>
      <c r="N5" s="1477"/>
      <c r="O5" s="1477"/>
      <c r="P5" s="1477"/>
      <c r="Q5" s="1477"/>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6.95" customHeight="1" x14ac:dyDescent="0.2">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
      <c r="A8" s="492"/>
      <c r="B8" s="1717" t="s">
        <v>500</v>
      </c>
      <c r="C8" s="1718"/>
      <c r="D8" s="1719"/>
      <c r="E8" s="1719"/>
      <c r="F8" s="1719"/>
      <c r="G8" s="1719"/>
      <c r="H8" s="1719"/>
      <c r="I8" s="1719"/>
      <c r="J8" s="1719"/>
      <c r="K8" s="1720"/>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
      <c r="A10" s="345"/>
      <c r="B10" s="1562" t="s">
        <v>12</v>
      </c>
      <c r="C10" s="891"/>
      <c r="D10" s="1564" t="s">
        <v>165</v>
      </c>
      <c r="E10" s="1565"/>
      <c r="F10" s="744"/>
      <c r="G10" s="1564" t="s">
        <v>164</v>
      </c>
      <c r="H10" s="1565"/>
      <c r="I10" s="744"/>
      <c r="J10" s="1564" t="s">
        <v>166</v>
      </c>
      <c r="K10" s="1565"/>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
      <c r="A11" s="322"/>
      <c r="B11" s="1619"/>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
      <c r="A13" s="328"/>
      <c r="B13" s="755" t="s">
        <v>8</v>
      </c>
      <c r="C13" s="329"/>
      <c r="D13" s="757">
        <v>40090</v>
      </c>
      <c r="E13" s="1109">
        <v>483.26</v>
      </c>
      <c r="F13" s="756"/>
      <c r="G13" s="758">
        <v>44591</v>
      </c>
      <c r="H13" s="1109">
        <v>118.51</v>
      </c>
      <c r="I13" s="756"/>
      <c r="J13" s="758">
        <v>44591</v>
      </c>
      <c r="K13" s="1109">
        <v>574.23</v>
      </c>
      <c r="L13" s="329"/>
      <c r="M13" s="329">
        <f>_xlfn.RANK.EQ(K13,K$13:K$33,0)</f>
        <v>1</v>
      </c>
      <c r="N13" s="329">
        <v>1</v>
      </c>
      <c r="O13" s="329">
        <f>MATCH(N13,M$13:M$33,0)</f>
        <v>1</v>
      </c>
      <c r="P13" s="361" t="str">
        <f t="shared" ref="P13:P32" si="0">INDEX(B$13:B$33,O13,1)</f>
        <v>Andalucía</v>
      </c>
      <c r="Q13" s="1110">
        <f>INDEX(K$13:K$33,O13,1)</f>
        <v>574.23</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
      <c r="A14" s="331"/>
      <c r="B14" s="763" t="s">
        <v>7</v>
      </c>
      <c r="C14" s="329"/>
      <c r="D14" s="764">
        <v>9832</v>
      </c>
      <c r="E14" s="1109">
        <v>133.79</v>
      </c>
      <c r="F14" s="756"/>
      <c r="G14" s="765">
        <v>9625</v>
      </c>
      <c r="H14" s="1109">
        <v>27.43</v>
      </c>
      <c r="I14" s="756"/>
      <c r="J14" s="765">
        <v>9625</v>
      </c>
      <c r="K14" s="1109">
        <v>162.75</v>
      </c>
      <c r="L14" s="329"/>
      <c r="M14" s="329">
        <f t="shared" ref="M14:M33" si="1">_xlfn.RANK.EQ(K14,K$13:K$33,0)</f>
        <v>17</v>
      </c>
      <c r="N14" s="329">
        <v>2</v>
      </c>
      <c r="O14" s="329">
        <f t="shared" ref="O14:O32" si="2">MATCH(N14,M$13:M$33,0)</f>
        <v>14</v>
      </c>
      <c r="P14" s="361" t="str">
        <f t="shared" si="0"/>
        <v>Murcia, Región de</v>
      </c>
      <c r="Q14" s="1110">
        <f t="shared" ref="Q14:Q32" si="3">INDEX(K$13:K$33,O14,1)</f>
        <v>564.23</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
      <c r="A15" s="331"/>
      <c r="B15" s="763" t="s">
        <v>37</v>
      </c>
      <c r="C15" s="329"/>
      <c r="D15" s="764">
        <v>8974</v>
      </c>
      <c r="E15" s="1109">
        <v>309.04000000000002</v>
      </c>
      <c r="F15" s="756"/>
      <c r="G15" s="765">
        <v>7814</v>
      </c>
      <c r="H15" s="1109">
        <v>4.66</v>
      </c>
      <c r="I15" s="756"/>
      <c r="J15" s="765">
        <v>7814</v>
      </c>
      <c r="K15" s="1109">
        <v>336.23</v>
      </c>
      <c r="L15" s="329"/>
      <c r="M15" s="329">
        <f t="shared" si="1"/>
        <v>7</v>
      </c>
      <c r="N15" s="329">
        <v>3</v>
      </c>
      <c r="O15" s="329">
        <f>MATCH(N15,M$13:M$33,0)</f>
        <v>5</v>
      </c>
      <c r="P15" s="361" t="str">
        <f t="shared" si="0"/>
        <v>Canarias</v>
      </c>
      <c r="Q15" s="1110">
        <f t="shared" si="3"/>
        <v>520.79999999999995</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
      <c r="A16" s="331"/>
      <c r="B16" s="763" t="s">
        <v>38</v>
      </c>
      <c r="C16" s="329"/>
      <c r="D16" s="764">
        <v>7392</v>
      </c>
      <c r="E16" s="1109">
        <v>127.08</v>
      </c>
      <c r="F16" s="756"/>
      <c r="G16" s="765">
        <v>6763</v>
      </c>
      <c r="H16" s="1109">
        <v>106.88</v>
      </c>
      <c r="I16" s="756"/>
      <c r="J16" s="765">
        <v>6763</v>
      </c>
      <c r="K16" s="1109">
        <v>231.57</v>
      </c>
      <c r="L16" s="329"/>
      <c r="M16" s="329">
        <f t="shared" si="1"/>
        <v>11</v>
      </c>
      <c r="N16" s="329">
        <v>4</v>
      </c>
      <c r="O16" s="329">
        <f t="shared" si="2"/>
        <v>12</v>
      </c>
      <c r="P16" s="361" t="str">
        <f t="shared" si="0"/>
        <v>Galicia</v>
      </c>
      <c r="Q16" s="1110">
        <f t="shared" si="3"/>
        <v>361.07</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
      <c r="A17" s="331"/>
      <c r="B17" s="763" t="s">
        <v>6</v>
      </c>
      <c r="C17" s="329"/>
      <c r="D17" s="764">
        <v>20638</v>
      </c>
      <c r="E17" s="1109">
        <v>356.85</v>
      </c>
      <c r="F17" s="756"/>
      <c r="G17" s="765">
        <v>10376</v>
      </c>
      <c r="H17" s="1109">
        <v>140.78</v>
      </c>
      <c r="I17" s="756"/>
      <c r="J17" s="765">
        <v>10376</v>
      </c>
      <c r="K17" s="1109">
        <v>520.79999999999995</v>
      </c>
      <c r="L17" s="329"/>
      <c r="M17" s="329">
        <f t="shared" si="1"/>
        <v>3</v>
      </c>
      <c r="N17" s="329">
        <v>5</v>
      </c>
      <c r="O17" s="329">
        <f t="shared" si="2"/>
        <v>21</v>
      </c>
      <c r="P17" s="361" t="str">
        <f t="shared" si="0"/>
        <v>TOTAL</v>
      </c>
      <c r="Q17" s="1110">
        <f t="shared" si="3"/>
        <v>341.66</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
      <c r="A18" s="331"/>
      <c r="B18" s="763" t="s">
        <v>5</v>
      </c>
      <c r="C18" s="329"/>
      <c r="D18" s="768">
        <v>3546</v>
      </c>
      <c r="E18" s="1109">
        <v>160.52000000000001</v>
      </c>
      <c r="F18" s="756"/>
      <c r="G18" s="769">
        <v>2256</v>
      </c>
      <c r="H18" s="1109">
        <v>52.18</v>
      </c>
      <c r="I18" s="756"/>
      <c r="J18" s="769">
        <v>2256</v>
      </c>
      <c r="K18" s="1109">
        <v>209.61</v>
      </c>
      <c r="L18" s="329"/>
      <c r="M18" s="329">
        <f t="shared" si="1"/>
        <v>14</v>
      </c>
      <c r="N18" s="329">
        <v>6</v>
      </c>
      <c r="O18" s="329">
        <f t="shared" si="2"/>
        <v>13</v>
      </c>
      <c r="P18" s="361" t="str">
        <f t="shared" si="0"/>
        <v>Madrid, Comunidad de*</v>
      </c>
      <c r="Q18" s="1111">
        <f t="shared" si="3"/>
        <v>336.29</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
      <c r="A19" s="450"/>
      <c r="B19" s="771" t="s">
        <v>161</v>
      </c>
      <c r="C19" s="329"/>
      <c r="D19" s="764">
        <v>20729</v>
      </c>
      <c r="E19" s="1109">
        <v>109.56</v>
      </c>
      <c r="F19" s="756"/>
      <c r="G19" s="772">
        <v>14590</v>
      </c>
      <c r="H19" s="1109">
        <v>0.12</v>
      </c>
      <c r="I19" s="756"/>
      <c r="J19" s="772">
        <v>14590</v>
      </c>
      <c r="K19" s="1109">
        <v>113.19</v>
      </c>
      <c r="L19" s="329"/>
      <c r="M19" s="329">
        <f t="shared" si="1"/>
        <v>19</v>
      </c>
      <c r="N19" s="329">
        <v>7</v>
      </c>
      <c r="O19" s="329">
        <f t="shared" si="2"/>
        <v>3</v>
      </c>
      <c r="P19" s="361" t="str">
        <f t="shared" si="0"/>
        <v>Asturias, Principado de</v>
      </c>
      <c r="Q19" s="1110">
        <f t="shared" si="3"/>
        <v>336.23</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
      <c r="A20" s="450"/>
      <c r="B20" s="771" t="s">
        <v>40</v>
      </c>
      <c r="C20" s="329"/>
      <c r="D20" s="764">
        <v>15219</v>
      </c>
      <c r="E20" s="1109">
        <v>109.13</v>
      </c>
      <c r="F20" s="756"/>
      <c r="G20" s="772">
        <v>13963</v>
      </c>
      <c r="H20" s="1109">
        <v>61.34</v>
      </c>
      <c r="I20" s="756"/>
      <c r="J20" s="772">
        <v>13963</v>
      </c>
      <c r="K20" s="1109">
        <v>176.23</v>
      </c>
      <c r="L20" s="329"/>
      <c r="M20" s="329">
        <f t="shared" si="1"/>
        <v>16</v>
      </c>
      <c r="N20" s="329">
        <v>8</v>
      </c>
      <c r="O20" s="329">
        <f t="shared" si="2"/>
        <v>10</v>
      </c>
      <c r="P20" s="361" t="str">
        <f t="shared" si="0"/>
        <v>Comunitat Valenciana</v>
      </c>
      <c r="Q20" s="1110">
        <f t="shared" si="3"/>
        <v>311.88</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
      <c r="A21" s="450"/>
      <c r="B21" s="771" t="s">
        <v>41</v>
      </c>
      <c r="C21" s="329"/>
      <c r="D21" s="764">
        <v>60965</v>
      </c>
      <c r="E21" s="1109">
        <v>195.46</v>
      </c>
      <c r="F21" s="756"/>
      <c r="G21" s="772">
        <v>20254</v>
      </c>
      <c r="H21" s="1109">
        <v>82.04</v>
      </c>
      <c r="I21" s="756"/>
      <c r="J21" s="772">
        <v>20254</v>
      </c>
      <c r="K21" s="1109">
        <v>269.45</v>
      </c>
      <c r="L21" s="329"/>
      <c r="M21" s="329">
        <f t="shared" si="1"/>
        <v>9</v>
      </c>
      <c r="N21" s="329">
        <v>9</v>
      </c>
      <c r="O21" s="329">
        <f>MATCH(N21,M$13:M$33,0)</f>
        <v>9</v>
      </c>
      <c r="P21" s="361" t="str">
        <f t="shared" si="0"/>
        <v>Cataluña</v>
      </c>
      <c r="Q21" s="1110">
        <f t="shared" si="3"/>
        <v>269.45</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
      <c r="A22" s="450"/>
      <c r="B22" s="771" t="s">
        <v>3</v>
      </c>
      <c r="C22" s="329"/>
      <c r="D22" s="764">
        <v>28363</v>
      </c>
      <c r="E22" s="1109">
        <v>261.77</v>
      </c>
      <c r="F22" s="756"/>
      <c r="G22" s="772">
        <v>27344</v>
      </c>
      <c r="H22" s="1109">
        <v>63.4</v>
      </c>
      <c r="I22" s="756"/>
      <c r="J22" s="772">
        <v>27344</v>
      </c>
      <c r="K22" s="1109">
        <v>311.88</v>
      </c>
      <c r="L22" s="329"/>
      <c r="M22" s="329">
        <f t="shared" si="1"/>
        <v>8</v>
      </c>
      <c r="N22" s="329">
        <v>10</v>
      </c>
      <c r="O22" s="329">
        <f t="shared" si="2"/>
        <v>11</v>
      </c>
      <c r="P22" s="361" t="str">
        <f t="shared" si="0"/>
        <v>Extremadura</v>
      </c>
      <c r="Q22" s="1110">
        <f t="shared" si="3"/>
        <v>260.45999999999998</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
      <c r="A23" s="331"/>
      <c r="B23" s="763" t="s">
        <v>2</v>
      </c>
      <c r="C23" s="329"/>
      <c r="D23" s="764">
        <v>7365</v>
      </c>
      <c r="E23" s="1109">
        <v>133.61000000000001</v>
      </c>
      <c r="F23" s="756"/>
      <c r="G23" s="765">
        <v>4509</v>
      </c>
      <c r="H23" s="1109">
        <v>131.13999999999999</v>
      </c>
      <c r="I23" s="756"/>
      <c r="J23" s="765">
        <v>4509</v>
      </c>
      <c r="K23" s="1109">
        <v>260.45999999999998</v>
      </c>
      <c r="L23" s="329"/>
      <c r="M23" s="329">
        <f t="shared" si="1"/>
        <v>10</v>
      </c>
      <c r="N23" s="329">
        <v>11</v>
      </c>
      <c r="O23" s="329">
        <f t="shared" si="2"/>
        <v>4</v>
      </c>
      <c r="P23" s="361" t="str">
        <f t="shared" si="0"/>
        <v>Balears, Illes</v>
      </c>
      <c r="Q23" s="1110">
        <f t="shared" si="3"/>
        <v>231.57</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
      <c r="A24" s="331"/>
      <c r="B24" s="763" t="s">
        <v>35</v>
      </c>
      <c r="C24" s="329"/>
      <c r="D24" s="764">
        <v>9032</v>
      </c>
      <c r="E24" s="1109">
        <v>171.99</v>
      </c>
      <c r="F24" s="756"/>
      <c r="G24" s="765">
        <v>14536</v>
      </c>
      <c r="H24" s="1109">
        <v>161.97999999999999</v>
      </c>
      <c r="I24" s="756"/>
      <c r="J24" s="765">
        <v>14536</v>
      </c>
      <c r="K24" s="1109">
        <v>361.07</v>
      </c>
      <c r="L24" s="329"/>
      <c r="M24" s="329">
        <f t="shared" si="1"/>
        <v>4</v>
      </c>
      <c r="N24" s="329">
        <v>12</v>
      </c>
      <c r="O24" s="329">
        <f t="shared" si="2"/>
        <v>19</v>
      </c>
      <c r="P24" s="361" t="str">
        <f t="shared" si="0"/>
        <v>Melilla</v>
      </c>
      <c r="Q24" s="1110">
        <f t="shared" si="3"/>
        <v>223.67</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
      <c r="A25" s="331"/>
      <c r="B25" s="763" t="s">
        <v>162</v>
      </c>
      <c r="C25" s="329"/>
      <c r="D25" s="764">
        <v>43048</v>
      </c>
      <c r="E25" s="1109">
        <v>218.2</v>
      </c>
      <c r="F25" s="756"/>
      <c r="G25" s="765">
        <v>30682</v>
      </c>
      <c r="H25" s="1109">
        <v>69.75</v>
      </c>
      <c r="I25" s="756"/>
      <c r="J25" s="765">
        <v>30682</v>
      </c>
      <c r="K25" s="1109">
        <v>336.29</v>
      </c>
      <c r="L25" s="329"/>
      <c r="M25" s="329">
        <f t="shared" si="1"/>
        <v>6</v>
      </c>
      <c r="N25" s="329">
        <v>13</v>
      </c>
      <c r="O25" s="329">
        <f t="shared" si="2"/>
        <v>17</v>
      </c>
      <c r="P25" s="361" t="str">
        <f t="shared" si="0"/>
        <v>Rioja, La</v>
      </c>
      <c r="Q25" s="1110">
        <f t="shared" si="3"/>
        <v>222.39</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
      <c r="A26" s="331"/>
      <c r="B26" s="763" t="s">
        <v>43</v>
      </c>
      <c r="C26" s="329"/>
      <c r="D26" s="764">
        <v>10055</v>
      </c>
      <c r="E26" s="1109">
        <v>333.25</v>
      </c>
      <c r="F26" s="756"/>
      <c r="G26" s="765">
        <v>5319</v>
      </c>
      <c r="H26" s="1109">
        <v>250.42</v>
      </c>
      <c r="I26" s="756"/>
      <c r="J26" s="765">
        <v>5319</v>
      </c>
      <c r="K26" s="1109">
        <v>564.23</v>
      </c>
      <c r="L26" s="329"/>
      <c r="M26" s="329">
        <f t="shared" si="1"/>
        <v>2</v>
      </c>
      <c r="N26" s="329">
        <v>14</v>
      </c>
      <c r="O26" s="329">
        <f t="shared" si="2"/>
        <v>6</v>
      </c>
      <c r="P26" s="361" t="str">
        <f t="shared" si="0"/>
        <v>Cantabria</v>
      </c>
      <c r="Q26" s="1110">
        <f t="shared" si="3"/>
        <v>209.61</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
      <c r="A27" s="331"/>
      <c r="B27" s="763" t="s">
        <v>44</v>
      </c>
      <c r="C27" s="329"/>
      <c r="D27" s="768">
        <v>3030</v>
      </c>
      <c r="E27" s="1109">
        <v>132.51</v>
      </c>
      <c r="F27" s="756"/>
      <c r="G27" s="769">
        <v>2417</v>
      </c>
      <c r="H27" s="1109">
        <v>72.510000000000005</v>
      </c>
      <c r="I27" s="756"/>
      <c r="J27" s="769">
        <v>2417</v>
      </c>
      <c r="K27" s="1109">
        <v>202.12</v>
      </c>
      <c r="L27" s="329"/>
      <c r="M27" s="329">
        <f t="shared" si="1"/>
        <v>15</v>
      </c>
      <c r="N27" s="329">
        <v>15</v>
      </c>
      <c r="O27" s="329">
        <f t="shared" si="2"/>
        <v>15</v>
      </c>
      <c r="P27" s="361" t="str">
        <f t="shared" si="0"/>
        <v>Navarra, Comunidad Foral de</v>
      </c>
      <c r="Q27" s="1111">
        <f t="shared" si="3"/>
        <v>202.12</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
      <c r="A28" s="331"/>
      <c r="B28" s="763" t="s">
        <v>163</v>
      </c>
      <c r="C28" s="329"/>
      <c r="D28" s="768">
        <v>16602</v>
      </c>
      <c r="E28" s="1109">
        <v>73.64</v>
      </c>
      <c r="F28" s="756"/>
      <c r="G28" s="769">
        <v>8903</v>
      </c>
      <c r="H28" s="1109">
        <v>55.71</v>
      </c>
      <c r="I28" s="756"/>
      <c r="J28" s="769">
        <v>8903</v>
      </c>
      <c r="K28" s="1109">
        <v>129.33000000000001</v>
      </c>
      <c r="L28" s="329"/>
      <c r="M28" s="329">
        <f t="shared" si="1"/>
        <v>18</v>
      </c>
      <c r="N28" s="329">
        <v>16</v>
      </c>
      <c r="O28" s="329">
        <f t="shared" si="2"/>
        <v>8</v>
      </c>
      <c r="P28" s="361" t="str">
        <f t="shared" si="0"/>
        <v>Castilla - La Mancha</v>
      </c>
      <c r="Q28" s="1110">
        <f t="shared" si="3"/>
        <v>176.23</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
      <c r="A29" s="331"/>
      <c r="B29" s="763" t="s">
        <v>46</v>
      </c>
      <c r="C29" s="329"/>
      <c r="D29" s="768">
        <v>2170</v>
      </c>
      <c r="E29" s="1109">
        <v>64.03</v>
      </c>
      <c r="F29" s="756"/>
      <c r="G29" s="769">
        <v>1062</v>
      </c>
      <c r="H29" s="1109">
        <v>174.26</v>
      </c>
      <c r="I29" s="756"/>
      <c r="J29" s="769">
        <v>1062</v>
      </c>
      <c r="K29" s="1109">
        <v>222.39</v>
      </c>
      <c r="L29" s="329"/>
      <c r="M29" s="329">
        <f t="shared" si="1"/>
        <v>13</v>
      </c>
      <c r="N29" s="329">
        <v>17</v>
      </c>
      <c r="O29" s="329">
        <f t="shared" si="2"/>
        <v>2</v>
      </c>
      <c r="P29" s="361" t="str">
        <f t="shared" si="0"/>
        <v>Aragón</v>
      </c>
      <c r="Q29" s="1110">
        <f t="shared" si="3"/>
        <v>162.75</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
      <c r="A30" s="331"/>
      <c r="B30" s="763" t="s">
        <v>39</v>
      </c>
      <c r="C30" s="329"/>
      <c r="D30" s="769">
        <v>357</v>
      </c>
      <c r="E30" s="1109">
        <v>32.93</v>
      </c>
      <c r="F30" s="756"/>
      <c r="G30" s="769">
        <v>174</v>
      </c>
      <c r="H30" s="1109">
        <v>31.65</v>
      </c>
      <c r="I30" s="756"/>
      <c r="J30" s="769">
        <v>174</v>
      </c>
      <c r="K30" s="1109">
        <v>60.45</v>
      </c>
      <c r="L30" s="329"/>
      <c r="M30" s="329">
        <f t="shared" si="1"/>
        <v>20</v>
      </c>
      <c r="N30" s="329">
        <v>18</v>
      </c>
      <c r="O30" s="329">
        <f t="shared" si="2"/>
        <v>16</v>
      </c>
      <c r="P30" s="361" t="str">
        <f t="shared" si="0"/>
        <v>País Vasco*</v>
      </c>
      <c r="Q30" s="1110">
        <f t="shared" si="3"/>
        <v>129.33000000000001</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
      <c r="A31" s="331"/>
      <c r="B31" s="1112" t="s">
        <v>47</v>
      </c>
      <c r="C31" s="329"/>
      <c r="D31" s="1113">
        <v>458</v>
      </c>
      <c r="E31" s="1109">
        <v>124.95</v>
      </c>
      <c r="F31" s="331"/>
      <c r="G31" s="1113">
        <v>291</v>
      </c>
      <c r="H31" s="1109">
        <v>91.19</v>
      </c>
      <c r="I31" s="331"/>
      <c r="J31" s="1113">
        <v>291</v>
      </c>
      <c r="K31" s="1109">
        <v>223.67</v>
      </c>
      <c r="L31" s="329"/>
      <c r="M31" s="329">
        <f t="shared" si="1"/>
        <v>12</v>
      </c>
      <c r="N31" s="329">
        <v>19</v>
      </c>
      <c r="O31" s="329">
        <f t="shared" si="2"/>
        <v>7</v>
      </c>
      <c r="P31" s="361" t="str">
        <f t="shared" si="0"/>
        <v>Castilla y León*</v>
      </c>
      <c r="Q31" s="1110">
        <f t="shared" si="3"/>
        <v>113.19</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60.45</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
      <c r="A33" s="329"/>
      <c r="B33" s="1256" t="s">
        <v>0</v>
      </c>
      <c r="C33" s="329"/>
      <c r="D33" s="1257">
        <f>SUM(D13:D31)</f>
        <v>307865</v>
      </c>
      <c r="E33" s="1308">
        <v>236.21</v>
      </c>
      <c r="F33" s="320"/>
      <c r="G33" s="1257">
        <f>SUM(G13:G31)</f>
        <v>225469</v>
      </c>
      <c r="H33" s="1308">
        <v>86.25</v>
      </c>
      <c r="I33" s="320"/>
      <c r="J33" s="1257">
        <f>SUM(J13:J31)</f>
        <v>225469</v>
      </c>
      <c r="K33" s="1308">
        <v>341.66</v>
      </c>
      <c r="L33" s="329"/>
      <c r="M33" s="329">
        <f t="shared" si="1"/>
        <v>5</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25">
      <c r="A35" s="394"/>
      <c r="B35" s="1481" t="s">
        <v>182</v>
      </c>
      <c r="C35" s="1481"/>
      <c r="D35" s="1481"/>
      <c r="E35" s="1481"/>
      <c r="F35" s="1481"/>
      <c r="G35" s="1481"/>
      <c r="H35" s="1481"/>
      <c r="I35" s="1481"/>
      <c r="J35" s="1481"/>
      <c r="K35" s="1481"/>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 customHeight="1" x14ac:dyDescent="0.2">
      <c r="B36" s="1482" t="s">
        <v>183</v>
      </c>
      <c r="C36" s="1482"/>
      <c r="D36" s="1482"/>
      <c r="E36" s="1482"/>
      <c r="F36" s="1482"/>
      <c r="G36" s="1482"/>
      <c r="H36" s="1482"/>
      <c r="I36" s="1482"/>
      <c r="J36" s="1482"/>
      <c r="K36" s="1482"/>
      <c r="L36" s="785"/>
      <c r="M36" s="785"/>
      <c r="N36" s="785"/>
      <c r="O36" s="785"/>
      <c r="P36" s="785"/>
      <c r="Q36" s="1223"/>
    </row>
    <row r="37" spans="1:259" ht="42" customHeight="1" x14ac:dyDescent="0.2">
      <c r="B37" s="1715" t="s">
        <v>498</v>
      </c>
      <c r="C37" s="1715"/>
      <c r="D37" s="1715"/>
      <c r="E37" s="1715"/>
      <c r="F37" s="1715"/>
      <c r="G37" s="1715"/>
      <c r="H37" s="1715"/>
      <c r="I37" s="1715"/>
      <c r="J37" s="1715"/>
      <c r="K37" s="1715"/>
      <c r="L37" s="496"/>
      <c r="M37" s="496"/>
      <c r="N37" s="496"/>
      <c r="O37" s="496"/>
      <c r="P37" s="496"/>
      <c r="Q37" s="622"/>
      <c r="R37" s="329"/>
    </row>
    <row r="38" spans="1:259" x14ac:dyDescent="0.25">
      <c r="L38" s="447"/>
      <c r="M38" s="360"/>
      <c r="N38" s="360"/>
      <c r="O38" s="360"/>
      <c r="P38" s="361"/>
      <c r="Q38" s="786"/>
      <c r="R38" s="329"/>
    </row>
    <row r="39" spans="1:259" x14ac:dyDescent="0.25">
      <c r="L39" s="447"/>
      <c r="M39" s="360"/>
      <c r="N39" s="360"/>
      <c r="O39" s="360"/>
      <c r="P39" s="361"/>
      <c r="Q39" s="787"/>
      <c r="R39" s="329"/>
    </row>
    <row r="40" spans="1:259" x14ac:dyDescent="0.25">
      <c r="L40" s="447"/>
      <c r="M40" s="360"/>
      <c r="N40" s="360"/>
      <c r="O40" s="360"/>
      <c r="P40" s="361"/>
      <c r="Q40" s="786"/>
      <c r="R40" s="329"/>
    </row>
    <row r="41" spans="1:259" x14ac:dyDescent="0.25">
      <c r="L41" s="447"/>
      <c r="M41" s="360"/>
      <c r="N41" s="360"/>
      <c r="O41" s="360"/>
      <c r="P41" s="361"/>
      <c r="Q41" s="786"/>
      <c r="R41" s="329"/>
    </row>
    <row r="42" spans="1:259" x14ac:dyDescent="0.25">
      <c r="L42" s="447"/>
      <c r="M42" s="360"/>
      <c r="N42" s="360"/>
      <c r="O42" s="360"/>
      <c r="P42" s="361"/>
      <c r="Q42" s="786"/>
      <c r="R42" s="329"/>
    </row>
    <row r="43" spans="1:259" x14ac:dyDescent="0.25">
      <c r="L43" s="447"/>
      <c r="M43" s="360"/>
      <c r="N43" s="360"/>
      <c r="O43" s="360"/>
      <c r="P43" s="361"/>
      <c r="Q43" s="786"/>
      <c r="R43" s="329"/>
    </row>
    <row r="44" spans="1:259" x14ac:dyDescent="0.25">
      <c r="L44" s="447"/>
      <c r="M44" s="360"/>
      <c r="N44" s="360"/>
      <c r="O44" s="360"/>
      <c r="P44" s="361"/>
      <c r="Q44" s="786"/>
      <c r="R44" s="329"/>
    </row>
    <row r="45" spans="1:259" x14ac:dyDescent="0.25">
      <c r="L45" s="447"/>
      <c r="M45" s="360"/>
      <c r="N45" s="360"/>
      <c r="O45" s="360"/>
      <c r="P45" s="361"/>
      <c r="Q45" s="786"/>
      <c r="R45" s="329"/>
    </row>
    <row r="46" spans="1:259" x14ac:dyDescent="0.25">
      <c r="L46" s="447"/>
      <c r="M46" s="360"/>
      <c r="N46" s="360"/>
      <c r="O46" s="360"/>
      <c r="P46" s="361"/>
      <c r="Q46" s="787"/>
      <c r="R46" s="329"/>
    </row>
    <row r="47" spans="1:259" x14ac:dyDescent="0.25">
      <c r="L47" s="447"/>
      <c r="M47" s="360"/>
      <c r="N47" s="360"/>
      <c r="O47" s="360"/>
      <c r="P47" s="361"/>
      <c r="Q47" s="786"/>
      <c r="R47" s="329"/>
    </row>
    <row r="48" spans="1:259" x14ac:dyDescent="0.25">
      <c r="L48" s="447"/>
      <c r="M48" s="360"/>
      <c r="N48" s="360"/>
      <c r="O48" s="360"/>
      <c r="P48" s="361"/>
      <c r="Q48" s="786"/>
      <c r="R48" s="329"/>
    </row>
    <row r="49" spans="12:18" x14ac:dyDescent="0.25">
      <c r="L49" s="447"/>
      <c r="M49" s="360"/>
      <c r="N49" s="360"/>
      <c r="O49" s="360"/>
      <c r="P49" s="361"/>
      <c r="Q49" s="786"/>
      <c r="R49" s="329"/>
    </row>
    <row r="50" spans="12:18" x14ac:dyDescent="0.25">
      <c r="L50" s="447"/>
      <c r="M50" s="360"/>
      <c r="N50" s="360"/>
      <c r="O50" s="360"/>
      <c r="P50" s="361"/>
      <c r="Q50" s="786"/>
      <c r="R50" s="329"/>
    </row>
    <row r="51" spans="12:18" x14ac:dyDescent="0.25">
      <c r="L51" s="447"/>
      <c r="M51" s="360"/>
      <c r="N51" s="360"/>
      <c r="O51" s="360"/>
      <c r="P51" s="361"/>
      <c r="Q51" s="786"/>
      <c r="R51" s="329"/>
    </row>
    <row r="52" spans="12:18" x14ac:dyDescent="0.25">
      <c r="L52" s="447"/>
      <c r="M52" s="360"/>
      <c r="N52" s="360"/>
      <c r="O52" s="360"/>
      <c r="P52" s="361"/>
      <c r="Q52" s="787"/>
      <c r="R52" s="329"/>
    </row>
    <row r="53" spans="12:18" x14ac:dyDescent="0.25">
      <c r="L53" s="447"/>
      <c r="M53" s="360"/>
      <c r="N53" s="360"/>
      <c r="O53" s="360"/>
      <c r="P53" s="361"/>
      <c r="Q53" s="786"/>
      <c r="R53" s="329"/>
    </row>
    <row r="54" spans="12:18" x14ac:dyDescent="0.25">
      <c r="L54" s="447"/>
      <c r="M54" s="360"/>
      <c r="N54" s="360"/>
      <c r="O54" s="360"/>
      <c r="P54" s="361"/>
      <c r="Q54" s="786"/>
      <c r="R54" s="329"/>
    </row>
    <row r="55" spans="12:18" x14ac:dyDescent="0.2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H1" s="1116" t="s">
        <v>96</v>
      </c>
      <c r="I1" s="1116" t="s">
        <v>67</v>
      </c>
      <c r="P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22" t="s">
        <v>458</v>
      </c>
      <c r="C6" s="1722"/>
      <c r="D6" s="1722"/>
      <c r="E6" s="1722"/>
      <c r="F6" s="1722"/>
      <c r="G6" s="1722"/>
      <c r="H6" s="1722"/>
      <c r="I6" s="1722"/>
      <c r="J6" s="1118"/>
      <c r="K6" s="1118"/>
      <c r="L6" s="1119"/>
      <c r="M6" s="1119"/>
      <c r="N6" s="1119"/>
      <c r="O6" s="1119"/>
      <c r="P6" s="1119"/>
      <c r="Q6" s="1119"/>
    </row>
    <row r="7" spans="1:17" s="1120" customFormat="1" ht="15.75" customHeight="1" x14ac:dyDescent="0.2">
      <c r="A7" s="1117"/>
      <c r="B7" s="1723" t="str">
        <f>porsaad!$B$6</f>
        <v>Situación a 30 de junio de 2025</v>
      </c>
      <c r="C7" s="1723"/>
      <c r="D7" s="1723"/>
      <c r="E7" s="1723"/>
      <c r="F7" s="1723"/>
      <c r="G7" s="1723"/>
      <c r="H7" s="1723"/>
      <c r="I7" s="1723"/>
      <c r="J7" s="1121"/>
      <c r="K7" s="1121"/>
      <c r="L7" s="1122"/>
      <c r="M7" s="1122"/>
      <c r="N7" s="1122"/>
      <c r="O7" s="1122"/>
      <c r="P7" s="1122"/>
      <c r="Q7" s="1122"/>
    </row>
    <row r="8" spans="1:17" ht="8.25" customHeight="1" x14ac:dyDescent="0.25">
      <c r="H8" s="1124"/>
    </row>
    <row r="9" spans="1:17" ht="15" customHeight="1" x14ac:dyDescent="0.25">
      <c r="B9" s="1724" t="s">
        <v>12</v>
      </c>
      <c r="C9" s="1727" t="s">
        <v>184</v>
      </c>
      <c r="D9" s="1133"/>
      <c r="E9" s="1133"/>
      <c r="F9" s="1133"/>
      <c r="G9" s="1133"/>
      <c r="H9" s="1133"/>
      <c r="I9" s="1134"/>
    </row>
    <row r="10" spans="1:17" ht="15.75" customHeight="1" x14ac:dyDescent="0.25">
      <c r="B10" s="1725"/>
      <c r="C10" s="1728"/>
      <c r="D10" s="1730" t="s">
        <v>133</v>
      </c>
      <c r="E10" s="1731"/>
      <c r="F10" s="1734" t="s">
        <v>134</v>
      </c>
      <c r="G10" s="1735"/>
      <c r="H10" s="1735"/>
      <c r="I10" s="1735"/>
    </row>
    <row r="11" spans="1:17" ht="40.5" customHeight="1" x14ac:dyDescent="0.25">
      <c r="B11" s="1725"/>
      <c r="C11" s="1728"/>
      <c r="D11" s="1732"/>
      <c r="E11" s="1733"/>
      <c r="F11" s="1736" t="s">
        <v>187</v>
      </c>
      <c r="G11" s="1737"/>
      <c r="H11" s="1734" t="s">
        <v>483</v>
      </c>
      <c r="I11" s="1735"/>
    </row>
    <row r="12" spans="1:17" ht="52.5" customHeight="1" x14ac:dyDescent="0.25">
      <c r="B12" s="1726"/>
      <c r="C12" s="1729"/>
      <c r="D12" s="1136" t="s">
        <v>9</v>
      </c>
      <c r="E12" s="1138" t="s">
        <v>185</v>
      </c>
      <c r="F12" s="1138" t="s">
        <v>9</v>
      </c>
      <c r="G12" s="1135" t="s">
        <v>185</v>
      </c>
      <c r="H12" s="1136" t="s">
        <v>9</v>
      </c>
      <c r="I12" s="1137" t="s">
        <v>185</v>
      </c>
    </row>
    <row r="13" spans="1:17" ht="12.75" customHeight="1" x14ac:dyDescent="0.25">
      <c r="B13" s="1125" t="s">
        <v>8</v>
      </c>
      <c r="C13" s="929">
        <f>'31dictsaad'!D10-'31dictsaad'!H10</f>
        <v>29104</v>
      </c>
      <c r="D13" s="927">
        <v>0</v>
      </c>
      <c r="E13" s="1126">
        <v>0</v>
      </c>
      <c r="F13" s="927">
        <v>233</v>
      </c>
      <c r="G13" s="1126">
        <v>0.80057724024189114</v>
      </c>
      <c r="H13" s="927">
        <v>28871</v>
      </c>
      <c r="I13" s="1126">
        <f>H13/C13*100</f>
        <v>99.199422759758107</v>
      </c>
    </row>
    <row r="14" spans="1:17" x14ac:dyDescent="0.25">
      <c r="B14" s="1125" t="s">
        <v>7</v>
      </c>
      <c r="C14" s="934">
        <f>'31dictsaad'!D11-'31dictsaad'!H11</f>
        <v>4590</v>
      </c>
      <c r="D14" s="932">
        <v>0</v>
      </c>
      <c r="E14" s="1127">
        <v>0</v>
      </c>
      <c r="F14" s="932">
        <v>4248</v>
      </c>
      <c r="G14" s="1127">
        <v>92.549019607843135</v>
      </c>
      <c r="H14" s="932">
        <v>342</v>
      </c>
      <c r="I14" s="1127">
        <f t="shared" ref="I14:I31" si="0">H14/C14*100</f>
        <v>7.4509803921568629</v>
      </c>
    </row>
    <row r="15" spans="1:17" x14ac:dyDescent="0.25">
      <c r="B15" s="1125" t="s">
        <v>37</v>
      </c>
      <c r="C15" s="934">
        <f>'31dictsaad'!D12-'31dictsaad'!H12</f>
        <v>7926</v>
      </c>
      <c r="D15" s="932">
        <v>0</v>
      </c>
      <c r="E15" s="1127">
        <v>0</v>
      </c>
      <c r="F15" s="932">
        <v>4728</v>
      </c>
      <c r="G15" s="1127">
        <v>59.651778955336866</v>
      </c>
      <c r="H15" s="932">
        <v>3198</v>
      </c>
      <c r="I15" s="1127">
        <f t="shared" si="0"/>
        <v>40.348221044663134</v>
      </c>
    </row>
    <row r="16" spans="1:17" x14ac:dyDescent="0.25">
      <c r="B16" s="1125" t="s">
        <v>38</v>
      </c>
      <c r="C16" s="934">
        <f>'31dictsaad'!D13-'31dictsaad'!H13</f>
        <v>3234</v>
      </c>
      <c r="D16" s="932">
        <v>0</v>
      </c>
      <c r="E16" s="1127">
        <v>0</v>
      </c>
      <c r="F16" s="932">
        <v>1965</v>
      </c>
      <c r="G16" s="1127">
        <v>60.760667903525047</v>
      </c>
      <c r="H16" s="932">
        <v>1269</v>
      </c>
      <c r="I16" s="1127">
        <f t="shared" si="0"/>
        <v>39.239332096474953</v>
      </c>
    </row>
    <row r="17" spans="2:9" x14ac:dyDescent="0.25">
      <c r="B17" s="1125" t="s">
        <v>6</v>
      </c>
      <c r="C17" s="934">
        <f>'31dictsaad'!D14-'31dictsaad'!H14</f>
        <v>6991</v>
      </c>
      <c r="D17" s="932">
        <v>0</v>
      </c>
      <c r="E17" s="1127">
        <v>0</v>
      </c>
      <c r="F17" s="932">
        <v>2466</v>
      </c>
      <c r="G17" s="1127">
        <v>35.273923616077809</v>
      </c>
      <c r="H17" s="932">
        <v>4525</v>
      </c>
      <c r="I17" s="1127">
        <f t="shared" si="0"/>
        <v>64.726076383922177</v>
      </c>
    </row>
    <row r="18" spans="2:9" x14ac:dyDescent="0.25">
      <c r="B18" s="1125" t="s">
        <v>5</v>
      </c>
      <c r="C18" s="934">
        <f>'31dictsaad'!D15-'31dictsaad'!H15</f>
        <v>438</v>
      </c>
      <c r="D18" s="932">
        <v>0</v>
      </c>
      <c r="E18" s="1127">
        <v>0</v>
      </c>
      <c r="F18" s="932">
        <v>163</v>
      </c>
      <c r="G18" s="1127">
        <v>37.214611872146122</v>
      </c>
      <c r="H18" s="932">
        <v>275</v>
      </c>
      <c r="I18" s="1127">
        <f t="shared" si="0"/>
        <v>62.785388127853878</v>
      </c>
    </row>
    <row r="19" spans="2:9" x14ac:dyDescent="0.25">
      <c r="B19" s="1125" t="s">
        <v>4</v>
      </c>
      <c r="C19" s="934">
        <f>'31dictsaad'!D16-'31dictsaad'!H16</f>
        <v>3018</v>
      </c>
      <c r="D19" s="932">
        <v>1325</v>
      </c>
      <c r="E19" s="1127">
        <v>43.903247183565277</v>
      </c>
      <c r="F19" s="932">
        <v>1296</v>
      </c>
      <c r="G19" s="1127">
        <v>42.942345924453278</v>
      </c>
      <c r="H19" s="932">
        <v>397</v>
      </c>
      <c r="I19" s="1127">
        <f t="shared" si="0"/>
        <v>13.154406891981443</v>
      </c>
    </row>
    <row r="20" spans="2:9" x14ac:dyDescent="0.25">
      <c r="B20" s="1125" t="s">
        <v>40</v>
      </c>
      <c r="C20" s="934">
        <f>'31dictsaad'!D17-'31dictsaad'!H17</f>
        <v>3605</v>
      </c>
      <c r="D20" s="932">
        <v>1</v>
      </c>
      <c r="E20" s="1127">
        <v>2.7739251040221912E-2</v>
      </c>
      <c r="F20" s="932">
        <v>3220</v>
      </c>
      <c r="G20" s="1127">
        <v>89.320388349514573</v>
      </c>
      <c r="H20" s="932">
        <v>384</v>
      </c>
      <c r="I20" s="1127">
        <f t="shared" si="0"/>
        <v>10.651872399445216</v>
      </c>
    </row>
    <row r="21" spans="2:9" x14ac:dyDescent="0.25">
      <c r="B21" s="1125" t="s">
        <v>41</v>
      </c>
      <c r="C21" s="934">
        <f>'31dictsaad'!D18-'31dictsaad'!H18</f>
        <v>37391</v>
      </c>
      <c r="D21" s="932">
        <v>0</v>
      </c>
      <c r="E21" s="1127">
        <v>0</v>
      </c>
      <c r="F21" s="932">
        <v>29617</v>
      </c>
      <c r="G21" s="1127">
        <v>79.208900537562513</v>
      </c>
      <c r="H21" s="932">
        <v>7774</v>
      </c>
      <c r="I21" s="1127">
        <f t="shared" si="0"/>
        <v>20.791099462437483</v>
      </c>
    </row>
    <row r="22" spans="2:9" x14ac:dyDescent="0.25">
      <c r="B22" s="1125" t="s">
        <v>3</v>
      </c>
      <c r="C22" s="934">
        <f>'31dictsaad'!D19-'31dictsaad'!H19</f>
        <v>26244</v>
      </c>
      <c r="D22" s="932">
        <v>452</v>
      </c>
      <c r="E22" s="1127">
        <v>1.7222984301173601</v>
      </c>
      <c r="F22" s="932">
        <v>10309</v>
      </c>
      <c r="G22" s="1127">
        <v>39.28135954884926</v>
      </c>
      <c r="H22" s="932">
        <v>15483</v>
      </c>
      <c r="I22" s="1127">
        <f t="shared" si="0"/>
        <v>58.996342021033378</v>
      </c>
    </row>
    <row r="23" spans="2:9" x14ac:dyDescent="0.25">
      <c r="B23" s="1125" t="s">
        <v>2</v>
      </c>
      <c r="C23" s="934">
        <f>'31dictsaad'!D20-'31dictsaad'!H20</f>
        <v>3135</v>
      </c>
      <c r="D23" s="932">
        <v>0</v>
      </c>
      <c r="E23" s="1127">
        <v>0</v>
      </c>
      <c r="F23" s="932">
        <v>2716</v>
      </c>
      <c r="G23" s="1127">
        <v>86.634768740031902</v>
      </c>
      <c r="H23" s="932">
        <v>419</v>
      </c>
      <c r="I23" s="1127">
        <f t="shared" si="0"/>
        <v>13.365231259968102</v>
      </c>
    </row>
    <row r="24" spans="2:9" x14ac:dyDescent="0.25">
      <c r="B24" s="1125" t="s">
        <v>35</v>
      </c>
      <c r="C24" s="934">
        <f>'31dictsaad'!D21-'31dictsaad'!H21</f>
        <v>79</v>
      </c>
      <c r="D24" s="932">
        <v>0</v>
      </c>
      <c r="E24" s="1127">
        <v>0</v>
      </c>
      <c r="F24" s="932">
        <v>1</v>
      </c>
      <c r="G24" s="1127">
        <v>1.2658227848101267</v>
      </c>
      <c r="H24" s="932">
        <v>78</v>
      </c>
      <c r="I24" s="1127">
        <f t="shared" si="0"/>
        <v>98.734177215189874</v>
      </c>
    </row>
    <row r="25" spans="2:9" x14ac:dyDescent="0.25">
      <c r="B25" s="1125" t="s">
        <v>42</v>
      </c>
      <c r="C25" s="934">
        <f>'31dictsaad'!D22-'31dictsaad'!H22</f>
        <v>270</v>
      </c>
      <c r="D25" s="932">
        <v>1</v>
      </c>
      <c r="E25" s="1127">
        <v>0.37037037037037041</v>
      </c>
      <c r="F25" s="932">
        <v>43</v>
      </c>
      <c r="G25" s="1127">
        <v>15.925925925925927</v>
      </c>
      <c r="H25" s="932">
        <v>226</v>
      </c>
      <c r="I25" s="1127">
        <f t="shared" si="0"/>
        <v>83.703703703703695</v>
      </c>
    </row>
    <row r="26" spans="2:9" x14ac:dyDescent="0.25">
      <c r="B26" s="1125" t="s">
        <v>43</v>
      </c>
      <c r="C26" s="934">
        <f>'31dictsaad'!D23-'31dictsaad'!H23</f>
        <v>9559</v>
      </c>
      <c r="D26" s="932">
        <v>0</v>
      </c>
      <c r="E26" s="1127">
        <v>0</v>
      </c>
      <c r="F26" s="932">
        <v>3358</v>
      </c>
      <c r="G26" s="1127">
        <v>35.129197614813265</v>
      </c>
      <c r="H26" s="932">
        <v>6201</v>
      </c>
      <c r="I26" s="1127">
        <f t="shared" si="0"/>
        <v>64.870802385186735</v>
      </c>
    </row>
    <row r="27" spans="2:9" x14ac:dyDescent="0.25">
      <c r="B27" s="1125" t="s">
        <v>44</v>
      </c>
      <c r="C27" s="934">
        <f>'31dictsaad'!D24-'31dictsaad'!H24</f>
        <v>98</v>
      </c>
      <c r="D27" s="932">
        <v>0</v>
      </c>
      <c r="E27" s="1127">
        <v>0</v>
      </c>
      <c r="F27" s="932">
        <v>5</v>
      </c>
      <c r="G27" s="1127">
        <v>5.1020408163265305</v>
      </c>
      <c r="H27" s="932">
        <v>93</v>
      </c>
      <c r="I27" s="1127">
        <f t="shared" si="0"/>
        <v>94.897959183673478</v>
      </c>
    </row>
    <row r="28" spans="2:9" x14ac:dyDescent="0.25">
      <c r="B28" s="1125" t="s">
        <v>45</v>
      </c>
      <c r="C28" s="934">
        <f>'31dictsaad'!D25-'31dictsaad'!H25</f>
        <v>149</v>
      </c>
      <c r="D28" s="932">
        <v>0</v>
      </c>
      <c r="E28" s="1127">
        <v>0</v>
      </c>
      <c r="F28" s="932">
        <v>7</v>
      </c>
      <c r="G28" s="1127">
        <v>4.6979865771812079</v>
      </c>
      <c r="H28" s="932">
        <v>142</v>
      </c>
      <c r="I28" s="1127">
        <f t="shared" si="0"/>
        <v>95.302013422818789</v>
      </c>
    </row>
    <row r="29" spans="2:9" x14ac:dyDescent="0.25">
      <c r="B29" s="1125" t="s">
        <v>46</v>
      </c>
      <c r="C29" s="934">
        <f>'31dictsaad'!D26-'31dictsaad'!H26</f>
        <v>10</v>
      </c>
      <c r="D29" s="932">
        <v>0</v>
      </c>
      <c r="E29" s="1127">
        <v>0</v>
      </c>
      <c r="F29" s="932">
        <v>5</v>
      </c>
      <c r="G29" s="1127">
        <v>50</v>
      </c>
      <c r="H29" s="932">
        <v>5</v>
      </c>
      <c r="I29" s="1127">
        <f t="shared" si="0"/>
        <v>50</v>
      </c>
    </row>
    <row r="30" spans="2:9" x14ac:dyDescent="0.25">
      <c r="B30" s="1125" t="s">
        <v>1</v>
      </c>
      <c r="C30" s="1128">
        <f>'31dictsaad'!D27-'31dictsaad'!H27</f>
        <v>168</v>
      </c>
      <c r="D30" s="954">
        <v>0</v>
      </c>
      <c r="E30" s="1129">
        <v>0</v>
      </c>
      <c r="F30" s="954">
        <v>134</v>
      </c>
      <c r="G30" s="1129">
        <v>79.761904761904773</v>
      </c>
      <c r="H30" s="954">
        <v>34</v>
      </c>
      <c r="I30" s="1129">
        <f t="shared" si="0"/>
        <v>20.238095238095237</v>
      </c>
    </row>
    <row r="31" spans="2:9" x14ac:dyDescent="0.25">
      <c r="B31" s="1309" t="s">
        <v>0</v>
      </c>
      <c r="C31" s="1310">
        <f>SUM(C13:C30)</f>
        <v>136009</v>
      </c>
      <c r="D31" s="1285">
        <f>SUM(D13:D30)</f>
        <v>1779</v>
      </c>
      <c r="E31" s="1311">
        <f t="shared" ref="E31" si="1">D31/C31*100</f>
        <v>1.3080016763596527</v>
      </c>
      <c r="F31" s="1285">
        <f>SUM(F13:F30)</f>
        <v>64514</v>
      </c>
      <c r="G31" s="1311">
        <f t="shared" ref="G31" si="2">F31/C31*100</f>
        <v>47.433625715945269</v>
      </c>
      <c r="H31" s="1285">
        <f>SUM(H13:H30)</f>
        <v>69716</v>
      </c>
      <c r="I31" s="1311">
        <f t="shared" si="0"/>
        <v>51.25837260769508</v>
      </c>
    </row>
    <row r="32" spans="2:9" ht="5.0999999999999996" customHeight="1"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t="s">
        <v>466</v>
      </c>
      <c r="C34" s="1130"/>
      <c r="D34" s="1130"/>
      <c r="E34" s="1130"/>
      <c r="F34" s="1130"/>
      <c r="G34" s="1130"/>
      <c r="H34" s="1130"/>
      <c r="I34" s="1130"/>
    </row>
    <row r="35" spans="2:9" x14ac:dyDescent="0.25">
      <c r="B35" s="1721" t="s">
        <v>467</v>
      </c>
      <c r="C35" s="1721"/>
      <c r="D35" s="1721"/>
      <c r="E35" s="1721"/>
      <c r="F35" s="1721"/>
      <c r="G35" s="1721"/>
      <c r="H35" s="1721"/>
      <c r="I35" s="1721"/>
    </row>
    <row r="36" spans="2:9" ht="17.25" x14ac:dyDescent="0.2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6.7109375" style="1123" customWidth="1"/>
    <col min="4" max="4" width="10.28515625" style="1123" customWidth="1"/>
    <col min="5" max="5" width="15" style="1123" customWidth="1"/>
    <col min="6" max="6" width="10" style="1123" customWidth="1"/>
    <col min="7" max="7" width="15.42578125" style="1123" customWidth="1"/>
    <col min="8" max="8" width="9.7109375" style="1123" customWidth="1"/>
    <col min="9" max="9" width="14.5703125" style="1123" customWidth="1"/>
    <col min="10" max="16384" width="11.42578125" style="1123"/>
  </cols>
  <sheetData>
    <row r="1" spans="1:17" s="1116" customFormat="1" x14ac:dyDescent="0.25">
      <c r="A1" s="1116" t="s">
        <v>96</v>
      </c>
      <c r="B1" s="1116" t="s">
        <v>56</v>
      </c>
      <c r="I1" s="1116" t="s">
        <v>96</v>
      </c>
      <c r="J1" s="1116" t="s">
        <v>67</v>
      </c>
      <c r="Q1" s="1116" t="s">
        <v>81</v>
      </c>
    </row>
    <row r="2" spans="1:17" s="1116" customFormat="1" x14ac:dyDescent="0.25"/>
    <row r="3" spans="1:17" s="1116" customFormat="1" x14ac:dyDescent="0.25"/>
    <row r="4" spans="1:17" s="1116" customFormat="1" x14ac:dyDescent="0.25"/>
    <row r="5" spans="1:17" s="1116" customFormat="1" ht="16.5" customHeight="1" x14ac:dyDescent="0.25"/>
    <row r="6" spans="1:17" s="1120" customFormat="1" ht="38.25" customHeight="1" x14ac:dyDescent="0.2">
      <c r="A6" s="1117"/>
      <c r="B6" s="1722" t="s">
        <v>459</v>
      </c>
      <c r="C6" s="1722"/>
      <c r="D6" s="1722"/>
      <c r="E6" s="1722"/>
      <c r="F6" s="1722"/>
      <c r="G6" s="1722"/>
      <c r="H6" s="1722"/>
      <c r="I6" s="1722"/>
      <c r="J6" s="1118"/>
      <c r="K6" s="1118"/>
      <c r="L6" s="1119"/>
      <c r="M6" s="1119"/>
      <c r="N6" s="1119"/>
      <c r="O6" s="1119"/>
      <c r="P6" s="1119"/>
      <c r="Q6" s="1119"/>
    </row>
    <row r="7" spans="1:17" s="1120" customFormat="1" ht="15.75" customHeight="1" x14ac:dyDescent="0.2">
      <c r="A7" s="1117"/>
      <c r="B7" s="1723" t="str">
        <f>porsaad!$B$6</f>
        <v>Situación a 30 de junio de 2025</v>
      </c>
      <c r="C7" s="1723"/>
      <c r="D7" s="1723"/>
      <c r="E7" s="1723"/>
      <c r="F7" s="1723"/>
      <c r="G7" s="1723"/>
      <c r="H7" s="1723"/>
      <c r="I7" s="1723"/>
      <c r="J7" s="1121"/>
      <c r="K7" s="1121"/>
      <c r="L7" s="1122"/>
      <c r="M7" s="1122"/>
      <c r="N7" s="1122"/>
      <c r="O7" s="1122"/>
      <c r="P7" s="1122"/>
      <c r="Q7" s="1122"/>
    </row>
    <row r="8" spans="1:17" ht="8.25" customHeight="1" x14ac:dyDescent="0.25">
      <c r="H8" s="1124"/>
    </row>
    <row r="9" spans="1:17" ht="15" customHeight="1" x14ac:dyDescent="0.25">
      <c r="B9" s="1724" t="s">
        <v>12</v>
      </c>
      <c r="C9" s="1727" t="s">
        <v>277</v>
      </c>
      <c r="D9" s="1133"/>
      <c r="E9" s="1133"/>
      <c r="F9" s="1133"/>
      <c r="G9" s="1133"/>
      <c r="H9" s="1133"/>
      <c r="I9" s="1134"/>
    </row>
    <row r="10" spans="1:17" ht="15.75" customHeight="1" x14ac:dyDescent="0.25">
      <c r="B10" s="1725"/>
      <c r="C10" s="1728"/>
      <c r="D10" s="1730" t="s">
        <v>133</v>
      </c>
      <c r="E10" s="1731"/>
      <c r="F10" s="1734" t="s">
        <v>134</v>
      </c>
      <c r="G10" s="1735"/>
      <c r="H10" s="1735"/>
      <c r="I10" s="1735"/>
    </row>
    <row r="11" spans="1:17" ht="40.5" customHeight="1" x14ac:dyDescent="0.25">
      <c r="B11" s="1725"/>
      <c r="C11" s="1728"/>
      <c r="D11" s="1732"/>
      <c r="E11" s="1733"/>
      <c r="F11" s="1736" t="s">
        <v>278</v>
      </c>
      <c r="G11" s="1737"/>
      <c r="H11" s="1734" t="s">
        <v>279</v>
      </c>
      <c r="I11" s="1735"/>
    </row>
    <row r="12" spans="1:17" ht="52.5" customHeight="1" x14ac:dyDescent="0.25">
      <c r="B12" s="1726"/>
      <c r="C12" s="1729"/>
      <c r="D12" s="1136" t="s">
        <v>9</v>
      </c>
      <c r="E12" s="1138" t="s">
        <v>280</v>
      </c>
      <c r="F12" s="1138" t="s">
        <v>9</v>
      </c>
      <c r="G12" s="1135" t="s">
        <v>280</v>
      </c>
      <c r="H12" s="1136" t="s">
        <v>9</v>
      </c>
      <c r="I12" s="1137" t="s">
        <v>280</v>
      </c>
    </row>
    <row r="13" spans="1:17" ht="12.75" customHeight="1" x14ac:dyDescent="0.25">
      <c r="B13" s="1125" t="s">
        <v>8</v>
      </c>
      <c r="C13" s="929">
        <f>D13+F13+H13</f>
        <v>15081</v>
      </c>
      <c r="D13" s="927">
        <v>41</v>
      </c>
      <c r="E13" s="1126">
        <v>0.27186526092434188</v>
      </c>
      <c r="F13" s="927">
        <v>306</v>
      </c>
      <c r="G13" s="1126">
        <v>2.0290431668987465</v>
      </c>
      <c r="H13" s="927">
        <v>14734</v>
      </c>
      <c r="I13" s="1126">
        <f>H13/C13*100</f>
        <v>97.699091572176911</v>
      </c>
    </row>
    <row r="14" spans="1:17" x14ac:dyDescent="0.25">
      <c r="B14" s="1125" t="s">
        <v>7</v>
      </c>
      <c r="C14" s="934">
        <f t="shared" ref="C14:C30" si="0">D14+F14+H14</f>
        <v>103</v>
      </c>
      <c r="D14" s="932">
        <v>4</v>
      </c>
      <c r="E14" s="1127">
        <v>3.8834951456310676</v>
      </c>
      <c r="F14" s="932">
        <v>71</v>
      </c>
      <c r="G14" s="1127">
        <v>68.932038834951456</v>
      </c>
      <c r="H14" s="932">
        <v>28</v>
      </c>
      <c r="I14" s="1127">
        <f t="shared" ref="I14:I31" si="1">H14/C14*100</f>
        <v>27.184466019417474</v>
      </c>
    </row>
    <row r="15" spans="1:17" x14ac:dyDescent="0.25">
      <c r="B15" s="1125" t="s">
        <v>37</v>
      </c>
      <c r="C15" s="934">
        <f t="shared" si="0"/>
        <v>348</v>
      </c>
      <c r="D15" s="932">
        <v>6</v>
      </c>
      <c r="E15" s="1127">
        <v>1.7241379310344827</v>
      </c>
      <c r="F15" s="932">
        <v>164</v>
      </c>
      <c r="G15" s="1127">
        <v>47.126436781609193</v>
      </c>
      <c r="H15" s="932">
        <v>178</v>
      </c>
      <c r="I15" s="1127">
        <f t="shared" si="1"/>
        <v>51.149425287356323</v>
      </c>
    </row>
    <row r="16" spans="1:17" x14ac:dyDescent="0.25">
      <c r="B16" s="1125" t="s">
        <v>38</v>
      </c>
      <c r="C16" s="934">
        <f t="shared" si="0"/>
        <v>3330</v>
      </c>
      <c r="D16" s="932">
        <v>1</v>
      </c>
      <c r="E16" s="1127">
        <v>3.003003003003003E-2</v>
      </c>
      <c r="F16" s="932">
        <v>999</v>
      </c>
      <c r="G16" s="1127">
        <v>30</v>
      </c>
      <c r="H16" s="932">
        <v>2330</v>
      </c>
      <c r="I16" s="1127">
        <f t="shared" si="1"/>
        <v>69.969969969969966</v>
      </c>
    </row>
    <row r="17" spans="2:9" x14ac:dyDescent="0.25">
      <c r="B17" s="1125" t="s">
        <v>6</v>
      </c>
      <c r="C17" s="934">
        <f t="shared" si="0"/>
        <v>13350</v>
      </c>
      <c r="D17" s="932">
        <v>75</v>
      </c>
      <c r="E17" s="1127">
        <v>0.5617977528089888</v>
      </c>
      <c r="F17" s="932">
        <v>857</v>
      </c>
      <c r="G17" s="1127">
        <v>6.4194756554307117</v>
      </c>
      <c r="H17" s="932">
        <v>12418</v>
      </c>
      <c r="I17" s="1127">
        <f t="shared" si="1"/>
        <v>93.018726591760299</v>
      </c>
    </row>
    <row r="18" spans="2:9" x14ac:dyDescent="0.25">
      <c r="B18" s="1125" t="s">
        <v>5</v>
      </c>
      <c r="C18" s="934">
        <f t="shared" si="0"/>
        <v>478</v>
      </c>
      <c r="D18" s="932">
        <v>10</v>
      </c>
      <c r="E18" s="1127">
        <v>2.0920502092050208</v>
      </c>
      <c r="F18" s="932">
        <v>243</v>
      </c>
      <c r="G18" s="1127">
        <v>50.836820083682014</v>
      </c>
      <c r="H18" s="932">
        <v>225</v>
      </c>
      <c r="I18" s="1127">
        <f t="shared" si="1"/>
        <v>47.071129707112966</v>
      </c>
    </row>
    <row r="19" spans="2:9" x14ac:dyDescent="0.25">
      <c r="B19" s="1125" t="s">
        <v>4</v>
      </c>
      <c r="C19" s="934">
        <f t="shared" si="0"/>
        <v>158</v>
      </c>
      <c r="D19" s="932">
        <v>32</v>
      </c>
      <c r="E19" s="1127">
        <v>20.253164556962027</v>
      </c>
      <c r="F19" s="932">
        <v>112</v>
      </c>
      <c r="G19" s="1127">
        <v>70.886075949367083</v>
      </c>
      <c r="H19" s="932">
        <v>14</v>
      </c>
      <c r="I19" s="1127">
        <f t="shared" si="1"/>
        <v>8.8607594936708853</v>
      </c>
    </row>
    <row r="20" spans="2:9" x14ac:dyDescent="0.25">
      <c r="B20" s="1125" t="s">
        <v>40</v>
      </c>
      <c r="C20" s="934">
        <f t="shared" si="0"/>
        <v>3639</v>
      </c>
      <c r="D20" s="932">
        <v>18</v>
      </c>
      <c r="E20" s="1127">
        <v>0.49464138499587795</v>
      </c>
      <c r="F20" s="932">
        <v>1845</v>
      </c>
      <c r="G20" s="1127">
        <v>50.700741962077487</v>
      </c>
      <c r="H20" s="932">
        <v>1776</v>
      </c>
      <c r="I20" s="1127">
        <f t="shared" si="1"/>
        <v>48.804616652926633</v>
      </c>
    </row>
    <row r="21" spans="2:9" x14ac:dyDescent="0.25">
      <c r="B21" s="1125" t="s">
        <v>41</v>
      </c>
      <c r="C21" s="934">
        <f t="shared" si="0"/>
        <v>40354</v>
      </c>
      <c r="D21" s="932">
        <v>25</v>
      </c>
      <c r="E21" s="1127">
        <v>6.1951727214154734E-2</v>
      </c>
      <c r="F21" s="932">
        <v>4023</v>
      </c>
      <c r="G21" s="1127">
        <v>9.9692719433017789</v>
      </c>
      <c r="H21" s="932">
        <v>36306</v>
      </c>
      <c r="I21" s="1127">
        <f t="shared" si="1"/>
        <v>89.968776329484072</v>
      </c>
    </row>
    <row r="22" spans="2:9" x14ac:dyDescent="0.25">
      <c r="B22" s="1125" t="s">
        <v>3</v>
      </c>
      <c r="C22" s="934">
        <f t="shared" si="0"/>
        <v>5240</v>
      </c>
      <c r="D22" s="932">
        <v>837</v>
      </c>
      <c r="E22" s="1127">
        <v>15.97328244274809</v>
      </c>
      <c r="F22" s="932">
        <v>373</v>
      </c>
      <c r="G22" s="1127">
        <v>7.1183206106870234</v>
      </c>
      <c r="H22" s="932">
        <v>4030</v>
      </c>
      <c r="I22" s="1127">
        <f t="shared" si="1"/>
        <v>76.908396946564878</v>
      </c>
    </row>
    <row r="23" spans="2:9" x14ac:dyDescent="0.25">
      <c r="B23" s="1125" t="s">
        <v>2</v>
      </c>
      <c r="C23" s="934">
        <f t="shared" si="0"/>
        <v>4669</v>
      </c>
      <c r="D23" s="932">
        <v>12</v>
      </c>
      <c r="E23" s="1127">
        <v>0.2570143499678732</v>
      </c>
      <c r="F23" s="932">
        <v>1369</v>
      </c>
      <c r="G23" s="1127">
        <v>29.321053758834871</v>
      </c>
      <c r="H23" s="932">
        <v>3288</v>
      </c>
      <c r="I23" s="1127">
        <f t="shared" si="1"/>
        <v>70.421931891197261</v>
      </c>
    </row>
    <row r="24" spans="2:9" x14ac:dyDescent="0.25">
      <c r="B24" s="1125" t="s">
        <v>35</v>
      </c>
      <c r="C24" s="934">
        <f t="shared" si="0"/>
        <v>1183</v>
      </c>
      <c r="D24" s="932">
        <v>17</v>
      </c>
      <c r="E24" s="1127">
        <v>1.4370245139475908</v>
      </c>
      <c r="F24" s="932">
        <v>24</v>
      </c>
      <c r="G24" s="1127">
        <v>2.0287404902789516</v>
      </c>
      <c r="H24" s="932">
        <v>1142</v>
      </c>
      <c r="I24" s="1127">
        <f t="shared" si="1"/>
        <v>96.53423499577346</v>
      </c>
    </row>
    <row r="25" spans="2:9" x14ac:dyDescent="0.25">
      <c r="B25" s="1125" t="s">
        <v>42</v>
      </c>
      <c r="C25" s="934">
        <f t="shared" si="0"/>
        <v>14288</v>
      </c>
      <c r="D25" s="932">
        <v>508</v>
      </c>
      <c r="E25" s="1127">
        <v>3.555431131019037</v>
      </c>
      <c r="F25" s="932">
        <v>554</v>
      </c>
      <c r="G25" s="1127">
        <v>3.8773796192609185</v>
      </c>
      <c r="H25" s="932">
        <v>13226</v>
      </c>
      <c r="I25" s="1127">
        <f t="shared" si="1"/>
        <v>92.567189249720045</v>
      </c>
    </row>
    <row r="26" spans="2:9" x14ac:dyDescent="0.25">
      <c r="B26" s="1125" t="s">
        <v>43</v>
      </c>
      <c r="C26" s="934">
        <f t="shared" si="0"/>
        <v>5880</v>
      </c>
      <c r="D26" s="932">
        <v>5</v>
      </c>
      <c r="E26" s="1127">
        <v>8.5034013605442174E-2</v>
      </c>
      <c r="F26" s="932">
        <v>203</v>
      </c>
      <c r="G26" s="1127">
        <v>3.4523809523809526</v>
      </c>
      <c r="H26" s="932">
        <v>5672</v>
      </c>
      <c r="I26" s="1127">
        <f t="shared" si="1"/>
        <v>96.4625850340136</v>
      </c>
    </row>
    <row r="27" spans="2:9" x14ac:dyDescent="0.25">
      <c r="B27" s="1125" t="s">
        <v>44</v>
      </c>
      <c r="C27" s="934">
        <f t="shared" si="0"/>
        <v>371</v>
      </c>
      <c r="D27" s="932">
        <v>112</v>
      </c>
      <c r="E27" s="1127">
        <v>30.188679245283019</v>
      </c>
      <c r="F27" s="932">
        <v>15</v>
      </c>
      <c r="G27" s="1127">
        <v>4.0431266846361185</v>
      </c>
      <c r="H27" s="932">
        <v>244</v>
      </c>
      <c r="I27" s="1127">
        <f t="shared" si="1"/>
        <v>65.768194070080867</v>
      </c>
    </row>
    <row r="28" spans="2:9" x14ac:dyDescent="0.25">
      <c r="B28" s="1125" t="s">
        <v>45</v>
      </c>
      <c r="C28" s="934">
        <f t="shared" si="0"/>
        <v>13886</v>
      </c>
      <c r="D28" s="932">
        <v>1277</v>
      </c>
      <c r="E28" s="1127">
        <v>9.1963128330692783</v>
      </c>
      <c r="F28" s="932">
        <v>3477</v>
      </c>
      <c r="G28" s="1127">
        <v>25.039608238513612</v>
      </c>
      <c r="H28" s="932">
        <v>9132</v>
      </c>
      <c r="I28" s="1127">
        <f t="shared" si="1"/>
        <v>65.764078928417121</v>
      </c>
    </row>
    <row r="29" spans="2:9" x14ac:dyDescent="0.25">
      <c r="B29" s="1125" t="s">
        <v>46</v>
      </c>
      <c r="C29" s="934">
        <f t="shared" si="0"/>
        <v>1116</v>
      </c>
      <c r="D29" s="932">
        <v>263</v>
      </c>
      <c r="E29" s="1127">
        <v>23.566308243727597</v>
      </c>
      <c r="F29" s="932">
        <v>518</v>
      </c>
      <c r="G29" s="1127">
        <v>46.415770609318997</v>
      </c>
      <c r="H29" s="932">
        <v>335</v>
      </c>
      <c r="I29" s="1127">
        <f t="shared" si="1"/>
        <v>30.017921146953402</v>
      </c>
    </row>
    <row r="30" spans="2:9" x14ac:dyDescent="0.25">
      <c r="B30" s="1125" t="s">
        <v>1</v>
      </c>
      <c r="C30" s="1128">
        <f t="shared" si="0"/>
        <v>383</v>
      </c>
      <c r="D30" s="954">
        <v>1</v>
      </c>
      <c r="E30" s="1129">
        <v>0.26109660574412535</v>
      </c>
      <c r="F30" s="954">
        <v>213</v>
      </c>
      <c r="G30" s="1129">
        <v>55.613577023498692</v>
      </c>
      <c r="H30" s="954">
        <v>169</v>
      </c>
      <c r="I30" s="1129">
        <f t="shared" si="1"/>
        <v>44.125326370757179</v>
      </c>
    </row>
    <row r="31" spans="2:9" x14ac:dyDescent="0.25">
      <c r="B31" s="1309" t="s">
        <v>0</v>
      </c>
      <c r="C31" s="1310">
        <f>SUM(C13:C30)</f>
        <v>123857</v>
      </c>
      <c r="D31" s="1285">
        <f>SUM(D13:D30)</f>
        <v>3244</v>
      </c>
      <c r="E31" s="1311">
        <f t="shared" ref="E31" si="2">D31/C31*100</f>
        <v>2.6191495030559437</v>
      </c>
      <c r="F31" s="1285">
        <f>SUM(F13:F30)</f>
        <v>15366</v>
      </c>
      <c r="G31" s="1311">
        <f t="shared" ref="G31" si="3">F31/C31*100</f>
        <v>12.406242683094213</v>
      </c>
      <c r="H31" s="1285">
        <f>SUM(H13:H30)</f>
        <v>105247</v>
      </c>
      <c r="I31" s="1311">
        <f t="shared" si="1"/>
        <v>84.974607813849843</v>
      </c>
    </row>
    <row r="32" spans="2:9" x14ac:dyDescent="0.25">
      <c r="B32" s="1130"/>
      <c r="C32" s="1130"/>
      <c r="D32" s="1130"/>
      <c r="E32" s="1130"/>
      <c r="F32" s="1130"/>
      <c r="G32" s="1130"/>
      <c r="H32" s="1130"/>
      <c r="I32" s="1130"/>
    </row>
    <row r="33" spans="2:9" x14ac:dyDescent="0.25">
      <c r="B33" s="1131" t="s">
        <v>281</v>
      </c>
      <c r="C33" s="1130"/>
      <c r="D33" s="1130"/>
      <c r="E33" s="1130"/>
      <c r="F33" s="1130"/>
      <c r="G33" s="1130"/>
      <c r="H33" s="1130"/>
      <c r="I33" s="1130"/>
    </row>
    <row r="34" spans="2:9" x14ac:dyDescent="0.25">
      <c r="B34" s="1131"/>
      <c r="C34" s="1130"/>
      <c r="D34" s="1130"/>
      <c r="E34" s="1130"/>
      <c r="F34" s="1130"/>
      <c r="G34" s="1130"/>
      <c r="H34" s="1130"/>
      <c r="I34" s="1130"/>
    </row>
    <row r="35" spans="2:9" x14ac:dyDescent="0.25">
      <c r="B35" s="1721"/>
      <c r="C35" s="1721"/>
      <c r="D35" s="1721"/>
      <c r="E35" s="1721"/>
      <c r="F35" s="1721"/>
      <c r="G35" s="1721"/>
      <c r="H35" s="1721"/>
      <c r="I35" s="1721"/>
    </row>
    <row r="36" spans="2:9" x14ac:dyDescent="0.2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2578125" defaultRowHeight="15" x14ac:dyDescent="0.25"/>
  <cols>
    <col min="1" max="1" width="3.28515625" style="1123" customWidth="1"/>
    <col min="2" max="2" width="28.42578125" style="1123" customWidth="1"/>
    <col min="3" max="3" width="1.140625" style="1123" customWidth="1"/>
    <col min="4" max="4" width="12.28515625" style="1123" bestFit="1" customWidth="1"/>
    <col min="5" max="5" width="15.140625" style="1123" customWidth="1"/>
    <col min="6" max="6" width="13.5703125" style="1123" customWidth="1"/>
    <col min="7" max="7" width="1.140625" style="1123" customWidth="1"/>
    <col min="8" max="8" width="12.42578125" style="1123" customWidth="1"/>
    <col min="9" max="9" width="14.85546875" style="1123" customWidth="1"/>
    <col min="10" max="10" width="1.140625" style="1123" customWidth="1"/>
    <col min="11" max="11" width="12.42578125" style="1123" customWidth="1"/>
    <col min="12" max="12" width="14.7109375" style="1123" customWidth="1"/>
    <col min="13" max="16384" width="11.42578125" style="1123"/>
  </cols>
  <sheetData>
    <row r="1" spans="1:15" s="1116" customFormat="1" x14ac:dyDescent="0.25">
      <c r="A1" s="1116" t="s">
        <v>96</v>
      </c>
      <c r="B1" s="1116" t="s">
        <v>56</v>
      </c>
      <c r="N1" s="1116" t="s">
        <v>81</v>
      </c>
    </row>
    <row r="2" spans="1:15" s="1116" customFormat="1" x14ac:dyDescent="0.25"/>
    <row r="3" spans="1:15" s="1116" customFormat="1" x14ac:dyDescent="0.25"/>
    <row r="4" spans="1:15" s="1116" customFormat="1" x14ac:dyDescent="0.25"/>
    <row r="5" spans="1:15" s="1116" customFormat="1" ht="16.5" customHeight="1" x14ac:dyDescent="0.25"/>
    <row r="6" spans="1:15" s="1120" customFormat="1" ht="38.25" customHeight="1" x14ac:dyDescent="0.2">
      <c r="A6" s="1117"/>
      <c r="B6" s="1722" t="s">
        <v>460</v>
      </c>
      <c r="C6" s="1722"/>
      <c r="D6" s="1722"/>
      <c r="E6" s="1722"/>
      <c r="F6" s="1722"/>
      <c r="G6" s="1722"/>
      <c r="H6" s="1722"/>
      <c r="I6" s="1722"/>
      <c r="J6" s="1722"/>
      <c r="K6" s="1722"/>
      <c r="L6" s="1722"/>
      <c r="M6" s="1119"/>
      <c r="N6" s="1119"/>
      <c r="O6" s="1119"/>
    </row>
    <row r="7" spans="1:15" s="1120" customFormat="1" ht="15.75" customHeight="1" x14ac:dyDescent="0.2">
      <c r="A7" s="1117"/>
      <c r="B7" s="1723" t="str">
        <f>porsaad!$B$6</f>
        <v>Situación a 30 de junio de 2025</v>
      </c>
      <c r="C7" s="1723"/>
      <c r="D7" s="1723"/>
      <c r="E7" s="1723"/>
      <c r="F7" s="1723"/>
      <c r="G7" s="1723"/>
      <c r="H7" s="1723"/>
      <c r="I7" s="1723"/>
      <c r="J7" s="1723"/>
      <c r="K7" s="1723"/>
      <c r="L7" s="1723"/>
      <c r="M7" s="1122"/>
      <c r="N7" s="1122"/>
      <c r="O7" s="1122"/>
    </row>
    <row r="8" spans="1:15" ht="8.25" customHeight="1" x14ac:dyDescent="0.25"/>
    <row r="9" spans="1:15" ht="15" customHeight="1" x14ac:dyDescent="0.25">
      <c r="B9" s="1741" t="s">
        <v>12</v>
      </c>
      <c r="D9" s="1738" t="s">
        <v>29</v>
      </c>
      <c r="E9" s="1747" t="s">
        <v>210</v>
      </c>
      <c r="F9" s="1743"/>
      <c r="G9" s="1139"/>
      <c r="H9" s="1724" t="s">
        <v>283</v>
      </c>
      <c r="I9" s="1743"/>
      <c r="J9" s="1139"/>
      <c r="K9" s="1724" t="s">
        <v>282</v>
      </c>
      <c r="L9" s="1743"/>
    </row>
    <row r="10" spans="1:15" ht="15.75" customHeight="1" x14ac:dyDescent="0.25">
      <c r="B10" s="1742"/>
      <c r="D10" s="1739"/>
      <c r="E10" s="1748"/>
      <c r="F10" s="1744"/>
      <c r="G10" s="1139"/>
      <c r="H10" s="1725"/>
      <c r="I10" s="1744"/>
      <c r="J10" s="1139"/>
      <c r="K10" s="1725"/>
      <c r="L10" s="1744"/>
    </row>
    <row r="11" spans="1:15" x14ac:dyDescent="0.25">
      <c r="B11" s="1742"/>
      <c r="D11" s="1739"/>
      <c r="E11" s="1748"/>
      <c r="F11" s="1744"/>
      <c r="G11" s="1139"/>
      <c r="H11" s="1725"/>
      <c r="I11" s="1744"/>
      <c r="J11" s="1139"/>
      <c r="K11" s="1725"/>
      <c r="L11" s="1744"/>
    </row>
    <row r="12" spans="1:15" ht="33" customHeight="1" x14ac:dyDescent="0.25">
      <c r="B12" s="1742"/>
      <c r="D12" s="1740"/>
      <c r="E12" s="1748"/>
      <c r="F12" s="1744"/>
      <c r="G12" s="1139"/>
      <c r="H12" s="1745"/>
      <c r="I12" s="1746"/>
      <c r="J12" s="1139"/>
      <c r="K12" s="1745"/>
      <c r="L12" s="1746"/>
    </row>
    <row r="13" spans="1:15" ht="30" x14ac:dyDescent="0.25">
      <c r="B13" s="1725"/>
      <c r="D13" s="1143" t="s">
        <v>9</v>
      </c>
      <c r="E13" s="1145" t="s">
        <v>9</v>
      </c>
      <c r="F13" s="1144" t="s">
        <v>186</v>
      </c>
      <c r="G13" s="1139"/>
      <c r="H13" s="1132" t="s">
        <v>9</v>
      </c>
      <c r="I13" s="1144" t="s">
        <v>284</v>
      </c>
      <c r="J13" s="1139"/>
      <c r="K13" s="1132" t="s">
        <v>9</v>
      </c>
      <c r="L13" s="1144" t="s">
        <v>186</v>
      </c>
    </row>
    <row r="14" spans="1:15" ht="12.75" customHeight="1" x14ac:dyDescent="0.25">
      <c r="B14" s="1140" t="s">
        <v>8</v>
      </c>
      <c r="D14" s="929">
        <f>'21solsaad'!D10</f>
        <v>426018</v>
      </c>
      <c r="E14" s="929">
        <f>'10pendResol'!H13</f>
        <v>28871</v>
      </c>
      <c r="F14" s="1044">
        <f>E14/$D14*100</f>
        <v>6.776943697214671</v>
      </c>
      <c r="G14" s="930"/>
      <c r="H14" s="929">
        <f>'10pendPrest'!H13</f>
        <v>14734</v>
      </c>
      <c r="I14" s="1044">
        <f t="shared" ref="I14:I32" si="0">H14/$K14*100</f>
        <v>33.789703015709208</v>
      </c>
      <c r="J14" s="930"/>
      <c r="K14" s="929">
        <f t="shared" ref="K14:K31" si="1">E14+H14</f>
        <v>43605</v>
      </c>
      <c r="L14" s="1044">
        <f t="shared" ref="L14:L32" si="2">K14/D14*100</f>
        <v>10.235483007760235</v>
      </c>
    </row>
    <row r="15" spans="1:15" x14ac:dyDescent="0.25">
      <c r="B15" s="1141" t="s">
        <v>7</v>
      </c>
      <c r="D15" s="934">
        <f>'21solsaad'!D11</f>
        <v>59558</v>
      </c>
      <c r="E15" s="934">
        <f>'10pendResol'!H14</f>
        <v>342</v>
      </c>
      <c r="F15" s="1045">
        <f t="shared" ref="F15:F31" si="3">E15/$D15*100</f>
        <v>0.57423016219483536</v>
      </c>
      <c r="G15" s="930"/>
      <c r="H15" s="934">
        <f>'10pendPrest'!H14</f>
        <v>28</v>
      </c>
      <c r="I15" s="1045">
        <f t="shared" si="0"/>
        <v>7.5675675675675684</v>
      </c>
      <c r="J15" s="930"/>
      <c r="K15" s="934">
        <f t="shared" si="1"/>
        <v>370</v>
      </c>
      <c r="L15" s="1045">
        <f t="shared" si="2"/>
        <v>0.621243157930085</v>
      </c>
    </row>
    <row r="16" spans="1:15" x14ac:dyDescent="0.25">
      <c r="B16" s="1141" t="s">
        <v>37</v>
      </c>
      <c r="D16" s="934">
        <f>'21solsaad'!D12</f>
        <v>52409</v>
      </c>
      <c r="E16" s="934">
        <f>'10pendResol'!H15</f>
        <v>3198</v>
      </c>
      <c r="F16" s="1045">
        <f t="shared" si="3"/>
        <v>6.1020053807552141</v>
      </c>
      <c r="G16" s="930"/>
      <c r="H16" s="934">
        <f>'10pendPrest'!H15</f>
        <v>178</v>
      </c>
      <c r="I16" s="1045">
        <f t="shared" si="0"/>
        <v>5.2725118483412325</v>
      </c>
      <c r="J16" s="930"/>
      <c r="K16" s="934">
        <f t="shared" si="1"/>
        <v>3376</v>
      </c>
      <c r="L16" s="1045">
        <f t="shared" si="2"/>
        <v>6.4416417027609763</v>
      </c>
    </row>
    <row r="17" spans="2:12" x14ac:dyDescent="0.25">
      <c r="B17" s="1141" t="s">
        <v>38</v>
      </c>
      <c r="D17" s="934">
        <f>'21solsaad'!D13</f>
        <v>48429</v>
      </c>
      <c r="E17" s="934">
        <f>'10pendResol'!H16</f>
        <v>1269</v>
      </c>
      <c r="F17" s="1045">
        <f t="shared" si="3"/>
        <v>2.6203307935328004</v>
      </c>
      <c r="G17" s="930"/>
      <c r="H17" s="934">
        <f>'10pendPrest'!H16</f>
        <v>2330</v>
      </c>
      <c r="I17" s="1045">
        <f t="shared" si="0"/>
        <v>64.740205612670181</v>
      </c>
      <c r="J17" s="930"/>
      <c r="K17" s="934">
        <f t="shared" si="1"/>
        <v>3599</v>
      </c>
      <c r="L17" s="1045">
        <f t="shared" si="2"/>
        <v>7.4314976563629234</v>
      </c>
    </row>
    <row r="18" spans="2:12" x14ac:dyDescent="0.25">
      <c r="B18" s="1141" t="s">
        <v>6</v>
      </c>
      <c r="D18" s="934">
        <f>'21solsaad'!D14</f>
        <v>76437</v>
      </c>
      <c r="E18" s="934">
        <f>'10pendResol'!H17</f>
        <v>4525</v>
      </c>
      <c r="F18" s="1045">
        <f>E18/$D18*100</f>
        <v>5.9199078980075095</v>
      </c>
      <c r="G18" s="930"/>
      <c r="H18" s="934">
        <f>'10pendPrest'!H17</f>
        <v>12418</v>
      </c>
      <c r="I18" s="1045">
        <f t="shared" si="0"/>
        <v>73.292805288319656</v>
      </c>
      <c r="J18" s="930"/>
      <c r="K18" s="934">
        <f t="shared" si="1"/>
        <v>16943</v>
      </c>
      <c r="L18" s="1045">
        <f t="shared" si="2"/>
        <v>22.165966743854415</v>
      </c>
    </row>
    <row r="19" spans="2:12" x14ac:dyDescent="0.25">
      <c r="B19" s="1141" t="s">
        <v>5</v>
      </c>
      <c r="D19" s="934">
        <f>'21solsaad'!D15</f>
        <v>23596</v>
      </c>
      <c r="E19" s="934">
        <f>'10pendResol'!H18</f>
        <v>275</v>
      </c>
      <c r="F19" s="1045">
        <f t="shared" si="3"/>
        <v>1.1654517714866928</v>
      </c>
      <c r="G19" s="930"/>
      <c r="H19" s="934">
        <f>'10pendPrest'!H18</f>
        <v>225</v>
      </c>
      <c r="I19" s="1045">
        <f t="shared" si="0"/>
        <v>45</v>
      </c>
      <c r="J19" s="930"/>
      <c r="K19" s="934">
        <f t="shared" si="1"/>
        <v>500</v>
      </c>
      <c r="L19" s="1045">
        <f t="shared" si="2"/>
        <v>2.1190032208848955</v>
      </c>
    </row>
    <row r="20" spans="2:12" x14ac:dyDescent="0.25">
      <c r="B20" s="1141" t="s">
        <v>4</v>
      </c>
      <c r="D20" s="934">
        <f>'21solsaad'!D16</f>
        <v>161329</v>
      </c>
      <c r="E20" s="934">
        <f>'10pendResol'!H19</f>
        <v>397</v>
      </c>
      <c r="F20" s="1045">
        <f t="shared" si="3"/>
        <v>0.24608098977865109</v>
      </c>
      <c r="G20" s="930"/>
      <c r="H20" s="934">
        <f>'10pendPrest'!H19</f>
        <v>14</v>
      </c>
      <c r="I20" s="1045">
        <f t="shared" si="0"/>
        <v>3.4063260340632602</v>
      </c>
      <c r="J20" s="930"/>
      <c r="K20" s="934">
        <f t="shared" si="1"/>
        <v>411</v>
      </c>
      <c r="L20" s="1045">
        <f t="shared" si="2"/>
        <v>0.25475890881366647</v>
      </c>
    </row>
    <row r="21" spans="2:12" x14ac:dyDescent="0.25">
      <c r="B21" s="1141" t="s">
        <v>40</v>
      </c>
      <c r="D21" s="934">
        <f>'21solsaad'!D17</f>
        <v>103096</v>
      </c>
      <c r="E21" s="934">
        <f>'10pendResol'!H20</f>
        <v>384</v>
      </c>
      <c r="F21" s="1045">
        <f t="shared" si="3"/>
        <v>0.37246837898657559</v>
      </c>
      <c r="G21" s="930"/>
      <c r="H21" s="934">
        <f>'10pendPrest'!H20</f>
        <v>1776</v>
      </c>
      <c r="I21" s="1045">
        <f t="shared" si="0"/>
        <v>82.222222222222214</v>
      </c>
      <c r="J21" s="930"/>
      <c r="K21" s="934">
        <f t="shared" si="1"/>
        <v>2160</v>
      </c>
      <c r="L21" s="1045">
        <f t="shared" si="2"/>
        <v>2.0951346317994881</v>
      </c>
    </row>
    <row r="22" spans="2:12" x14ac:dyDescent="0.25">
      <c r="B22" s="1141" t="s">
        <v>41</v>
      </c>
      <c r="D22" s="934">
        <f>'21solsaad'!D18</f>
        <v>402234</v>
      </c>
      <c r="E22" s="934">
        <f>'10pendResol'!H21</f>
        <v>7774</v>
      </c>
      <c r="F22" s="1045">
        <f t="shared" si="3"/>
        <v>1.9327058378953543</v>
      </c>
      <c r="G22" s="930"/>
      <c r="H22" s="934">
        <f>'10pendPrest'!H21</f>
        <v>36306</v>
      </c>
      <c r="I22" s="1045">
        <f t="shared" si="0"/>
        <v>82.363883847549914</v>
      </c>
      <c r="J22" s="930"/>
      <c r="K22" s="934">
        <f t="shared" si="1"/>
        <v>44080</v>
      </c>
      <c r="L22" s="1045">
        <f t="shared" si="2"/>
        <v>10.9587951292034</v>
      </c>
    </row>
    <row r="23" spans="2:12" x14ac:dyDescent="0.25">
      <c r="B23" s="1141" t="s">
        <v>3</v>
      </c>
      <c r="D23" s="934">
        <f>'21solsaad'!D19</f>
        <v>228620</v>
      </c>
      <c r="E23" s="934">
        <f>'10pendResol'!H22</f>
        <v>15483</v>
      </c>
      <c r="F23" s="1045">
        <f t="shared" si="3"/>
        <v>6.7723733706587357</v>
      </c>
      <c r="G23" s="930"/>
      <c r="H23" s="934">
        <f>'10pendPrest'!H22</f>
        <v>4030</v>
      </c>
      <c r="I23" s="1045">
        <f t="shared" si="0"/>
        <v>20.652898067954698</v>
      </c>
      <c r="J23" s="930"/>
      <c r="K23" s="934">
        <f t="shared" si="1"/>
        <v>19513</v>
      </c>
      <c r="L23" s="1045">
        <f t="shared" si="2"/>
        <v>8.5351237861954345</v>
      </c>
    </row>
    <row r="24" spans="2:12" x14ac:dyDescent="0.25">
      <c r="B24" s="1141" t="s">
        <v>2</v>
      </c>
      <c r="D24" s="934">
        <f>'21solsaad'!D20</f>
        <v>60597</v>
      </c>
      <c r="E24" s="934">
        <f>'10pendResol'!H23</f>
        <v>419</v>
      </c>
      <c r="F24" s="1045">
        <f t="shared" si="3"/>
        <v>0.69145337227915571</v>
      </c>
      <c r="G24" s="930"/>
      <c r="H24" s="934">
        <f>'10pendPrest'!H23</f>
        <v>3288</v>
      </c>
      <c r="I24" s="1045">
        <f t="shared" si="0"/>
        <v>88.697059616940919</v>
      </c>
      <c r="J24" s="930"/>
      <c r="K24" s="934">
        <f t="shared" si="1"/>
        <v>3707</v>
      </c>
      <c r="L24" s="1045">
        <f t="shared" si="2"/>
        <v>6.1174645609518619</v>
      </c>
    </row>
    <row r="25" spans="2:12" x14ac:dyDescent="0.25">
      <c r="B25" s="1141" t="s">
        <v>35</v>
      </c>
      <c r="D25" s="934">
        <f>'21solsaad'!D21</f>
        <v>91845</v>
      </c>
      <c r="E25" s="934">
        <f>'10pendResol'!H24</f>
        <v>78</v>
      </c>
      <c r="F25" s="1045">
        <f t="shared" si="3"/>
        <v>8.4925690021231431E-2</v>
      </c>
      <c r="G25" s="930"/>
      <c r="H25" s="934">
        <f>'10pendPrest'!H24</f>
        <v>1142</v>
      </c>
      <c r="I25" s="1045">
        <f t="shared" si="0"/>
        <v>93.606557377049185</v>
      </c>
      <c r="J25" s="930"/>
      <c r="K25" s="934">
        <f t="shared" si="1"/>
        <v>1220</v>
      </c>
      <c r="L25" s="1045">
        <f t="shared" si="2"/>
        <v>1.3283248952038762</v>
      </c>
    </row>
    <row r="26" spans="2:12" x14ac:dyDescent="0.25">
      <c r="B26" s="1141" t="s">
        <v>42</v>
      </c>
      <c r="D26" s="934">
        <f>'21solsaad'!D22</f>
        <v>269409</v>
      </c>
      <c r="E26" s="934">
        <f>'10pendResol'!H25</f>
        <v>226</v>
      </c>
      <c r="F26" s="1045">
        <f t="shared" si="3"/>
        <v>8.3887323734544869E-2</v>
      </c>
      <c r="G26" s="930"/>
      <c r="H26" s="934">
        <f>'10pendPrest'!H25</f>
        <v>13226</v>
      </c>
      <c r="I26" s="1045">
        <f t="shared" si="0"/>
        <v>98.319952423431459</v>
      </c>
      <c r="J26" s="930"/>
      <c r="K26" s="934">
        <f t="shared" si="1"/>
        <v>13452</v>
      </c>
      <c r="L26" s="1045">
        <f t="shared" si="2"/>
        <v>4.9931516764473347</v>
      </c>
    </row>
    <row r="27" spans="2:12" x14ac:dyDescent="0.25">
      <c r="B27" s="1141" t="s">
        <v>43</v>
      </c>
      <c r="D27" s="934">
        <f>'21solsaad'!D23</f>
        <v>71161</v>
      </c>
      <c r="E27" s="934">
        <f>'10pendResol'!H26</f>
        <v>6201</v>
      </c>
      <c r="F27" s="1045">
        <f t="shared" si="3"/>
        <v>8.7140428043450768</v>
      </c>
      <c r="G27" s="930"/>
      <c r="H27" s="934">
        <f>'10pendPrest'!H26</f>
        <v>5672</v>
      </c>
      <c r="I27" s="1045">
        <f t="shared" si="0"/>
        <v>47.772256380021901</v>
      </c>
      <c r="J27" s="930"/>
      <c r="K27" s="934">
        <f t="shared" si="1"/>
        <v>11873</v>
      </c>
      <c r="L27" s="1045">
        <f t="shared" si="2"/>
        <v>16.684700889532188</v>
      </c>
    </row>
    <row r="28" spans="2:12" x14ac:dyDescent="0.25">
      <c r="B28" s="1141" t="s">
        <v>44</v>
      </c>
      <c r="D28" s="934">
        <f>'21solsaad'!D24</f>
        <v>23712</v>
      </c>
      <c r="E28" s="934">
        <f>'10pendResol'!H27</f>
        <v>93</v>
      </c>
      <c r="F28" s="1045">
        <f t="shared" si="3"/>
        <v>0.39220647773279349</v>
      </c>
      <c r="G28" s="930"/>
      <c r="H28" s="934">
        <f>'10pendPrest'!H27</f>
        <v>244</v>
      </c>
      <c r="I28" s="1045">
        <f t="shared" si="0"/>
        <v>72.403560830860542</v>
      </c>
      <c r="J28" s="930"/>
      <c r="K28" s="934">
        <f t="shared" si="1"/>
        <v>337</v>
      </c>
      <c r="L28" s="1045">
        <f t="shared" si="2"/>
        <v>1.421221322537112</v>
      </c>
    </row>
    <row r="29" spans="2:12" x14ac:dyDescent="0.25">
      <c r="B29" s="1141" t="s">
        <v>45</v>
      </c>
      <c r="D29" s="934">
        <f>'21solsaad'!D25</f>
        <v>120058</v>
      </c>
      <c r="E29" s="934">
        <f>'10pendResol'!H28</f>
        <v>142</v>
      </c>
      <c r="F29" s="1045">
        <f t="shared" si="3"/>
        <v>0.11827616651951557</v>
      </c>
      <c r="G29" s="930"/>
      <c r="H29" s="934">
        <f>'10pendPrest'!H28</f>
        <v>9132</v>
      </c>
      <c r="I29" s="1045">
        <f t="shared" si="0"/>
        <v>98.468837610524034</v>
      </c>
      <c r="J29" s="930"/>
      <c r="K29" s="934">
        <f t="shared" si="1"/>
        <v>9274</v>
      </c>
      <c r="L29" s="1045">
        <f t="shared" si="2"/>
        <v>7.7245997767745589</v>
      </c>
    </row>
    <row r="30" spans="2:12" x14ac:dyDescent="0.25">
      <c r="B30" s="1141" t="s">
        <v>46</v>
      </c>
      <c r="D30" s="934">
        <f>'21solsaad'!D26</f>
        <v>14836</v>
      </c>
      <c r="E30" s="934">
        <f>'10pendResol'!H29</f>
        <v>5</v>
      </c>
      <c r="F30" s="1045">
        <f t="shared" si="3"/>
        <v>3.3701806416823944E-2</v>
      </c>
      <c r="G30" s="930"/>
      <c r="H30" s="934">
        <f>'10pendPrest'!H29</f>
        <v>335</v>
      </c>
      <c r="I30" s="1045">
        <f t="shared" si="0"/>
        <v>98.529411764705884</v>
      </c>
      <c r="J30" s="930"/>
      <c r="K30" s="934">
        <f t="shared" si="1"/>
        <v>340</v>
      </c>
      <c r="L30" s="1045">
        <f t="shared" si="2"/>
        <v>2.2917228363440278</v>
      </c>
    </row>
    <row r="31" spans="2:12" x14ac:dyDescent="0.25">
      <c r="B31" s="1142" t="s">
        <v>1</v>
      </c>
      <c r="D31" s="1128">
        <f>'21solsaad'!D27</f>
        <v>5805</v>
      </c>
      <c r="E31" s="1128">
        <f>'10pendResol'!H30</f>
        <v>34</v>
      </c>
      <c r="F31" s="1046">
        <f t="shared" si="3"/>
        <v>0.58570198105081828</v>
      </c>
      <c r="G31" s="930"/>
      <c r="H31" s="1128">
        <f>'10pendPrest'!H30</f>
        <v>169</v>
      </c>
      <c r="I31" s="1046">
        <f t="shared" si="0"/>
        <v>83.251231527093594</v>
      </c>
      <c r="J31" s="930"/>
      <c r="K31" s="1128">
        <f t="shared" si="1"/>
        <v>203</v>
      </c>
      <c r="L31" s="1046">
        <f t="shared" si="2"/>
        <v>3.4969853574504737</v>
      </c>
    </row>
    <row r="32" spans="2:12" x14ac:dyDescent="0.25">
      <c r="B32" s="1309" t="s">
        <v>0</v>
      </c>
      <c r="D32" s="1310">
        <f>SUM(D14:D31)</f>
        <v>2239149</v>
      </c>
      <c r="E32" s="1310">
        <f>SUM(E14:E31)</f>
        <v>69716</v>
      </c>
      <c r="F32" s="1299">
        <f>E32/$D32*100</f>
        <v>3.1135042822072134</v>
      </c>
      <c r="G32" s="1277"/>
      <c r="H32" s="1310">
        <f>SUM(H14:H31)</f>
        <v>105247</v>
      </c>
      <c r="I32" s="1299">
        <f t="shared" si="0"/>
        <v>60.153861102061576</v>
      </c>
      <c r="J32" s="1277"/>
      <c r="K32" s="1310">
        <f>SUM(K14:K31)</f>
        <v>174963</v>
      </c>
      <c r="L32" s="1299">
        <f t="shared" si="2"/>
        <v>7.8138167669949601</v>
      </c>
    </row>
    <row r="34" spans="2:2" x14ac:dyDescent="0.2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96" customFormat="1" x14ac:dyDescent="0.2"/>
    <row r="2" spans="1:17" s="96" customFormat="1" x14ac:dyDescent="0.2"/>
    <row r="3" spans="1:17" s="96" customFormat="1" x14ac:dyDescent="0.2"/>
    <row r="4" spans="1:17" s="96" customFormat="1" x14ac:dyDescent="0.2"/>
    <row r="5" spans="1:17" s="96" customFormat="1" ht="16.5" customHeight="1" x14ac:dyDescent="0.2"/>
    <row r="6" spans="1:17" s="4" customFormat="1" ht="24.75" customHeight="1" x14ac:dyDescent="0.2">
      <c r="A6" s="97"/>
      <c r="B6" s="1556" t="s">
        <v>461</v>
      </c>
      <c r="C6" s="1556"/>
      <c r="D6" s="1556"/>
      <c r="E6" s="1556"/>
      <c r="F6" s="1556"/>
      <c r="G6" s="1556"/>
      <c r="H6" s="1556"/>
      <c r="I6" s="1556"/>
      <c r="J6" s="1556"/>
      <c r="K6" s="1556"/>
      <c r="L6" s="1556"/>
      <c r="M6" s="1556"/>
      <c r="N6" s="1556"/>
      <c r="O6" s="99"/>
    </row>
    <row r="7" spans="1:17" s="4" customFormat="1" ht="11.25" customHeight="1" x14ac:dyDescent="0.2">
      <c r="A7" s="97"/>
      <c r="B7" s="1556"/>
      <c r="C7" s="1556"/>
      <c r="D7" s="1556"/>
      <c r="E7" s="1556"/>
      <c r="F7" s="1556"/>
      <c r="G7" s="1556"/>
      <c r="H7" s="1556"/>
      <c r="I7" s="1556"/>
      <c r="J7" s="1556"/>
      <c r="K7" s="1556"/>
      <c r="L7" s="1556"/>
      <c r="M7" s="1556"/>
      <c r="N7" s="1556"/>
      <c r="O7" s="99"/>
    </row>
    <row r="8" spans="1:17" s="4" customFormat="1" ht="15.75" customHeight="1" x14ac:dyDescent="0.2">
      <c r="A8" s="97"/>
      <c r="B8" s="1695" t="s">
        <v>499</v>
      </c>
      <c r="C8" s="1695"/>
      <c r="D8" s="1695"/>
      <c r="E8" s="1695"/>
      <c r="F8" s="1695"/>
      <c r="G8" s="1695"/>
      <c r="H8" s="1695"/>
      <c r="I8" s="1695"/>
      <c r="J8" s="1695"/>
      <c r="K8" s="1695"/>
      <c r="L8" s="1695"/>
      <c r="M8" s="1695"/>
      <c r="N8" s="1695"/>
      <c r="O8" s="112"/>
      <c r="P8" s="112"/>
      <c r="Q8" s="112"/>
    </row>
    <row r="9" spans="1:17" s="96" customFormat="1" ht="6" customHeight="1" x14ac:dyDescent="0.2">
      <c r="A9" s="98"/>
      <c r="B9"/>
      <c r="C9"/>
      <c r="D9"/>
      <c r="E9"/>
      <c r="F9"/>
      <c r="G9"/>
      <c r="H9"/>
      <c r="I9"/>
      <c r="J9"/>
      <c r="K9"/>
      <c r="L9"/>
      <c r="M9"/>
      <c r="N9"/>
      <c r="O9"/>
      <c r="P9"/>
      <c r="Q9"/>
    </row>
    <row r="10" spans="1:17" s="100" customFormat="1" x14ac:dyDescent="0.2"/>
    <row r="11" spans="1:17" s="100" customFormat="1" x14ac:dyDescent="0.2">
      <c r="C11" s="1749" t="s">
        <v>0</v>
      </c>
      <c r="D11" s="1749"/>
      <c r="E11" s="1749"/>
      <c r="L11" s="100">
        <v>1</v>
      </c>
      <c r="M11" s="100">
        <v>3</v>
      </c>
      <c r="N11" s="100">
        <v>4</v>
      </c>
      <c r="O11" s="100">
        <v>5</v>
      </c>
      <c r="P11" s="100">
        <v>6</v>
      </c>
    </row>
    <row r="12" spans="1:17" s="100" customFormat="1" ht="15" x14ac:dyDescent="0.2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5" x14ac:dyDescent="0.25">
      <c r="B13" s="100" t="s">
        <v>8</v>
      </c>
      <c r="C13" s="102">
        <v>317952</v>
      </c>
      <c r="D13" s="102">
        <v>302871</v>
      </c>
      <c r="E13" s="102">
        <v>15081</v>
      </c>
      <c r="F13" s="103">
        <v>0.95256831219806759</v>
      </c>
      <c r="G13" s="103">
        <v>4.7431687801932368E-2</v>
      </c>
      <c r="I13" s="101">
        <v>9</v>
      </c>
      <c r="J13" s="101">
        <v>1</v>
      </c>
      <c r="K13" s="101">
        <v>8</v>
      </c>
      <c r="L13" s="100" t="s">
        <v>4</v>
      </c>
      <c r="M13" s="102">
        <v>127036</v>
      </c>
      <c r="N13" s="102">
        <v>158</v>
      </c>
      <c r="O13" s="103">
        <f t="shared" ref="O13:P28" si="0">INDEX($B$13:$G$32,$K13,O$11)</f>
        <v>0.99875780304102391</v>
      </c>
      <c r="P13" s="103">
        <f t="shared" si="0"/>
        <v>1.2421969589760523E-3</v>
      </c>
      <c r="Q13" s="103">
        <f>$F$32</f>
        <v>0.92669860536960813</v>
      </c>
    </row>
    <row r="14" spans="1:17" s="100" customFormat="1" ht="15" x14ac:dyDescent="0.25">
      <c r="B14" s="100" t="s">
        <v>7</v>
      </c>
      <c r="C14" s="102">
        <v>47138</v>
      </c>
      <c r="D14" s="102">
        <v>47035</v>
      </c>
      <c r="E14" s="102">
        <v>103</v>
      </c>
      <c r="F14" s="103">
        <v>0.99781492638635494</v>
      </c>
      <c r="G14" s="103">
        <v>2.1850736136450424E-3</v>
      </c>
      <c r="I14" s="101">
        <v>2</v>
      </c>
      <c r="J14" s="101">
        <v>2</v>
      </c>
      <c r="K14" s="101">
        <v>2</v>
      </c>
      <c r="L14" s="100" t="s">
        <v>7</v>
      </c>
      <c r="M14" s="102">
        <v>47035</v>
      </c>
      <c r="N14" s="102">
        <v>103</v>
      </c>
      <c r="O14" s="103">
        <f t="shared" si="0"/>
        <v>0.99781492638635494</v>
      </c>
      <c r="P14" s="103">
        <f t="shared" si="0"/>
        <v>2.1850736136450424E-3</v>
      </c>
      <c r="Q14" s="103">
        <f t="shared" ref="Q14:Q32" si="1">$F$32</f>
        <v>0.92669860536960813</v>
      </c>
    </row>
    <row r="15" spans="1:17" s="100" customFormat="1" ht="15" x14ac:dyDescent="0.25">
      <c r="B15" s="100" t="s">
        <v>37</v>
      </c>
      <c r="C15" s="102">
        <v>35455</v>
      </c>
      <c r="D15" s="102">
        <v>35107</v>
      </c>
      <c r="E15" s="102">
        <v>348</v>
      </c>
      <c r="F15" s="103">
        <v>0.99018474122126643</v>
      </c>
      <c r="G15" s="103">
        <v>9.8152587787336057E-3</v>
      </c>
      <c r="I15" s="101">
        <v>3</v>
      </c>
      <c r="J15" s="101">
        <v>3</v>
      </c>
      <c r="K15" s="101">
        <v>3</v>
      </c>
      <c r="L15" s="100" t="s">
        <v>37</v>
      </c>
      <c r="M15" s="102">
        <v>35107</v>
      </c>
      <c r="N15" s="102">
        <v>348</v>
      </c>
      <c r="O15" s="103">
        <f t="shared" si="0"/>
        <v>0.99018474122126643</v>
      </c>
      <c r="P15" s="103">
        <f t="shared" si="0"/>
        <v>9.8152587787336057E-3</v>
      </c>
      <c r="Q15" s="103">
        <f t="shared" si="1"/>
        <v>0.92669860536960813</v>
      </c>
    </row>
    <row r="16" spans="1:17" s="100" customFormat="1" ht="15" x14ac:dyDescent="0.25">
      <c r="B16" s="100" t="s">
        <v>38</v>
      </c>
      <c r="C16" s="102">
        <v>36288</v>
      </c>
      <c r="D16" s="102">
        <v>32958</v>
      </c>
      <c r="E16" s="102">
        <v>3330</v>
      </c>
      <c r="F16" s="103">
        <v>0.90823412698412698</v>
      </c>
      <c r="G16" s="103">
        <v>9.1765873015873009E-2</v>
      </c>
      <c r="I16" s="101">
        <v>13</v>
      </c>
      <c r="J16" s="101">
        <v>4</v>
      </c>
      <c r="K16" s="101">
        <v>13</v>
      </c>
      <c r="L16" s="100" t="s">
        <v>35</v>
      </c>
      <c r="M16" s="102">
        <v>84054</v>
      </c>
      <c r="N16" s="102">
        <v>1183</v>
      </c>
      <c r="O16" s="103">
        <f t="shared" si="0"/>
        <v>0.98612105071741141</v>
      </c>
      <c r="P16" s="103">
        <f t="shared" si="0"/>
        <v>1.3878949282588548E-2</v>
      </c>
      <c r="Q16" s="103">
        <f t="shared" si="1"/>
        <v>0.92669860536960813</v>
      </c>
    </row>
    <row r="17" spans="2:17" s="100" customFormat="1" ht="15" x14ac:dyDescent="0.25">
      <c r="B17" s="100" t="s">
        <v>6</v>
      </c>
      <c r="C17" s="102">
        <v>61715</v>
      </c>
      <c r="D17" s="102">
        <v>48365</v>
      </c>
      <c r="E17" s="102">
        <v>13350</v>
      </c>
      <c r="F17" s="103">
        <v>0.78368305922385162</v>
      </c>
      <c r="G17" s="103">
        <v>0.21631694077614844</v>
      </c>
      <c r="I17" s="101">
        <v>20</v>
      </c>
      <c r="J17" s="101">
        <v>5</v>
      </c>
      <c r="K17" s="101">
        <v>17</v>
      </c>
      <c r="L17" s="100" t="s">
        <v>44</v>
      </c>
      <c r="M17" s="102">
        <v>17314</v>
      </c>
      <c r="N17" s="102">
        <v>371</v>
      </c>
      <c r="O17" s="103">
        <f t="shared" si="0"/>
        <v>0.9790217698614645</v>
      </c>
      <c r="P17" s="103">
        <f t="shared" si="0"/>
        <v>2.0978230138535482E-2</v>
      </c>
      <c r="Q17" s="103">
        <f t="shared" si="1"/>
        <v>0.92669860536960813</v>
      </c>
    </row>
    <row r="18" spans="2:17" s="100" customFormat="1" ht="15" x14ac:dyDescent="0.25">
      <c r="B18" s="100" t="s">
        <v>5</v>
      </c>
      <c r="C18" s="102">
        <v>18511</v>
      </c>
      <c r="D18" s="102">
        <v>18033</v>
      </c>
      <c r="E18" s="102">
        <v>478</v>
      </c>
      <c r="F18" s="103">
        <v>0.97417751607152503</v>
      </c>
      <c r="G18" s="103">
        <v>2.582248392847496E-2</v>
      </c>
      <c r="I18" s="101">
        <v>6</v>
      </c>
      <c r="J18" s="101">
        <v>6</v>
      </c>
      <c r="K18" s="101">
        <v>6</v>
      </c>
      <c r="L18" s="100" t="s">
        <v>5</v>
      </c>
      <c r="M18" s="102">
        <v>18033</v>
      </c>
      <c r="N18" s="102">
        <v>478</v>
      </c>
      <c r="O18" s="103">
        <f t="shared" si="0"/>
        <v>0.97417751607152503</v>
      </c>
      <c r="P18" s="103">
        <f t="shared" si="0"/>
        <v>2.582248392847496E-2</v>
      </c>
      <c r="Q18" s="103">
        <f t="shared" si="1"/>
        <v>0.92669860536960813</v>
      </c>
    </row>
    <row r="19" spans="2:17" s="100" customFormat="1" ht="15" x14ac:dyDescent="0.25">
      <c r="B19" s="100" t="s">
        <v>40</v>
      </c>
      <c r="C19" s="102">
        <v>82344</v>
      </c>
      <c r="D19" s="102">
        <v>78705</v>
      </c>
      <c r="E19" s="102">
        <v>3639</v>
      </c>
      <c r="F19" s="103">
        <v>0.95580734479743512</v>
      </c>
      <c r="G19" s="103">
        <v>4.4192655202564851E-2</v>
      </c>
      <c r="I19" s="101">
        <v>8</v>
      </c>
      <c r="J19" s="101">
        <v>7</v>
      </c>
      <c r="K19" s="101">
        <v>11</v>
      </c>
      <c r="L19" s="100" t="s">
        <v>3</v>
      </c>
      <c r="M19" s="102">
        <v>167654</v>
      </c>
      <c r="N19" s="102">
        <v>5240</v>
      </c>
      <c r="O19" s="103">
        <f t="shared" si="0"/>
        <v>0.96969241269216977</v>
      </c>
      <c r="P19" s="103">
        <f t="shared" si="0"/>
        <v>3.030758730783023E-2</v>
      </c>
      <c r="Q19" s="103">
        <f t="shared" si="1"/>
        <v>0.92669860536960813</v>
      </c>
    </row>
    <row r="20" spans="2:17" s="100" customFormat="1" ht="15" x14ac:dyDescent="0.25">
      <c r="B20" s="100" t="s">
        <v>4</v>
      </c>
      <c r="C20" s="102">
        <v>127194</v>
      </c>
      <c r="D20" s="102">
        <v>127036</v>
      </c>
      <c r="E20" s="102">
        <v>158</v>
      </c>
      <c r="F20" s="103">
        <v>0.99875780304102391</v>
      </c>
      <c r="G20" s="103">
        <v>1.2421969589760523E-3</v>
      </c>
      <c r="I20" s="101">
        <v>1</v>
      </c>
      <c r="J20" s="101">
        <v>8</v>
      </c>
      <c r="K20" s="101">
        <v>7</v>
      </c>
      <c r="L20" s="100" t="s">
        <v>40</v>
      </c>
      <c r="M20" s="102">
        <v>78705</v>
      </c>
      <c r="N20" s="102">
        <v>3639</v>
      </c>
      <c r="O20" s="103">
        <f t="shared" si="0"/>
        <v>0.95580734479743512</v>
      </c>
      <c r="P20" s="103">
        <f t="shared" si="0"/>
        <v>4.4192655202564851E-2</v>
      </c>
      <c r="Q20" s="103">
        <f t="shared" si="1"/>
        <v>0.92669860536960813</v>
      </c>
    </row>
    <row r="21" spans="2:17" s="100" customFormat="1" ht="15" x14ac:dyDescent="0.25">
      <c r="B21" s="100" t="s">
        <v>41</v>
      </c>
      <c r="C21" s="102">
        <v>278604</v>
      </c>
      <c r="D21" s="102">
        <v>238250</v>
      </c>
      <c r="E21" s="102">
        <v>40354</v>
      </c>
      <c r="F21" s="103">
        <v>0.8551564227362134</v>
      </c>
      <c r="G21" s="103">
        <v>0.1448435772637866</v>
      </c>
      <c r="I21" s="101">
        <v>18</v>
      </c>
      <c r="J21" s="101">
        <v>9</v>
      </c>
      <c r="K21" s="101">
        <v>1</v>
      </c>
      <c r="L21" s="100" t="s">
        <v>8</v>
      </c>
      <c r="M21" s="102">
        <v>302871</v>
      </c>
      <c r="N21" s="102">
        <v>15081</v>
      </c>
      <c r="O21" s="103">
        <f t="shared" si="0"/>
        <v>0.95256831219806759</v>
      </c>
      <c r="P21" s="103">
        <f t="shared" si="0"/>
        <v>4.7431687801932368E-2</v>
      </c>
      <c r="Q21" s="103">
        <f t="shared" si="1"/>
        <v>0.92669860536960813</v>
      </c>
    </row>
    <row r="22" spans="2:17" s="100" customFormat="1" ht="15" x14ac:dyDescent="0.25">
      <c r="B22" s="100" t="s">
        <v>39</v>
      </c>
      <c r="C22" s="102">
        <v>1741</v>
      </c>
      <c r="D22" s="102">
        <v>1615</v>
      </c>
      <c r="E22" s="102">
        <v>126</v>
      </c>
      <c r="F22" s="103">
        <v>0.92762780011487656</v>
      </c>
      <c r="G22" s="103">
        <v>7.2372199885123487E-2</v>
      </c>
      <c r="I22" s="101">
        <v>11</v>
      </c>
      <c r="J22" s="101">
        <v>10</v>
      </c>
      <c r="K22" s="101">
        <v>14</v>
      </c>
      <c r="L22" s="100" t="s">
        <v>42</v>
      </c>
      <c r="M22" s="102">
        <v>198437</v>
      </c>
      <c r="N22" s="102">
        <v>14288</v>
      </c>
      <c r="O22" s="103">
        <f t="shared" si="0"/>
        <v>0.93283347044306031</v>
      </c>
      <c r="P22" s="103">
        <f t="shared" si="0"/>
        <v>6.7166529556939705E-2</v>
      </c>
      <c r="Q22" s="103">
        <f t="shared" si="1"/>
        <v>0.92669860536960813</v>
      </c>
    </row>
    <row r="23" spans="2:17" s="100" customFormat="1" ht="15" x14ac:dyDescent="0.25">
      <c r="B23" s="100" t="s">
        <v>3</v>
      </c>
      <c r="C23" s="102">
        <v>172894</v>
      </c>
      <c r="D23" s="102">
        <v>167654</v>
      </c>
      <c r="E23" s="102">
        <v>5240</v>
      </c>
      <c r="F23" s="103">
        <v>0.96969241269216977</v>
      </c>
      <c r="G23" s="103">
        <v>3.030758730783023E-2</v>
      </c>
      <c r="I23" s="101">
        <v>7</v>
      </c>
      <c r="J23" s="101">
        <v>11</v>
      </c>
      <c r="K23" s="101">
        <v>10</v>
      </c>
      <c r="L23" s="100" t="s">
        <v>39</v>
      </c>
      <c r="M23" s="102">
        <v>1615</v>
      </c>
      <c r="N23" s="102">
        <v>126</v>
      </c>
      <c r="O23" s="103">
        <f t="shared" si="0"/>
        <v>0.92762780011487656</v>
      </c>
      <c r="P23" s="103">
        <f t="shared" si="0"/>
        <v>7.2372199885123487E-2</v>
      </c>
      <c r="Q23" s="103">
        <f t="shared" si="1"/>
        <v>0.92669860536960813</v>
      </c>
    </row>
    <row r="24" spans="2:17" s="100" customFormat="1" ht="15" x14ac:dyDescent="0.25">
      <c r="B24" s="100" t="s">
        <v>2</v>
      </c>
      <c r="C24" s="102">
        <v>41644</v>
      </c>
      <c r="D24" s="102">
        <v>36975</v>
      </c>
      <c r="E24" s="102">
        <v>4669</v>
      </c>
      <c r="F24" s="103">
        <v>0.88788300835654599</v>
      </c>
      <c r="G24" s="103">
        <v>0.11211699164345404</v>
      </c>
      <c r="I24" s="101">
        <v>17</v>
      </c>
      <c r="J24" s="101">
        <v>12</v>
      </c>
      <c r="K24" s="101">
        <v>20</v>
      </c>
      <c r="L24" s="100" t="s">
        <v>108</v>
      </c>
      <c r="M24" s="102">
        <v>1565838</v>
      </c>
      <c r="N24" s="102">
        <v>123857</v>
      </c>
      <c r="O24" s="103">
        <f t="shared" si="0"/>
        <v>0.92669860536960813</v>
      </c>
      <c r="P24" s="103">
        <f t="shared" si="0"/>
        <v>7.330139463039187E-2</v>
      </c>
      <c r="Q24" s="103">
        <f t="shared" si="1"/>
        <v>0.92669860536960813</v>
      </c>
    </row>
    <row r="25" spans="2:17" s="100" customFormat="1" ht="15" x14ac:dyDescent="0.25">
      <c r="B25" s="100" t="s">
        <v>35</v>
      </c>
      <c r="C25" s="102">
        <v>85237</v>
      </c>
      <c r="D25" s="102">
        <v>84054</v>
      </c>
      <c r="E25" s="102">
        <v>1183</v>
      </c>
      <c r="F25" s="103">
        <v>0.98612105071741141</v>
      </c>
      <c r="G25" s="103">
        <v>1.3878949282588548E-2</v>
      </c>
      <c r="I25" s="101">
        <v>4</v>
      </c>
      <c r="J25" s="101">
        <v>13</v>
      </c>
      <c r="K25" s="101">
        <v>4</v>
      </c>
      <c r="L25" s="100" t="s">
        <v>38</v>
      </c>
      <c r="M25" s="102">
        <v>32958</v>
      </c>
      <c r="N25" s="102">
        <v>3330</v>
      </c>
      <c r="O25" s="103">
        <f t="shared" si="0"/>
        <v>0.90823412698412698</v>
      </c>
      <c r="P25" s="103">
        <f t="shared" si="0"/>
        <v>9.1765873015873009E-2</v>
      </c>
      <c r="Q25" s="103">
        <f t="shared" si="1"/>
        <v>0.92669860536960813</v>
      </c>
    </row>
    <row r="26" spans="2:17" s="100" customFormat="1" ht="15" x14ac:dyDescent="0.25">
      <c r="B26" s="100" t="s">
        <v>42</v>
      </c>
      <c r="C26" s="102">
        <v>212725</v>
      </c>
      <c r="D26" s="102">
        <v>198437</v>
      </c>
      <c r="E26" s="102">
        <v>14288</v>
      </c>
      <c r="F26" s="103">
        <v>0.93283347044306031</v>
      </c>
      <c r="G26" s="103">
        <v>6.7166529556939705E-2</v>
      </c>
      <c r="I26" s="101">
        <v>10</v>
      </c>
      <c r="J26" s="101">
        <v>14</v>
      </c>
      <c r="K26" s="101">
        <v>15</v>
      </c>
      <c r="L26" s="100" t="s">
        <v>47</v>
      </c>
      <c r="M26" s="102">
        <v>2179</v>
      </c>
      <c r="N26" s="102">
        <v>257</v>
      </c>
      <c r="O26" s="103">
        <f t="shared" si="0"/>
        <v>0.89449917898193765</v>
      </c>
      <c r="P26" s="103">
        <f t="shared" si="0"/>
        <v>0.10550082101806239</v>
      </c>
      <c r="Q26" s="103">
        <f t="shared" si="1"/>
        <v>0.92669860536960813</v>
      </c>
    </row>
    <row r="27" spans="2:17" s="100" customFormat="1" ht="15" x14ac:dyDescent="0.25">
      <c r="B27" s="100" t="s">
        <v>47</v>
      </c>
      <c r="C27" s="102">
        <v>2436</v>
      </c>
      <c r="D27" s="102">
        <v>2179</v>
      </c>
      <c r="E27" s="102">
        <v>257</v>
      </c>
      <c r="F27" s="103">
        <v>0.89449917898193765</v>
      </c>
      <c r="G27" s="103">
        <v>0.10550082101806239</v>
      </c>
      <c r="I27" s="101">
        <v>14</v>
      </c>
      <c r="J27" s="101">
        <v>15</v>
      </c>
      <c r="K27" s="101">
        <v>19</v>
      </c>
      <c r="L27" s="100" t="s">
        <v>46</v>
      </c>
      <c r="M27" s="102">
        <v>9317</v>
      </c>
      <c r="N27" s="102">
        <v>1116</v>
      </c>
      <c r="O27" s="103">
        <f t="shared" si="0"/>
        <v>0.8930317262532349</v>
      </c>
      <c r="P27" s="103">
        <f t="shared" si="0"/>
        <v>0.10696827374676507</v>
      </c>
      <c r="Q27" s="103">
        <f t="shared" si="1"/>
        <v>0.92669860536960813</v>
      </c>
    </row>
    <row r="28" spans="2:17" s="100" customFormat="1" ht="15" x14ac:dyDescent="0.25">
      <c r="B28" s="100" t="s">
        <v>43</v>
      </c>
      <c r="C28" s="102">
        <v>52911</v>
      </c>
      <c r="D28" s="102">
        <v>47031</v>
      </c>
      <c r="E28" s="102">
        <v>5880</v>
      </c>
      <c r="F28" s="103">
        <v>0.88886998922719285</v>
      </c>
      <c r="G28" s="103">
        <v>0.11113001077280717</v>
      </c>
      <c r="I28" s="101">
        <v>16</v>
      </c>
      <c r="J28" s="101">
        <v>16</v>
      </c>
      <c r="K28" s="101">
        <v>16</v>
      </c>
      <c r="L28" s="100" t="s">
        <v>43</v>
      </c>
      <c r="M28" s="102">
        <v>47031</v>
      </c>
      <c r="N28" s="102">
        <v>5880</v>
      </c>
      <c r="O28" s="103">
        <f t="shared" si="0"/>
        <v>0.88886998922719285</v>
      </c>
      <c r="P28" s="103">
        <f t="shared" si="0"/>
        <v>0.11113001077280717</v>
      </c>
      <c r="Q28" s="103">
        <f t="shared" si="1"/>
        <v>0.92669860536960813</v>
      </c>
    </row>
    <row r="29" spans="2:17" s="100" customFormat="1" ht="15" x14ac:dyDescent="0.25">
      <c r="B29" s="100" t="s">
        <v>44</v>
      </c>
      <c r="C29" s="102">
        <v>17685</v>
      </c>
      <c r="D29" s="102">
        <v>17314</v>
      </c>
      <c r="E29" s="102">
        <v>371</v>
      </c>
      <c r="F29" s="103">
        <v>0.9790217698614645</v>
      </c>
      <c r="G29" s="103">
        <v>2.0978230138535482E-2</v>
      </c>
      <c r="I29" s="101">
        <v>5</v>
      </c>
      <c r="J29" s="101">
        <v>17</v>
      </c>
      <c r="K29" s="101">
        <v>12</v>
      </c>
      <c r="L29" s="100" t="s">
        <v>2</v>
      </c>
      <c r="M29" s="102">
        <v>36975</v>
      </c>
      <c r="N29" s="102">
        <v>4669</v>
      </c>
      <c r="O29" s="103">
        <f t="shared" ref="O29:P32" si="2">INDEX($B$13:$G$32,$K29,O$11)</f>
        <v>0.88788300835654599</v>
      </c>
      <c r="P29" s="103">
        <f t="shared" si="2"/>
        <v>0.11211699164345404</v>
      </c>
      <c r="Q29" s="103">
        <f t="shared" si="1"/>
        <v>0.92669860536960813</v>
      </c>
    </row>
    <row r="30" spans="2:17" s="100" customFormat="1" ht="15" x14ac:dyDescent="0.25">
      <c r="B30" s="100" t="s">
        <v>45</v>
      </c>
      <c r="C30" s="102">
        <v>86788</v>
      </c>
      <c r="D30" s="102">
        <v>72902</v>
      </c>
      <c r="E30" s="102">
        <v>13886</v>
      </c>
      <c r="F30" s="103">
        <v>0.84000092178642205</v>
      </c>
      <c r="G30" s="103">
        <v>0.15999907821357792</v>
      </c>
      <c r="I30" s="101">
        <v>19</v>
      </c>
      <c r="J30" s="101">
        <v>18</v>
      </c>
      <c r="K30" s="101">
        <v>9</v>
      </c>
      <c r="L30" s="100" t="s">
        <v>41</v>
      </c>
      <c r="M30" s="102">
        <v>238250</v>
      </c>
      <c r="N30" s="102">
        <v>40354</v>
      </c>
      <c r="O30" s="103">
        <f t="shared" si="2"/>
        <v>0.8551564227362134</v>
      </c>
      <c r="P30" s="103">
        <f t="shared" si="2"/>
        <v>0.1448435772637866</v>
      </c>
      <c r="Q30" s="103">
        <f t="shared" si="1"/>
        <v>0.92669860536960813</v>
      </c>
    </row>
    <row r="31" spans="2:17" s="100" customFormat="1" ht="15" x14ac:dyDescent="0.25">
      <c r="B31" s="100" t="s">
        <v>46</v>
      </c>
      <c r="C31" s="102">
        <v>10433</v>
      </c>
      <c r="D31" s="102">
        <v>9317</v>
      </c>
      <c r="E31" s="102">
        <v>1116</v>
      </c>
      <c r="F31" s="103">
        <v>0.8930317262532349</v>
      </c>
      <c r="G31" s="103">
        <v>0.10696827374676507</v>
      </c>
      <c r="I31" s="101">
        <v>15</v>
      </c>
      <c r="J31" s="101">
        <v>19</v>
      </c>
      <c r="K31" s="101">
        <v>18</v>
      </c>
      <c r="L31" s="100" t="s">
        <v>45</v>
      </c>
      <c r="M31" s="102">
        <v>72902</v>
      </c>
      <c r="N31" s="102">
        <v>13886</v>
      </c>
      <c r="O31" s="103">
        <f t="shared" si="2"/>
        <v>0.84000092178642205</v>
      </c>
      <c r="P31" s="103">
        <f t="shared" si="2"/>
        <v>0.15999907821357792</v>
      </c>
      <c r="Q31" s="103">
        <f t="shared" si="1"/>
        <v>0.92669860536960813</v>
      </c>
    </row>
    <row r="32" spans="2:17" s="100" customFormat="1" ht="15" x14ac:dyDescent="0.25">
      <c r="B32" s="104" t="s">
        <v>108</v>
      </c>
      <c r="C32" s="105">
        <v>1689695</v>
      </c>
      <c r="D32" s="105">
        <v>1565838</v>
      </c>
      <c r="E32" s="105">
        <v>123857</v>
      </c>
      <c r="F32" s="106">
        <v>0.92669860536960813</v>
      </c>
      <c r="G32" s="106">
        <v>7.330139463039187E-2</v>
      </c>
      <c r="I32" s="101">
        <v>12</v>
      </c>
      <c r="J32" s="101">
        <v>20</v>
      </c>
      <c r="K32" s="101">
        <v>5</v>
      </c>
      <c r="L32" s="100" t="s">
        <v>6</v>
      </c>
      <c r="M32" s="102">
        <v>48365</v>
      </c>
      <c r="N32" s="102">
        <v>13350</v>
      </c>
      <c r="O32" s="103">
        <f t="shared" si="2"/>
        <v>0.78368305922385162</v>
      </c>
      <c r="P32" s="103">
        <f t="shared" si="2"/>
        <v>0.21631694077614844</v>
      </c>
      <c r="Q32" s="103">
        <f t="shared" si="1"/>
        <v>0.92669860536960813</v>
      </c>
    </row>
    <row r="33" spans="9:16" s="95" customFormat="1" ht="15" x14ac:dyDescent="0.25">
      <c r="I33" s="113"/>
      <c r="J33" s="113"/>
      <c r="K33" s="113"/>
      <c r="M33" s="114"/>
      <c r="N33" s="114"/>
      <c r="O33" s="115"/>
      <c r="P33" s="115"/>
    </row>
    <row r="34" spans="9:16" s="95"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6" t="s">
        <v>462</v>
      </c>
      <c r="C6" s="1556"/>
      <c r="D6" s="1556"/>
      <c r="E6" s="1556"/>
      <c r="F6" s="1556"/>
      <c r="G6" s="1556"/>
      <c r="H6" s="1556"/>
      <c r="I6" s="1556"/>
      <c r="J6" s="1556"/>
      <c r="K6" s="1556"/>
      <c r="L6" s="1556"/>
      <c r="M6" s="1556"/>
      <c r="N6" s="1556"/>
      <c r="O6" s="1016"/>
    </row>
    <row r="7" spans="1:17" s="621" customFormat="1" ht="24.75" customHeight="1" x14ac:dyDescent="0.2">
      <c r="A7" s="1015"/>
      <c r="B7" s="1556"/>
      <c r="C7" s="1556"/>
      <c r="D7" s="1556"/>
      <c r="E7" s="1556"/>
      <c r="F7" s="1556"/>
      <c r="G7" s="1556"/>
      <c r="H7" s="1556"/>
      <c r="I7" s="1556"/>
      <c r="J7" s="1556"/>
      <c r="K7" s="1556"/>
      <c r="L7" s="1556"/>
      <c r="M7" s="1556"/>
      <c r="N7" s="1556"/>
      <c r="O7" s="1016"/>
    </row>
    <row r="8" spans="1:17" s="621" customFormat="1" ht="15.75" customHeight="1" x14ac:dyDescent="0.2">
      <c r="A8" s="1015"/>
      <c r="B8" s="1695" t="s">
        <v>499</v>
      </c>
      <c r="C8" s="1695"/>
      <c r="D8" s="1695"/>
      <c r="E8" s="1695"/>
      <c r="F8" s="1695"/>
      <c r="G8" s="1695"/>
      <c r="H8" s="1695"/>
      <c r="I8" s="1695"/>
      <c r="J8" s="1695"/>
      <c r="K8" s="1695"/>
      <c r="L8" s="1695"/>
      <c r="M8" s="1695"/>
      <c r="N8" s="1695"/>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6" t="s">
        <v>32</v>
      </c>
      <c r="D11" s="1696"/>
      <c r="E11" s="1696"/>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74441</v>
      </c>
      <c r="D13" s="1019">
        <v>72642</v>
      </c>
      <c r="E13" s="1019">
        <v>1799</v>
      </c>
      <c r="F13" s="1020">
        <v>0.97583321019330749</v>
      </c>
      <c r="G13" s="1020">
        <v>2.4166789806692547E-2</v>
      </c>
      <c r="I13" s="101">
        <v>8</v>
      </c>
      <c r="J13" s="101">
        <v>1</v>
      </c>
      <c r="K13" s="101">
        <v>2</v>
      </c>
      <c r="L13" s="101" t="s">
        <v>7</v>
      </c>
      <c r="M13" s="1019">
        <v>13771</v>
      </c>
      <c r="N13" s="1019">
        <v>11</v>
      </c>
      <c r="O13" s="1020">
        <v>0.99920185749528367</v>
      </c>
      <c r="P13" s="1020">
        <v>7.9814250471629659E-4</v>
      </c>
      <c r="Q13" s="1020">
        <v>0.9571888237304228</v>
      </c>
    </row>
    <row r="14" spans="1:17" s="101" customFormat="1" x14ac:dyDescent="0.25">
      <c r="B14" s="101" t="s">
        <v>7</v>
      </c>
      <c r="C14" s="1019">
        <v>13782</v>
      </c>
      <c r="D14" s="1019">
        <v>13771</v>
      </c>
      <c r="E14" s="1019">
        <v>11</v>
      </c>
      <c r="F14" s="1020">
        <v>0.99920185749528367</v>
      </c>
      <c r="G14" s="1020">
        <v>7.9814250471629659E-4</v>
      </c>
      <c r="I14" s="101">
        <v>1</v>
      </c>
      <c r="J14" s="101">
        <v>2</v>
      </c>
      <c r="K14" s="101">
        <v>8</v>
      </c>
      <c r="L14" s="101" t="s">
        <v>4</v>
      </c>
      <c r="M14" s="1019">
        <v>35054</v>
      </c>
      <c r="N14" s="1019">
        <v>31</v>
      </c>
      <c r="O14" s="1020">
        <v>0.99911643152344309</v>
      </c>
      <c r="P14" s="1020">
        <v>8.8356847655693318E-4</v>
      </c>
      <c r="Q14" s="1020">
        <v>0.9571888237304228</v>
      </c>
    </row>
    <row r="15" spans="1:17" s="101" customFormat="1" x14ac:dyDescent="0.25">
      <c r="B15" s="101" t="s">
        <v>37</v>
      </c>
      <c r="C15" s="1019">
        <v>8298</v>
      </c>
      <c r="D15" s="1019">
        <v>8242</v>
      </c>
      <c r="E15" s="1019">
        <v>56</v>
      </c>
      <c r="F15" s="1020">
        <v>0.99325138587611472</v>
      </c>
      <c r="G15" s="1020">
        <v>6.7486141238852736E-3</v>
      </c>
      <c r="I15" s="101">
        <v>4</v>
      </c>
      <c r="J15" s="101">
        <v>3</v>
      </c>
      <c r="K15" s="101">
        <v>13</v>
      </c>
      <c r="L15" s="101" t="s">
        <v>35</v>
      </c>
      <c r="M15" s="1019">
        <v>27071</v>
      </c>
      <c r="N15" s="1019">
        <v>74</v>
      </c>
      <c r="O15" s="1020">
        <v>0.99727389942899247</v>
      </c>
      <c r="P15" s="1020">
        <v>2.726100571007552E-3</v>
      </c>
      <c r="Q15" s="1020">
        <v>0.9571888237304228</v>
      </c>
    </row>
    <row r="16" spans="1:17" s="101" customFormat="1" x14ac:dyDescent="0.25">
      <c r="B16" s="101" t="s">
        <v>38</v>
      </c>
      <c r="C16" s="1019">
        <v>8570</v>
      </c>
      <c r="D16" s="1019">
        <v>8065</v>
      </c>
      <c r="E16" s="1019">
        <v>505</v>
      </c>
      <c r="F16" s="1020">
        <v>0.94107351225204205</v>
      </c>
      <c r="G16" s="1020">
        <v>5.8926487747957994E-2</v>
      </c>
      <c r="I16" s="101">
        <v>13</v>
      </c>
      <c r="J16" s="101">
        <v>4</v>
      </c>
      <c r="K16" s="101">
        <v>3</v>
      </c>
      <c r="L16" s="101" t="s">
        <v>37</v>
      </c>
      <c r="M16" s="1019">
        <v>8242</v>
      </c>
      <c r="N16" s="1019">
        <v>56</v>
      </c>
      <c r="O16" s="1020">
        <v>0.99325138587611472</v>
      </c>
      <c r="P16" s="1020">
        <v>6.7486141238852736E-3</v>
      </c>
      <c r="Q16" s="1020">
        <v>0.9571888237304228</v>
      </c>
    </row>
    <row r="17" spans="2:17" s="101" customFormat="1" x14ac:dyDescent="0.25">
      <c r="B17" s="101" t="s">
        <v>6</v>
      </c>
      <c r="C17" s="1019">
        <v>20932</v>
      </c>
      <c r="D17" s="1019">
        <v>17147</v>
      </c>
      <c r="E17" s="1019">
        <v>3785</v>
      </c>
      <c r="F17" s="1020">
        <v>0.81917638066118859</v>
      </c>
      <c r="G17" s="1020">
        <v>0.18082361933881139</v>
      </c>
      <c r="I17" s="101">
        <v>20</v>
      </c>
      <c r="J17" s="101">
        <v>5</v>
      </c>
      <c r="K17" s="101">
        <v>6</v>
      </c>
      <c r="L17" s="101" t="s">
        <v>5</v>
      </c>
      <c r="M17" s="1019">
        <v>5158</v>
      </c>
      <c r="N17" s="1019">
        <v>76</v>
      </c>
      <c r="O17" s="1020">
        <v>0.98547955674436383</v>
      </c>
      <c r="P17" s="1020">
        <v>1.4520443255636225E-2</v>
      </c>
      <c r="Q17" s="1020">
        <v>0.9571888237304228</v>
      </c>
    </row>
    <row r="18" spans="2:17" s="101" customFormat="1" x14ac:dyDescent="0.25">
      <c r="B18" s="101" t="s">
        <v>5</v>
      </c>
      <c r="C18" s="1019">
        <v>5234</v>
      </c>
      <c r="D18" s="1019">
        <v>5158</v>
      </c>
      <c r="E18" s="1019">
        <v>76</v>
      </c>
      <c r="F18" s="1020">
        <v>0.98547955674436383</v>
      </c>
      <c r="G18" s="1020">
        <v>1.4520443255636225E-2</v>
      </c>
      <c r="I18" s="101">
        <v>5</v>
      </c>
      <c r="J18" s="101">
        <v>6</v>
      </c>
      <c r="K18" s="101">
        <v>17</v>
      </c>
      <c r="L18" s="101" t="s">
        <v>44</v>
      </c>
      <c r="M18" s="1019">
        <v>3304</v>
      </c>
      <c r="N18" s="1019">
        <v>64</v>
      </c>
      <c r="O18" s="1020">
        <v>0.98099762470308793</v>
      </c>
      <c r="P18" s="1020">
        <v>1.9002375296912115E-2</v>
      </c>
      <c r="Q18" s="1020">
        <v>0.9571888237304228</v>
      </c>
    </row>
    <row r="19" spans="2:17" s="101" customFormat="1" x14ac:dyDescent="0.25">
      <c r="B19" s="101" t="s">
        <v>40</v>
      </c>
      <c r="C19" s="1019">
        <v>24360</v>
      </c>
      <c r="D19" s="1019">
        <v>23692</v>
      </c>
      <c r="E19" s="1019">
        <v>668</v>
      </c>
      <c r="F19" s="1020">
        <v>0.97257799671592771</v>
      </c>
      <c r="G19" s="1020">
        <v>2.7422003284072249E-2</v>
      </c>
      <c r="I19" s="101">
        <v>10</v>
      </c>
      <c r="J19" s="101">
        <v>7</v>
      </c>
      <c r="K19" s="101">
        <v>11</v>
      </c>
      <c r="L19" s="101" t="s">
        <v>3</v>
      </c>
      <c r="M19" s="1019">
        <v>45061</v>
      </c>
      <c r="N19" s="1019">
        <v>996</v>
      </c>
      <c r="O19" s="1020">
        <v>0.97837462275007059</v>
      </c>
      <c r="P19" s="1020">
        <v>2.1625377249929436E-2</v>
      </c>
      <c r="Q19" s="1020">
        <v>0.9571888237304228</v>
      </c>
    </row>
    <row r="20" spans="2:17" s="101" customFormat="1" x14ac:dyDescent="0.25">
      <c r="B20" s="101" t="s">
        <v>4</v>
      </c>
      <c r="C20" s="1019">
        <v>35085</v>
      </c>
      <c r="D20" s="1019">
        <v>35054</v>
      </c>
      <c r="E20" s="1019">
        <v>31</v>
      </c>
      <c r="F20" s="1020">
        <v>0.99911643152344309</v>
      </c>
      <c r="G20" s="1020">
        <v>8.8356847655693318E-4</v>
      </c>
      <c r="I20" s="101">
        <v>2</v>
      </c>
      <c r="J20" s="101">
        <v>8</v>
      </c>
      <c r="K20" s="101">
        <v>1</v>
      </c>
      <c r="L20" s="101" t="s">
        <v>8</v>
      </c>
      <c r="M20" s="1019">
        <v>72642</v>
      </c>
      <c r="N20" s="1019">
        <v>1799</v>
      </c>
      <c r="O20" s="1020">
        <v>0.97583321019330749</v>
      </c>
      <c r="P20" s="1020">
        <v>2.4166789806692547E-2</v>
      </c>
      <c r="Q20" s="1020">
        <v>0.9571888237304228</v>
      </c>
    </row>
    <row r="21" spans="2:17" s="101" customFormat="1" x14ac:dyDescent="0.25">
      <c r="B21" s="101" t="s">
        <v>41</v>
      </c>
      <c r="C21" s="1019">
        <v>50004</v>
      </c>
      <c r="D21" s="1019">
        <v>46231</v>
      </c>
      <c r="E21" s="1019">
        <v>3773</v>
      </c>
      <c r="F21" s="1020">
        <v>0.92454603631709464</v>
      </c>
      <c r="G21" s="1020">
        <v>7.545396368290537E-2</v>
      </c>
      <c r="I21" s="101">
        <v>16</v>
      </c>
      <c r="J21" s="101">
        <v>9</v>
      </c>
      <c r="K21" s="101">
        <v>14</v>
      </c>
      <c r="L21" s="101" t="s">
        <v>42</v>
      </c>
      <c r="M21" s="1019">
        <v>64953</v>
      </c>
      <c r="N21" s="1019">
        <v>1817</v>
      </c>
      <c r="O21" s="1020">
        <v>0.97278717987119967</v>
      </c>
      <c r="P21" s="1020">
        <v>2.7212820128800358E-2</v>
      </c>
      <c r="Q21" s="1020">
        <v>0.9571888237304228</v>
      </c>
    </row>
    <row r="22" spans="2:17" s="101" customFormat="1" x14ac:dyDescent="0.25">
      <c r="B22" s="101" t="s">
        <v>39</v>
      </c>
      <c r="C22" s="1019">
        <v>443</v>
      </c>
      <c r="D22" s="1019">
        <v>418</v>
      </c>
      <c r="E22" s="1019">
        <v>25</v>
      </c>
      <c r="F22" s="1020">
        <v>0.94356659142212185</v>
      </c>
      <c r="G22" s="1020">
        <v>5.6433408577878104E-2</v>
      </c>
      <c r="I22" s="101">
        <v>12</v>
      </c>
      <c r="J22" s="101">
        <v>10</v>
      </c>
      <c r="K22" s="101">
        <v>7</v>
      </c>
      <c r="L22" s="101" t="s">
        <v>40</v>
      </c>
      <c r="M22" s="1019">
        <v>23692</v>
      </c>
      <c r="N22" s="1019">
        <v>668</v>
      </c>
      <c r="O22" s="1020">
        <v>0.97257799671592771</v>
      </c>
      <c r="P22" s="1020">
        <v>2.7422003284072249E-2</v>
      </c>
      <c r="Q22" s="1020">
        <v>0.9571888237304228</v>
      </c>
    </row>
    <row r="23" spans="2:17" s="101" customFormat="1" x14ac:dyDescent="0.25">
      <c r="B23" s="101" t="s">
        <v>3</v>
      </c>
      <c r="C23" s="1019">
        <v>46057</v>
      </c>
      <c r="D23" s="1019">
        <v>45061</v>
      </c>
      <c r="E23" s="1019">
        <v>996</v>
      </c>
      <c r="F23" s="1020">
        <v>0.97837462275007059</v>
      </c>
      <c r="G23" s="1020">
        <v>2.1625377249929436E-2</v>
      </c>
      <c r="I23" s="101">
        <v>7</v>
      </c>
      <c r="J23" s="101">
        <v>11</v>
      </c>
      <c r="K23" s="101">
        <v>20</v>
      </c>
      <c r="L23" s="101" t="s">
        <v>108</v>
      </c>
      <c r="M23" s="1019">
        <v>417364</v>
      </c>
      <c r="N23" s="1019">
        <v>18667</v>
      </c>
      <c r="O23" s="1020">
        <v>0.9571888237304228</v>
      </c>
      <c r="P23" s="1020">
        <v>4.2811176269577166E-2</v>
      </c>
      <c r="Q23" s="1020">
        <v>0.9571888237304228</v>
      </c>
    </row>
    <row r="24" spans="2:17" s="101" customFormat="1" x14ac:dyDescent="0.25">
      <c r="B24" s="101" t="s">
        <v>2</v>
      </c>
      <c r="C24" s="1019">
        <v>13180</v>
      </c>
      <c r="D24" s="1019">
        <v>12267</v>
      </c>
      <c r="E24" s="1019">
        <v>913</v>
      </c>
      <c r="F24" s="1020">
        <v>0.93072837632776939</v>
      </c>
      <c r="G24" s="1020">
        <v>6.9271623672230651E-2</v>
      </c>
      <c r="I24" s="101">
        <v>15</v>
      </c>
      <c r="J24" s="101">
        <v>12</v>
      </c>
      <c r="K24" s="101">
        <v>10</v>
      </c>
      <c r="L24" s="101" t="s">
        <v>39</v>
      </c>
      <c r="M24" s="1019">
        <v>418</v>
      </c>
      <c r="N24" s="1019">
        <v>25</v>
      </c>
      <c r="O24" s="1020">
        <v>0.94356659142212185</v>
      </c>
      <c r="P24" s="1020">
        <v>5.6433408577878104E-2</v>
      </c>
      <c r="Q24" s="1020">
        <v>0.9571888237304228</v>
      </c>
    </row>
    <row r="25" spans="2:17" s="101" customFormat="1" x14ac:dyDescent="0.25">
      <c r="B25" s="101" t="s">
        <v>35</v>
      </c>
      <c r="C25" s="1019">
        <v>27145</v>
      </c>
      <c r="D25" s="1019">
        <v>27071</v>
      </c>
      <c r="E25" s="1019">
        <v>74</v>
      </c>
      <c r="F25" s="1020">
        <v>0.99727389942899247</v>
      </c>
      <c r="G25" s="1020">
        <v>2.726100571007552E-3</v>
      </c>
      <c r="I25" s="101">
        <v>3</v>
      </c>
      <c r="J25" s="101">
        <v>13</v>
      </c>
      <c r="K25" s="101">
        <v>4</v>
      </c>
      <c r="L25" s="101" t="s">
        <v>38</v>
      </c>
      <c r="M25" s="1019">
        <v>8065</v>
      </c>
      <c r="N25" s="1019">
        <v>505</v>
      </c>
      <c r="O25" s="1020">
        <v>0.94107351225204205</v>
      </c>
      <c r="P25" s="1020">
        <v>5.8926487747957994E-2</v>
      </c>
      <c r="Q25" s="1020">
        <v>0.9571888237304228</v>
      </c>
    </row>
    <row r="26" spans="2:17" s="101" customFormat="1" x14ac:dyDescent="0.25">
      <c r="B26" s="101" t="s">
        <v>42</v>
      </c>
      <c r="C26" s="1019">
        <v>66770</v>
      </c>
      <c r="D26" s="1019">
        <v>64953</v>
      </c>
      <c r="E26" s="1019">
        <v>1817</v>
      </c>
      <c r="F26" s="1020">
        <v>0.97278717987119967</v>
      </c>
      <c r="G26" s="1020">
        <v>2.7212820128800358E-2</v>
      </c>
      <c r="I26" s="101">
        <v>9</v>
      </c>
      <c r="J26" s="101">
        <v>14</v>
      </c>
      <c r="K26" s="101">
        <v>19</v>
      </c>
      <c r="L26" s="101" t="s">
        <v>46</v>
      </c>
      <c r="M26" s="1019">
        <v>2233</v>
      </c>
      <c r="N26" s="1019">
        <v>140</v>
      </c>
      <c r="O26" s="1020">
        <v>0.94100294985250732</v>
      </c>
      <c r="P26" s="1020">
        <v>5.8997050147492625E-2</v>
      </c>
      <c r="Q26" s="1020">
        <v>0.9571888237304228</v>
      </c>
    </row>
    <row r="27" spans="2:17" s="101" customFormat="1" x14ac:dyDescent="0.25">
      <c r="B27" s="101" t="s">
        <v>47</v>
      </c>
      <c r="C27" s="1019">
        <v>826</v>
      </c>
      <c r="D27" s="1019">
        <v>763</v>
      </c>
      <c r="E27" s="1019">
        <v>63</v>
      </c>
      <c r="F27" s="1020">
        <v>0.92372881355932202</v>
      </c>
      <c r="G27" s="1020">
        <v>7.6271186440677971E-2</v>
      </c>
      <c r="I27" s="101">
        <v>17</v>
      </c>
      <c r="J27" s="101">
        <v>15</v>
      </c>
      <c r="K27" s="101">
        <v>12</v>
      </c>
      <c r="L27" s="101" t="s">
        <v>2</v>
      </c>
      <c r="M27" s="1019">
        <v>12267</v>
      </c>
      <c r="N27" s="1019">
        <v>913</v>
      </c>
      <c r="O27" s="1020">
        <v>0.93072837632776939</v>
      </c>
      <c r="P27" s="1020">
        <v>6.9271623672230651E-2</v>
      </c>
      <c r="Q27" s="1020">
        <v>0.9571888237304228</v>
      </c>
    </row>
    <row r="28" spans="2:17" s="101" customFormat="1" x14ac:dyDescent="0.25">
      <c r="B28" s="101" t="s">
        <v>43</v>
      </c>
      <c r="C28" s="1019">
        <v>15355</v>
      </c>
      <c r="D28" s="1019">
        <v>14017</v>
      </c>
      <c r="E28" s="1019">
        <v>1338</v>
      </c>
      <c r="F28" s="1020">
        <v>0.91286225985021163</v>
      </c>
      <c r="G28" s="1020">
        <v>8.713774014978834E-2</v>
      </c>
      <c r="I28" s="101">
        <v>18</v>
      </c>
      <c r="J28" s="101">
        <v>16</v>
      </c>
      <c r="K28" s="101">
        <v>9</v>
      </c>
      <c r="L28" s="101" t="s">
        <v>41</v>
      </c>
      <c r="M28" s="1019">
        <v>46231</v>
      </c>
      <c r="N28" s="1019">
        <v>3773</v>
      </c>
      <c r="O28" s="1020">
        <v>0.92454603631709464</v>
      </c>
      <c r="P28" s="1020">
        <v>7.545396368290537E-2</v>
      </c>
      <c r="Q28" s="1020">
        <v>0.9571888237304228</v>
      </c>
    </row>
    <row r="29" spans="2:17" s="101" customFormat="1" x14ac:dyDescent="0.25">
      <c r="B29" s="101" t="s">
        <v>44</v>
      </c>
      <c r="C29" s="1019">
        <v>3368</v>
      </c>
      <c r="D29" s="1019">
        <v>3304</v>
      </c>
      <c r="E29" s="1019">
        <v>64</v>
      </c>
      <c r="F29" s="1020">
        <v>0.98099762470308793</v>
      </c>
      <c r="G29" s="1020">
        <v>1.9002375296912115E-2</v>
      </c>
      <c r="I29" s="101">
        <v>6</v>
      </c>
      <c r="J29" s="101">
        <v>17</v>
      </c>
      <c r="K29" s="101">
        <v>15</v>
      </c>
      <c r="L29" s="101" t="s">
        <v>47</v>
      </c>
      <c r="M29" s="1019">
        <v>763</v>
      </c>
      <c r="N29" s="1019">
        <v>63</v>
      </c>
      <c r="O29" s="1020">
        <v>0.92372881355932202</v>
      </c>
      <c r="P29" s="1020">
        <v>7.6271186440677971E-2</v>
      </c>
      <c r="Q29" s="1020">
        <v>0.9571888237304228</v>
      </c>
    </row>
    <row r="30" spans="2:17" s="101" customFormat="1" x14ac:dyDescent="0.25">
      <c r="B30" s="101" t="s">
        <v>45</v>
      </c>
      <c r="C30" s="1019">
        <v>19808</v>
      </c>
      <c r="D30" s="1019">
        <v>17275</v>
      </c>
      <c r="E30" s="1019">
        <v>2533</v>
      </c>
      <c r="F30" s="1020">
        <v>0.87212237479806143</v>
      </c>
      <c r="G30" s="1020">
        <v>0.1278776252019386</v>
      </c>
      <c r="I30" s="101">
        <v>19</v>
      </c>
      <c r="J30" s="101">
        <v>18</v>
      </c>
      <c r="K30" s="101">
        <v>16</v>
      </c>
      <c r="L30" s="101" t="s">
        <v>43</v>
      </c>
      <c r="M30" s="1019">
        <v>14017</v>
      </c>
      <c r="N30" s="1019">
        <v>1338</v>
      </c>
      <c r="O30" s="1020">
        <v>0.91286225985021163</v>
      </c>
      <c r="P30" s="1020">
        <v>8.713774014978834E-2</v>
      </c>
      <c r="Q30" s="1020">
        <v>0.9571888237304228</v>
      </c>
    </row>
    <row r="31" spans="2:17" s="101" customFormat="1" x14ac:dyDescent="0.25">
      <c r="B31" s="101" t="s">
        <v>46</v>
      </c>
      <c r="C31" s="1019">
        <v>2373</v>
      </c>
      <c r="D31" s="1019">
        <v>2233</v>
      </c>
      <c r="E31" s="1019">
        <v>140</v>
      </c>
      <c r="F31" s="1020">
        <v>0.94100294985250732</v>
      </c>
      <c r="G31" s="1020">
        <v>5.8997050147492625E-2</v>
      </c>
      <c r="I31" s="101">
        <v>14</v>
      </c>
      <c r="J31" s="101">
        <v>19</v>
      </c>
      <c r="K31" s="101">
        <v>18</v>
      </c>
      <c r="L31" s="101" t="s">
        <v>45</v>
      </c>
      <c r="M31" s="1019">
        <v>17275</v>
      </c>
      <c r="N31" s="1019">
        <v>2533</v>
      </c>
      <c r="O31" s="1020">
        <v>0.87212237479806143</v>
      </c>
      <c r="P31" s="1020">
        <v>0.1278776252019386</v>
      </c>
      <c r="Q31" s="1020">
        <v>0.9571888237304228</v>
      </c>
    </row>
    <row r="32" spans="2:17" s="101" customFormat="1" x14ac:dyDescent="0.25">
      <c r="B32" s="104" t="s">
        <v>108</v>
      </c>
      <c r="C32" s="105">
        <v>436031</v>
      </c>
      <c r="D32" s="105">
        <v>417364</v>
      </c>
      <c r="E32" s="105">
        <v>18667</v>
      </c>
      <c r="F32" s="106">
        <v>0.9571888237304228</v>
      </c>
      <c r="G32" s="106">
        <v>4.2811176269577166E-2</v>
      </c>
      <c r="I32" s="101">
        <v>11</v>
      </c>
      <c r="J32" s="101">
        <v>20</v>
      </c>
      <c r="K32" s="101">
        <v>5</v>
      </c>
      <c r="L32" s="101" t="s">
        <v>6</v>
      </c>
      <c r="M32" s="1019">
        <v>17147</v>
      </c>
      <c r="N32" s="1019">
        <v>3785</v>
      </c>
      <c r="O32" s="1020">
        <v>0.81917638066118859</v>
      </c>
      <c r="P32" s="1020">
        <v>0.18082361933881139</v>
      </c>
      <c r="Q32" s="1020">
        <v>0.9571888237304228</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2578125" defaultRowHeight="15" x14ac:dyDescent="0.25"/>
  <cols>
    <col min="1" max="1" width="1.85546875" style="220" customWidth="1"/>
    <col min="2" max="2" width="24.5703125" style="220" customWidth="1"/>
    <col min="3" max="3" width="1" style="220" customWidth="1"/>
    <col min="4" max="11" width="10.85546875" style="220" customWidth="1"/>
    <col min="12" max="12" width="7.140625" style="220" customWidth="1"/>
    <col min="13" max="13" width="1.140625" style="220" customWidth="1"/>
    <col min="14" max="14" width="7.140625" style="220" customWidth="1"/>
    <col min="15" max="15" width="7.7109375" style="220" customWidth="1"/>
    <col min="16" max="25" width="8.28515625" style="220" customWidth="1"/>
    <col min="26" max="27" width="7.7109375" style="220" customWidth="1"/>
    <col min="28" max="28" width="11.42578125" style="220" customWidth="1"/>
    <col min="29" max="29" width="11.42578125" style="220"/>
    <col min="30" max="30" width="11.85546875" style="220" bestFit="1" customWidth="1"/>
    <col min="31" max="16384" width="11.42578125" style="220"/>
  </cols>
  <sheetData>
    <row r="1" spans="1:29" x14ac:dyDescent="0.25">
      <c r="A1" s="219"/>
      <c r="B1" s="219"/>
      <c r="K1" s="221"/>
      <c r="L1" s="221"/>
    </row>
    <row r="2" spans="1:29" ht="48.75" customHeight="1" x14ac:dyDescent="0.25">
      <c r="A2" s="219"/>
      <c r="B2" s="219"/>
      <c r="K2" s="221"/>
      <c r="L2" s="221"/>
    </row>
    <row r="3" spans="1:29" ht="24" customHeight="1" x14ac:dyDescent="0.25">
      <c r="A3" s="219"/>
      <c r="B3" s="1429" t="s">
        <v>369</v>
      </c>
      <c r="C3" s="1429"/>
      <c r="D3" s="1429"/>
      <c r="E3" s="1429"/>
      <c r="F3" s="1429"/>
      <c r="G3" s="1429"/>
      <c r="H3" s="1429"/>
      <c r="I3" s="1429"/>
      <c r="J3" s="1429"/>
      <c r="K3" s="1429"/>
      <c r="L3" s="1429"/>
      <c r="M3" s="1429"/>
      <c r="N3" s="1429"/>
      <c r="O3" s="1429"/>
      <c r="P3" s="1429"/>
      <c r="Q3" s="1429"/>
      <c r="R3" s="1429"/>
      <c r="S3" s="1429"/>
      <c r="T3" s="1429"/>
      <c r="U3" s="1429"/>
      <c r="V3" s="1429"/>
      <c r="W3" s="1429"/>
      <c r="X3" s="1429"/>
      <c r="Y3" s="1429"/>
      <c r="Z3" s="1429"/>
    </row>
    <row r="5" spans="1:29" x14ac:dyDescent="0.25">
      <c r="B5" s="219"/>
      <c r="C5" s="219"/>
      <c r="D5" s="1419" t="s">
        <v>365</v>
      </c>
      <c r="E5" s="1419"/>
      <c r="F5" s="1419"/>
      <c r="G5" s="1419"/>
      <c r="H5" s="1419"/>
      <c r="I5" s="1419"/>
      <c r="J5" s="1419"/>
      <c r="K5" s="1419"/>
      <c r="L5" s="1419"/>
      <c r="M5" s="219"/>
      <c r="N5" s="1420" t="s">
        <v>339</v>
      </c>
      <c r="O5" s="1420"/>
      <c r="P5" s="1420"/>
      <c r="Q5" s="1420"/>
      <c r="R5" s="1420"/>
      <c r="S5" s="1420"/>
      <c r="T5" s="1420"/>
      <c r="U5" s="1420"/>
      <c r="V5" s="1420"/>
      <c r="W5" s="1420"/>
      <c r="X5" s="1420"/>
      <c r="Y5" s="1420"/>
      <c r="Z5" s="1420"/>
      <c r="AA5" s="1420"/>
    </row>
    <row r="6" spans="1:29" ht="21" customHeight="1" x14ac:dyDescent="0.25">
      <c r="B6" s="219"/>
      <c r="C6" s="219"/>
      <c r="D6" s="1420"/>
      <c r="E6" s="1420"/>
      <c r="F6" s="1420"/>
      <c r="G6" s="1420"/>
      <c r="H6" s="1420"/>
      <c r="I6" s="1420"/>
      <c r="J6" s="1420"/>
      <c r="K6" s="1420"/>
      <c r="L6" s="1420"/>
      <c r="M6" s="219"/>
      <c r="N6" s="1421">
        <v>43830</v>
      </c>
      <c r="O6" s="1422"/>
      <c r="P6" s="1423">
        <v>44196</v>
      </c>
      <c r="Q6" s="1424"/>
      <c r="R6" s="1423">
        <v>44561</v>
      </c>
      <c r="S6" s="1424"/>
      <c r="T6" s="1427">
        <v>44926</v>
      </c>
      <c r="U6" s="1428"/>
      <c r="V6" s="1425">
        <v>45291</v>
      </c>
      <c r="W6" s="1426"/>
      <c r="X6" s="1433">
        <v>45657</v>
      </c>
      <c r="Y6" s="1434"/>
      <c r="Z6" s="1425">
        <v>45838</v>
      </c>
      <c r="AA6" s="1430"/>
    </row>
    <row r="7" spans="1:29" x14ac:dyDescent="0.25">
      <c r="B7" s="225"/>
      <c r="C7" s="219"/>
      <c r="D7" s="226">
        <v>43465</v>
      </c>
      <c r="E7" s="227">
        <v>43830</v>
      </c>
      <c r="F7" s="228">
        <v>44196</v>
      </c>
      <c r="G7" s="228">
        <v>44561</v>
      </c>
      <c r="H7" s="228">
        <v>44926</v>
      </c>
      <c r="I7" s="228">
        <v>45291</v>
      </c>
      <c r="J7" s="228">
        <v>45657</v>
      </c>
      <c r="K7" s="228">
        <v>45838</v>
      </c>
      <c r="L7" s="229"/>
      <c r="M7" s="219"/>
      <c r="N7" s="230" t="s">
        <v>28</v>
      </c>
      <c r="O7" s="231" t="s">
        <v>340</v>
      </c>
      <c r="P7" s="232" t="s">
        <v>28</v>
      </c>
      <c r="Q7" s="233" t="s">
        <v>340</v>
      </c>
      <c r="R7" s="231" t="s">
        <v>28</v>
      </c>
      <c r="S7" s="232" t="s">
        <v>340</v>
      </c>
      <c r="T7" s="232" t="s">
        <v>28</v>
      </c>
      <c r="U7" s="232" t="s">
        <v>340</v>
      </c>
      <c r="V7" s="232" t="s">
        <v>28</v>
      </c>
      <c r="W7" s="1360" t="s">
        <v>340</v>
      </c>
      <c r="X7" s="232" t="s">
        <v>28</v>
      </c>
      <c r="Y7" s="227" t="s">
        <v>340</v>
      </c>
      <c r="Z7" s="231" t="s">
        <v>28</v>
      </c>
      <c r="AA7" s="229" t="s">
        <v>340</v>
      </c>
    </row>
    <row r="8" spans="1:29" ht="8.25" customHeight="1" x14ac:dyDescent="0.25">
      <c r="B8" s="225"/>
      <c r="C8" s="219"/>
      <c r="D8" s="234"/>
      <c r="E8" s="234"/>
      <c r="F8" s="234"/>
      <c r="G8" s="297"/>
      <c r="H8" s="297"/>
      <c r="I8" s="297"/>
      <c r="J8" s="234"/>
      <c r="K8" s="234"/>
      <c r="L8" s="234"/>
      <c r="M8" s="219"/>
    </row>
    <row r="9" spans="1:29" ht="15" customHeight="1" x14ac:dyDescent="0.25">
      <c r="B9" s="298" t="s">
        <v>8</v>
      </c>
      <c r="C9" s="219"/>
      <c r="D9" s="299">
        <v>75097</v>
      </c>
      <c r="E9" s="300">
        <v>73871</v>
      </c>
      <c r="F9" s="300">
        <v>56534</v>
      </c>
      <c r="G9" s="254">
        <v>38325</v>
      </c>
      <c r="H9" s="254">
        <v>36606</v>
      </c>
      <c r="I9" s="254">
        <v>35558</v>
      </c>
      <c r="J9" s="276">
        <v>17192</v>
      </c>
      <c r="K9" s="301">
        <v>15081</v>
      </c>
      <c r="L9" s="302"/>
      <c r="M9" s="222"/>
      <c r="N9" s="278">
        <v>-1.6325552285710532E-2</v>
      </c>
      <c r="O9" s="279">
        <v>-1226</v>
      </c>
      <c r="P9" s="280">
        <v>-0.23469291061444952</v>
      </c>
      <c r="Q9" s="279">
        <v>-17337</v>
      </c>
      <c r="R9" s="280">
        <v>-0.32208936215374817</v>
      </c>
      <c r="S9" s="279">
        <v>-18209</v>
      </c>
      <c r="T9" s="280">
        <v>-4.4853228962817959E-2</v>
      </c>
      <c r="U9" s="279">
        <v>-1719</v>
      </c>
      <c r="V9" s="280">
        <v>-2.862918647216306E-2</v>
      </c>
      <c r="W9" s="279">
        <v>-1048</v>
      </c>
      <c r="X9" s="280">
        <v>-0.51650824005849594</v>
      </c>
      <c r="Y9" s="276">
        <v>-18366</v>
      </c>
      <c r="Z9" s="280">
        <v>-0.28048664122137401</v>
      </c>
      <c r="AA9" s="279">
        <v>-5879</v>
      </c>
    </row>
    <row r="10" spans="1:29" x14ac:dyDescent="0.25">
      <c r="B10" s="303" t="s">
        <v>7</v>
      </c>
      <c r="C10" s="219"/>
      <c r="D10" s="253">
        <v>6000</v>
      </c>
      <c r="E10" s="254">
        <v>6236</v>
      </c>
      <c r="F10" s="254">
        <v>4811</v>
      </c>
      <c r="G10" s="254">
        <v>2779</v>
      </c>
      <c r="H10" s="254">
        <v>1565</v>
      </c>
      <c r="I10" s="254">
        <v>186</v>
      </c>
      <c r="J10" s="254">
        <v>86</v>
      </c>
      <c r="K10" s="257">
        <v>103</v>
      </c>
      <c r="M10" s="222"/>
      <c r="N10" s="256">
        <v>3.9333333333333442E-2</v>
      </c>
      <c r="O10" s="257">
        <v>236</v>
      </c>
      <c r="P10" s="258">
        <v>-0.22851186658114175</v>
      </c>
      <c r="Q10" s="257">
        <v>-1425</v>
      </c>
      <c r="R10" s="258">
        <v>-0.4223654125961338</v>
      </c>
      <c r="S10" s="257">
        <v>-2032</v>
      </c>
      <c r="T10" s="258">
        <v>-0.43684778697373161</v>
      </c>
      <c r="U10" s="257">
        <v>-1214</v>
      </c>
      <c r="V10" s="258">
        <v>-0.88115015974440891</v>
      </c>
      <c r="W10" s="257">
        <v>-1379</v>
      </c>
      <c r="X10" s="258">
        <v>-0.5376344086021505</v>
      </c>
      <c r="Y10" s="254">
        <v>-100</v>
      </c>
      <c r="Z10" s="258">
        <v>3.0000000000000027E-2</v>
      </c>
      <c r="AA10" s="257">
        <v>3</v>
      </c>
    </row>
    <row r="11" spans="1:29" x14ac:dyDescent="0.25">
      <c r="B11" s="303" t="s">
        <v>37</v>
      </c>
      <c r="C11" s="219"/>
      <c r="D11" s="253">
        <v>3524</v>
      </c>
      <c r="E11" s="254">
        <v>5794</v>
      </c>
      <c r="F11" s="254">
        <v>3064</v>
      </c>
      <c r="G11" s="254">
        <v>2063</v>
      </c>
      <c r="H11" s="254">
        <v>2778</v>
      </c>
      <c r="I11" s="254">
        <v>1346</v>
      </c>
      <c r="J11" s="254">
        <v>445</v>
      </c>
      <c r="K11" s="257">
        <v>348</v>
      </c>
      <c r="M11" s="222"/>
      <c r="N11" s="256">
        <v>0.64415437003405218</v>
      </c>
      <c r="O11" s="257">
        <v>2270</v>
      </c>
      <c r="P11" s="258">
        <v>-0.47117707973765965</v>
      </c>
      <c r="Q11" s="257">
        <v>-2730</v>
      </c>
      <c r="R11" s="258">
        <v>-0.32669712793733685</v>
      </c>
      <c r="S11" s="257">
        <v>-1001</v>
      </c>
      <c r="T11" s="258">
        <v>0.34658264663111971</v>
      </c>
      <c r="U11" s="257">
        <v>715</v>
      </c>
      <c r="V11" s="258">
        <v>-0.51547876169906415</v>
      </c>
      <c r="W11" s="257">
        <v>-1432</v>
      </c>
      <c r="X11" s="258">
        <v>-0.66939078751857362</v>
      </c>
      <c r="Y11" s="254">
        <v>-901</v>
      </c>
      <c r="Z11" s="258">
        <v>-0.45368916797488223</v>
      </c>
      <c r="AA11" s="257">
        <v>-289</v>
      </c>
    </row>
    <row r="12" spans="1:29" x14ac:dyDescent="0.25">
      <c r="B12" s="303" t="s">
        <v>38</v>
      </c>
      <c r="C12" s="219"/>
      <c r="D12" s="253">
        <v>2811</v>
      </c>
      <c r="E12" s="254">
        <v>4317</v>
      </c>
      <c r="F12" s="254">
        <v>2454</v>
      </c>
      <c r="G12" s="254">
        <v>2514</v>
      </c>
      <c r="H12" s="254">
        <v>3293</v>
      </c>
      <c r="I12" s="254">
        <v>4117</v>
      </c>
      <c r="J12" s="254">
        <v>3750</v>
      </c>
      <c r="K12" s="257">
        <v>3330</v>
      </c>
      <c r="M12" s="222"/>
      <c r="N12" s="256">
        <v>0.53575240128068313</v>
      </c>
      <c r="O12" s="257">
        <v>1506</v>
      </c>
      <c r="P12" s="258">
        <v>-0.43154968728283527</v>
      </c>
      <c r="Q12" s="257">
        <v>-1863</v>
      </c>
      <c r="R12" s="258">
        <v>2.4449877750611249E-2</v>
      </c>
      <c r="S12" s="257">
        <v>60</v>
      </c>
      <c r="T12" s="258">
        <v>0.30986475735879071</v>
      </c>
      <c r="U12" s="257">
        <v>779</v>
      </c>
      <c r="V12" s="258">
        <v>0.25022775584573331</v>
      </c>
      <c r="W12" s="257">
        <v>824</v>
      </c>
      <c r="X12" s="258">
        <v>-8.9142579548214695E-2</v>
      </c>
      <c r="Y12" s="254">
        <v>-367</v>
      </c>
      <c r="Z12" s="258">
        <v>-0.26587301587301593</v>
      </c>
      <c r="AA12" s="257">
        <v>-1206</v>
      </c>
    </row>
    <row r="13" spans="1:29" x14ac:dyDescent="0.25">
      <c r="B13" s="303" t="s">
        <v>6</v>
      </c>
      <c r="C13" s="219"/>
      <c r="D13" s="253">
        <v>8956</v>
      </c>
      <c r="E13" s="254">
        <v>9040</v>
      </c>
      <c r="F13" s="254">
        <v>8082</v>
      </c>
      <c r="G13" s="254">
        <v>9950</v>
      </c>
      <c r="H13" s="254">
        <v>7071</v>
      </c>
      <c r="I13" s="254">
        <v>5826</v>
      </c>
      <c r="J13" s="254">
        <v>7478</v>
      </c>
      <c r="K13" s="257">
        <v>13350</v>
      </c>
      <c r="L13" s="304"/>
      <c r="M13" s="219"/>
      <c r="N13" s="256">
        <v>9.3791871371147195E-3</v>
      </c>
      <c r="O13" s="257">
        <v>84</v>
      </c>
      <c r="P13" s="258">
        <v>-0.10597345132743363</v>
      </c>
      <c r="Q13" s="257">
        <v>-958</v>
      </c>
      <c r="R13" s="258">
        <v>0.23113090819104176</v>
      </c>
      <c r="S13" s="257">
        <v>1868</v>
      </c>
      <c r="T13" s="258">
        <v>-0.28934673366834174</v>
      </c>
      <c r="U13" s="257">
        <v>-2879</v>
      </c>
      <c r="V13" s="258">
        <v>-0.1760712770470938</v>
      </c>
      <c r="W13" s="257">
        <v>-1245</v>
      </c>
      <c r="X13" s="258">
        <v>0.28355647099210435</v>
      </c>
      <c r="Y13" s="254">
        <v>1652</v>
      </c>
      <c r="Z13" s="258">
        <v>1.2128294380905023</v>
      </c>
      <c r="AA13" s="257">
        <v>7317</v>
      </c>
      <c r="AC13" s="224"/>
    </row>
    <row r="14" spans="1:29" x14ac:dyDescent="0.25">
      <c r="B14" s="303" t="s">
        <v>5</v>
      </c>
      <c r="C14" s="219"/>
      <c r="D14" s="253">
        <v>4667</v>
      </c>
      <c r="E14" s="254">
        <v>3990</v>
      </c>
      <c r="F14" s="254">
        <v>3899</v>
      </c>
      <c r="G14" s="254">
        <v>1365</v>
      </c>
      <c r="H14" s="254">
        <v>873</v>
      </c>
      <c r="I14" s="254">
        <v>1583</v>
      </c>
      <c r="J14" s="254">
        <v>376</v>
      </c>
      <c r="K14" s="257">
        <v>478</v>
      </c>
      <c r="L14" s="304"/>
      <c r="M14" s="219"/>
      <c r="N14" s="256">
        <v>-0.14506106706663813</v>
      </c>
      <c r="O14" s="257">
        <v>-677</v>
      </c>
      <c r="P14" s="258">
        <v>-2.2807017543859609E-2</v>
      </c>
      <c r="Q14" s="257">
        <v>-91</v>
      </c>
      <c r="R14" s="258">
        <v>-0.64991023339317766</v>
      </c>
      <c r="S14" s="257">
        <v>-2534</v>
      </c>
      <c r="T14" s="258">
        <v>-0.36043956043956049</v>
      </c>
      <c r="U14" s="257">
        <v>-492</v>
      </c>
      <c r="V14" s="258">
        <v>0.81328751431844215</v>
      </c>
      <c r="W14" s="257">
        <v>710</v>
      </c>
      <c r="X14" s="258">
        <v>-0.76247631080227418</v>
      </c>
      <c r="Y14" s="254">
        <v>-1207</v>
      </c>
      <c r="Z14" s="258">
        <v>-0.26348228043143296</v>
      </c>
      <c r="AA14" s="257">
        <v>-171</v>
      </c>
      <c r="AC14" s="224"/>
    </row>
    <row r="15" spans="1:29" x14ac:dyDescent="0.25">
      <c r="B15" s="303" t="s">
        <v>4</v>
      </c>
      <c r="C15" s="219"/>
      <c r="D15" s="253">
        <v>1471</v>
      </c>
      <c r="E15" s="254">
        <v>1593</v>
      </c>
      <c r="F15" s="254">
        <v>119</v>
      </c>
      <c r="G15" s="254">
        <v>186</v>
      </c>
      <c r="H15" s="254">
        <v>207</v>
      </c>
      <c r="I15" s="254">
        <v>157</v>
      </c>
      <c r="J15" s="254">
        <v>151</v>
      </c>
      <c r="K15" s="257">
        <v>158</v>
      </c>
      <c r="M15" s="222"/>
      <c r="N15" s="256">
        <v>8.2936777702243392E-2</v>
      </c>
      <c r="O15" s="257">
        <v>122</v>
      </c>
      <c r="P15" s="258">
        <v>-0.92529817953546767</v>
      </c>
      <c r="Q15" s="257">
        <v>-1474</v>
      </c>
      <c r="R15" s="258">
        <v>0.56302521008403361</v>
      </c>
      <c r="S15" s="257">
        <v>67</v>
      </c>
      <c r="T15" s="258">
        <v>0.11290322580645151</v>
      </c>
      <c r="U15" s="257">
        <v>21</v>
      </c>
      <c r="V15" s="258">
        <v>-0.24154589371980673</v>
      </c>
      <c r="W15" s="257">
        <v>-50</v>
      </c>
      <c r="X15" s="258">
        <v>-3.8216560509554132E-2</v>
      </c>
      <c r="Y15" s="254">
        <v>-6</v>
      </c>
      <c r="Z15" s="258">
        <v>0</v>
      </c>
      <c r="AA15" s="257">
        <v>0</v>
      </c>
      <c r="AC15" s="224"/>
    </row>
    <row r="16" spans="1:29" x14ac:dyDescent="0.25">
      <c r="B16" s="303" t="s">
        <v>40</v>
      </c>
      <c r="C16" s="219"/>
      <c r="D16" s="253">
        <v>7126</v>
      </c>
      <c r="E16" s="254">
        <v>5895</v>
      </c>
      <c r="F16" s="254">
        <v>4923</v>
      </c>
      <c r="G16" s="254">
        <v>3015</v>
      </c>
      <c r="H16" s="254">
        <v>2591</v>
      </c>
      <c r="I16" s="254">
        <v>2478</v>
      </c>
      <c r="J16" s="254">
        <v>2010</v>
      </c>
      <c r="K16" s="257">
        <v>3639</v>
      </c>
      <c r="M16" s="222"/>
      <c r="N16" s="256">
        <v>-0.17274768453550382</v>
      </c>
      <c r="O16" s="257">
        <v>-1231</v>
      </c>
      <c r="P16" s="258">
        <v>-0.16488549618320614</v>
      </c>
      <c r="Q16" s="257">
        <v>-972</v>
      </c>
      <c r="R16" s="258">
        <v>-0.38756855575868376</v>
      </c>
      <c r="S16" s="257">
        <v>-1908</v>
      </c>
      <c r="T16" s="258">
        <v>-0.14063018242122716</v>
      </c>
      <c r="U16" s="257">
        <v>-424</v>
      </c>
      <c r="V16" s="258">
        <v>-4.3612504824392162E-2</v>
      </c>
      <c r="W16" s="257">
        <v>-113</v>
      </c>
      <c r="X16" s="258">
        <v>-0.18886198547215494</v>
      </c>
      <c r="Y16" s="254">
        <v>-468</v>
      </c>
      <c r="Z16" s="258">
        <v>-0.12460909309598267</v>
      </c>
      <c r="AA16" s="257">
        <v>-518</v>
      </c>
      <c r="AC16" s="224"/>
    </row>
    <row r="17" spans="2:31" x14ac:dyDescent="0.25">
      <c r="B17" s="303" t="s">
        <v>41</v>
      </c>
      <c r="C17" s="219"/>
      <c r="D17" s="253">
        <v>75141</v>
      </c>
      <c r="E17" s="254">
        <v>76253</v>
      </c>
      <c r="F17" s="254">
        <v>73386</v>
      </c>
      <c r="G17" s="254">
        <v>78542</v>
      </c>
      <c r="H17" s="254">
        <v>69770</v>
      </c>
      <c r="I17" s="254">
        <v>48470</v>
      </c>
      <c r="J17" s="254">
        <v>39755</v>
      </c>
      <c r="K17" s="257">
        <v>40354</v>
      </c>
      <c r="L17" s="304"/>
      <c r="M17" s="219"/>
      <c r="N17" s="256">
        <v>1.4798844838370462E-2</v>
      </c>
      <c r="O17" s="257">
        <v>1112</v>
      </c>
      <c r="P17" s="258">
        <v>-3.7598520713939099E-2</v>
      </c>
      <c r="Q17" s="257">
        <v>-2867</v>
      </c>
      <c r="R17" s="258">
        <v>7.0258632436704493E-2</v>
      </c>
      <c r="S17" s="257">
        <v>5156</v>
      </c>
      <c r="T17" s="258">
        <v>-0.11168546764788267</v>
      </c>
      <c r="U17" s="257">
        <v>-8772</v>
      </c>
      <c r="V17" s="258">
        <v>-0.30528880607711051</v>
      </c>
      <c r="W17" s="257">
        <v>-21300</v>
      </c>
      <c r="X17" s="258">
        <v>-0.17980193934392408</v>
      </c>
      <c r="Y17" s="254">
        <v>-8715</v>
      </c>
      <c r="Z17" s="258">
        <v>-8.8251242657026663E-2</v>
      </c>
      <c r="AA17" s="257">
        <v>-3906</v>
      </c>
      <c r="AC17" s="224"/>
    </row>
    <row r="18" spans="2:31" x14ac:dyDescent="0.25">
      <c r="B18" s="303" t="s">
        <v>3</v>
      </c>
      <c r="C18" s="219"/>
      <c r="D18" s="253">
        <v>10677</v>
      </c>
      <c r="E18" s="254">
        <v>14865</v>
      </c>
      <c r="F18" s="254">
        <v>13381</v>
      </c>
      <c r="G18" s="254">
        <v>11826</v>
      </c>
      <c r="H18" s="254">
        <v>10571</v>
      </c>
      <c r="I18" s="254">
        <v>15501</v>
      </c>
      <c r="J18" s="254">
        <v>7989</v>
      </c>
      <c r="K18" s="257">
        <v>5240</v>
      </c>
      <c r="M18" s="222"/>
      <c r="N18" s="256">
        <v>0.39224501264400113</v>
      </c>
      <c r="O18" s="257">
        <v>4188</v>
      </c>
      <c r="P18" s="258">
        <v>-9.9831819710729852E-2</v>
      </c>
      <c r="Q18" s="257">
        <v>-1484</v>
      </c>
      <c r="R18" s="258">
        <v>-0.11620955085569096</v>
      </c>
      <c r="S18" s="257">
        <v>-1555</v>
      </c>
      <c r="T18" s="258">
        <v>-0.10612210383899878</v>
      </c>
      <c r="U18" s="257">
        <v>-1255</v>
      </c>
      <c r="V18" s="258">
        <v>0.46637025825371303</v>
      </c>
      <c r="W18" s="257">
        <v>4930</v>
      </c>
      <c r="X18" s="258">
        <v>-0.48461389587768533</v>
      </c>
      <c r="Y18" s="254">
        <v>-7512</v>
      </c>
      <c r="Z18" s="258">
        <v>-0.54231810638483713</v>
      </c>
      <c r="AA18" s="257">
        <v>-6209</v>
      </c>
      <c r="AC18" s="224"/>
    </row>
    <row r="19" spans="2:31" x14ac:dyDescent="0.25">
      <c r="B19" s="303" t="s">
        <v>2</v>
      </c>
      <c r="C19" s="219"/>
      <c r="D19" s="253">
        <v>4152</v>
      </c>
      <c r="E19" s="254">
        <v>7206</v>
      </c>
      <c r="F19" s="254">
        <v>5685</v>
      </c>
      <c r="G19" s="254">
        <v>5272</v>
      </c>
      <c r="H19" s="254">
        <v>6122</v>
      </c>
      <c r="I19" s="254">
        <v>5753</v>
      </c>
      <c r="J19" s="254">
        <v>3823</v>
      </c>
      <c r="K19" s="257">
        <v>4669</v>
      </c>
      <c r="M19" s="222"/>
      <c r="N19" s="256">
        <v>0.73554913294797686</v>
      </c>
      <c r="O19" s="257">
        <v>3054</v>
      </c>
      <c r="P19" s="258">
        <v>-0.21107410491257284</v>
      </c>
      <c r="Q19" s="257">
        <v>-1521</v>
      </c>
      <c r="R19" s="258">
        <v>-7.2647317502198772E-2</v>
      </c>
      <c r="S19" s="257">
        <v>-413</v>
      </c>
      <c r="T19" s="258">
        <v>0.16122913505311076</v>
      </c>
      <c r="U19" s="257">
        <v>850</v>
      </c>
      <c r="V19" s="258">
        <v>-6.0274420124142414E-2</v>
      </c>
      <c r="W19" s="257">
        <v>-369</v>
      </c>
      <c r="X19" s="258">
        <v>-0.33547714236050752</v>
      </c>
      <c r="Y19" s="254">
        <v>-1930</v>
      </c>
      <c r="Z19" s="258">
        <v>-2.6886202584410213E-2</v>
      </c>
      <c r="AA19" s="257">
        <v>-129</v>
      </c>
      <c r="AC19" s="224"/>
    </row>
    <row r="20" spans="2:31" x14ac:dyDescent="0.25">
      <c r="B20" s="303" t="s">
        <v>35</v>
      </c>
      <c r="C20" s="219"/>
      <c r="D20" s="253">
        <v>7804</v>
      </c>
      <c r="E20" s="254">
        <v>8456</v>
      </c>
      <c r="F20" s="254">
        <v>4923</v>
      </c>
      <c r="G20" s="254">
        <v>4018</v>
      </c>
      <c r="H20" s="254">
        <v>3271</v>
      </c>
      <c r="I20" s="254">
        <v>1893</v>
      </c>
      <c r="J20" s="254">
        <v>1256</v>
      </c>
      <c r="K20" s="257">
        <v>1183</v>
      </c>
      <c r="M20" s="222"/>
      <c r="N20" s="256">
        <v>8.3546899026140542E-2</v>
      </c>
      <c r="O20" s="257">
        <v>652</v>
      </c>
      <c r="P20" s="258">
        <v>-0.41780983916745507</v>
      </c>
      <c r="Q20" s="257">
        <v>-3533</v>
      </c>
      <c r="R20" s="258">
        <v>-0.18383099735933373</v>
      </c>
      <c r="S20" s="257">
        <v>-905</v>
      </c>
      <c r="T20" s="258">
        <v>-0.18591338974614235</v>
      </c>
      <c r="U20" s="257">
        <v>-747</v>
      </c>
      <c r="V20" s="258">
        <v>-0.42127789666768567</v>
      </c>
      <c r="W20" s="257">
        <v>-1378</v>
      </c>
      <c r="X20" s="258">
        <v>-0.33650290544109873</v>
      </c>
      <c r="Y20" s="254">
        <v>-637</v>
      </c>
      <c r="Z20" s="258">
        <v>-0.16395759717314484</v>
      </c>
      <c r="AA20" s="257">
        <v>-232</v>
      </c>
      <c r="AC20" s="224"/>
    </row>
    <row r="21" spans="2:31" x14ac:dyDescent="0.25">
      <c r="B21" s="303" t="s">
        <v>42</v>
      </c>
      <c r="C21" s="219"/>
      <c r="D21" s="253">
        <v>19669</v>
      </c>
      <c r="E21" s="254">
        <v>28300</v>
      </c>
      <c r="F21" s="254">
        <v>28494</v>
      </c>
      <c r="G21" s="254">
        <v>10563</v>
      </c>
      <c r="H21" s="254">
        <v>9303</v>
      </c>
      <c r="I21" s="254">
        <v>8062</v>
      </c>
      <c r="J21" s="254">
        <v>10859</v>
      </c>
      <c r="K21" s="257">
        <v>14288</v>
      </c>
      <c r="M21" s="222"/>
      <c r="N21" s="256">
        <v>0.4388123442981342</v>
      </c>
      <c r="O21" s="257">
        <v>8631</v>
      </c>
      <c r="P21" s="258">
        <v>6.8551236749117006E-3</v>
      </c>
      <c r="Q21" s="257">
        <v>194</v>
      </c>
      <c r="R21" s="258">
        <v>-0.62929037692145717</v>
      </c>
      <c r="S21" s="257">
        <v>-17931</v>
      </c>
      <c r="T21" s="258">
        <v>-0.11928429423459241</v>
      </c>
      <c r="U21" s="257">
        <v>-1260</v>
      </c>
      <c r="V21" s="258">
        <v>-0.13339782865742233</v>
      </c>
      <c r="W21" s="257">
        <v>-1241</v>
      </c>
      <c r="X21" s="258">
        <v>0.34693624410816182</v>
      </c>
      <c r="Y21" s="254">
        <v>2797</v>
      </c>
      <c r="Z21" s="258">
        <v>9.52855500191645E-2</v>
      </c>
      <c r="AA21" s="257">
        <v>1243</v>
      </c>
      <c r="AC21" s="224"/>
    </row>
    <row r="22" spans="2:31" x14ac:dyDescent="0.25">
      <c r="B22" s="303" t="s">
        <v>43</v>
      </c>
      <c r="C22" s="219"/>
      <c r="D22" s="253">
        <v>4430</v>
      </c>
      <c r="E22" s="254">
        <v>6258</v>
      </c>
      <c r="F22" s="254">
        <v>4718</v>
      </c>
      <c r="G22" s="254">
        <v>5035</v>
      </c>
      <c r="H22" s="254">
        <v>6525</v>
      </c>
      <c r="I22" s="254">
        <v>7096</v>
      </c>
      <c r="J22" s="254">
        <v>6987</v>
      </c>
      <c r="K22" s="257">
        <v>5880</v>
      </c>
      <c r="M22" s="222"/>
      <c r="N22" s="256">
        <v>0.41264108352144468</v>
      </c>
      <c r="O22" s="257">
        <v>1828</v>
      </c>
      <c r="P22" s="258">
        <v>-0.24608501118568238</v>
      </c>
      <c r="Q22" s="257">
        <v>-1540</v>
      </c>
      <c r="R22" s="258">
        <v>6.7189487070792753E-2</v>
      </c>
      <c r="S22" s="257">
        <v>317</v>
      </c>
      <c r="T22" s="258">
        <v>0.29592850049652442</v>
      </c>
      <c r="U22" s="257">
        <v>1490</v>
      </c>
      <c r="V22" s="258">
        <v>8.7509578544061384E-2</v>
      </c>
      <c r="W22" s="257">
        <v>571</v>
      </c>
      <c r="X22" s="258">
        <v>-1.5360766629086808E-2</v>
      </c>
      <c r="Y22" s="254">
        <v>-109</v>
      </c>
      <c r="Z22" s="258">
        <v>-8.9501393620315839E-2</v>
      </c>
      <c r="AA22" s="257">
        <v>-578</v>
      </c>
      <c r="AC22" s="224"/>
    </row>
    <row r="23" spans="2:31" x14ac:dyDescent="0.25">
      <c r="B23" s="303" t="s">
        <v>44</v>
      </c>
      <c r="C23" s="219"/>
      <c r="D23" s="253">
        <v>1465</v>
      </c>
      <c r="E23" s="254">
        <v>836</v>
      </c>
      <c r="F23" s="254">
        <v>801</v>
      </c>
      <c r="G23" s="254">
        <v>1019</v>
      </c>
      <c r="H23" s="254">
        <v>768</v>
      </c>
      <c r="I23" s="254">
        <v>659</v>
      </c>
      <c r="J23" s="254">
        <v>458</v>
      </c>
      <c r="K23" s="257">
        <v>371</v>
      </c>
      <c r="L23" s="304"/>
      <c r="M23" s="219"/>
      <c r="N23" s="256">
        <v>-0.42935153583617747</v>
      </c>
      <c r="O23" s="257">
        <v>-629</v>
      </c>
      <c r="P23" s="258">
        <v>-4.186602870813394E-2</v>
      </c>
      <c r="Q23" s="257">
        <v>-35</v>
      </c>
      <c r="R23" s="258">
        <v>0.27215980024968789</v>
      </c>
      <c r="S23" s="257">
        <v>218</v>
      </c>
      <c r="T23" s="258">
        <v>-0.24631992149165849</v>
      </c>
      <c r="U23" s="257">
        <v>-251</v>
      </c>
      <c r="V23" s="258">
        <v>-0.14192708333333337</v>
      </c>
      <c r="W23" s="257">
        <v>-109</v>
      </c>
      <c r="X23" s="258">
        <v>-0.30500758725341426</v>
      </c>
      <c r="Y23" s="254">
        <v>-201</v>
      </c>
      <c r="Z23" s="258">
        <v>-0.35590277777777779</v>
      </c>
      <c r="AA23" s="257">
        <v>-205</v>
      </c>
      <c r="AC23" s="224"/>
    </row>
    <row r="24" spans="2:31" x14ac:dyDescent="0.25">
      <c r="B24" s="303" t="s">
        <v>45</v>
      </c>
      <c r="C24" s="219"/>
      <c r="D24" s="253">
        <v>13794</v>
      </c>
      <c r="E24" s="254">
        <v>13680</v>
      </c>
      <c r="F24" s="254">
        <v>13558</v>
      </c>
      <c r="G24" s="254">
        <v>13090</v>
      </c>
      <c r="H24" s="254">
        <v>13861</v>
      </c>
      <c r="I24" s="254">
        <v>14769</v>
      </c>
      <c r="J24" s="254">
        <v>14321</v>
      </c>
      <c r="K24" s="257">
        <v>13886</v>
      </c>
      <c r="M24" s="222"/>
      <c r="N24" s="256">
        <v>-8.2644628099173278E-3</v>
      </c>
      <c r="O24" s="257">
        <v>-114</v>
      </c>
      <c r="P24" s="258">
        <v>-8.9181286549707695E-3</v>
      </c>
      <c r="Q24" s="257">
        <v>-122</v>
      </c>
      <c r="R24" s="258">
        <v>-3.451836554064025E-2</v>
      </c>
      <c r="S24" s="257">
        <v>-468</v>
      </c>
      <c r="T24" s="258">
        <v>5.8899923605805871E-2</v>
      </c>
      <c r="U24" s="257">
        <v>771</v>
      </c>
      <c r="V24" s="258">
        <v>6.5507539138590198E-2</v>
      </c>
      <c r="W24" s="257">
        <v>908</v>
      </c>
      <c r="X24" s="258">
        <v>-3.0333807299072424E-2</v>
      </c>
      <c r="Y24" s="254">
        <v>-448</v>
      </c>
      <c r="Z24" s="258">
        <v>-3.3815752852769276E-2</v>
      </c>
      <c r="AA24" s="257">
        <v>-486</v>
      </c>
      <c r="AC24" s="224"/>
    </row>
    <row r="25" spans="2:31" x14ac:dyDescent="0.25">
      <c r="B25" s="303" t="s">
        <v>46</v>
      </c>
      <c r="C25" s="219"/>
      <c r="D25" s="253">
        <v>3067</v>
      </c>
      <c r="E25" s="254">
        <v>3116</v>
      </c>
      <c r="F25" s="254">
        <v>3168</v>
      </c>
      <c r="G25" s="254">
        <v>3686</v>
      </c>
      <c r="H25" s="254">
        <v>1997</v>
      </c>
      <c r="I25" s="254">
        <v>1466</v>
      </c>
      <c r="J25" s="254">
        <v>1072</v>
      </c>
      <c r="K25" s="257">
        <v>1116</v>
      </c>
      <c r="M25" s="222"/>
      <c r="N25" s="256">
        <v>1.5976524290837846E-2</v>
      </c>
      <c r="O25" s="257">
        <v>49</v>
      </c>
      <c r="P25" s="258">
        <v>1.6688061617458283E-2</v>
      </c>
      <c r="Q25" s="257">
        <v>52</v>
      </c>
      <c r="R25" s="258">
        <v>0.16351010101010099</v>
      </c>
      <c r="S25" s="257">
        <v>518</v>
      </c>
      <c r="T25" s="258">
        <v>-0.45822029300054257</v>
      </c>
      <c r="U25" s="257">
        <v>-1689</v>
      </c>
      <c r="V25" s="258">
        <v>-0.26589884827240862</v>
      </c>
      <c r="W25" s="257">
        <v>-531</v>
      </c>
      <c r="X25" s="258">
        <v>-0.26875852660300137</v>
      </c>
      <c r="Y25" s="254">
        <v>-394</v>
      </c>
      <c r="Z25" s="258">
        <v>-0.23351648351648346</v>
      </c>
      <c r="AA25" s="257">
        <v>-340</v>
      </c>
      <c r="AC25" s="224"/>
    </row>
    <row r="26" spans="2:31" x14ac:dyDescent="0.25">
      <c r="B26" s="305" t="s">
        <v>1</v>
      </c>
      <c r="C26" s="219"/>
      <c r="D26" s="260">
        <v>186</v>
      </c>
      <c r="E26" s="261">
        <v>148</v>
      </c>
      <c r="F26" s="261">
        <v>243</v>
      </c>
      <c r="G26" s="261">
        <v>188</v>
      </c>
      <c r="H26" s="261">
        <v>251</v>
      </c>
      <c r="I26" s="261">
        <v>321</v>
      </c>
      <c r="J26" s="254">
        <v>325</v>
      </c>
      <c r="K26" s="265">
        <v>383</v>
      </c>
      <c r="L26" s="1221"/>
      <c r="M26" s="219"/>
      <c r="N26" s="264">
        <v>-0.20430107526881724</v>
      </c>
      <c r="O26" s="265">
        <v>-38</v>
      </c>
      <c r="P26" s="266">
        <v>0.64189189189189189</v>
      </c>
      <c r="Q26" s="265">
        <v>95</v>
      </c>
      <c r="R26" s="266">
        <v>-0.22633744855967075</v>
      </c>
      <c r="S26" s="265">
        <v>-55</v>
      </c>
      <c r="T26" s="266">
        <v>0.33510638297872331</v>
      </c>
      <c r="U26" s="265">
        <v>63</v>
      </c>
      <c r="V26" s="266">
        <v>0.2788844621513944</v>
      </c>
      <c r="W26" s="265">
        <v>70</v>
      </c>
      <c r="X26" s="266">
        <v>1.2461059190031154E-2</v>
      </c>
      <c r="Y26" s="261">
        <v>4</v>
      </c>
      <c r="Z26" s="266">
        <v>0.12316715542521983</v>
      </c>
      <c r="AA26" s="257">
        <v>42</v>
      </c>
      <c r="AC26" s="224"/>
      <c r="AD26" s="224"/>
      <c r="AE26" s="286"/>
    </row>
    <row r="27" spans="2:31" x14ac:dyDescent="0.25">
      <c r="B27" s="235" t="s">
        <v>0</v>
      </c>
      <c r="C27" s="219"/>
      <c r="D27" s="1222">
        <f>SUM(D9:D26)</f>
        <v>250037</v>
      </c>
      <c r="E27" s="306">
        <f>SUM(E9:E26)</f>
        <v>269854</v>
      </c>
      <c r="F27" s="307">
        <f>SUM(F9:F26)</f>
        <v>232243</v>
      </c>
      <c r="G27" s="306">
        <f>SUM(G9:G26)</f>
        <v>193436</v>
      </c>
      <c r="H27" s="307">
        <v>177423</v>
      </c>
      <c r="I27" s="306">
        <v>155241</v>
      </c>
      <c r="J27" s="306">
        <f>SUM(J9:J26)</f>
        <v>118333</v>
      </c>
      <c r="K27" s="306">
        <f>SUM(K9:K26)</f>
        <v>123857</v>
      </c>
      <c r="L27" s="308"/>
      <c r="M27" s="222"/>
      <c r="N27" s="240">
        <f>E27/D27-1</f>
        <v>7.92562700720294E-2</v>
      </c>
      <c r="O27" s="241">
        <f>E27-D27</f>
        <v>19817</v>
      </c>
      <c r="P27" s="242">
        <f>F27/E27-1</f>
        <v>-0.13937536593861866</v>
      </c>
      <c r="Q27" s="243">
        <f>F27-E27</f>
        <v>-37611</v>
      </c>
      <c r="R27" s="242">
        <f t="shared" ref="R27" si="0">G27/F27-1</f>
        <v>-0.16709653251120593</v>
      </c>
      <c r="S27" s="237">
        <f t="shared" ref="S27" si="1">G27-F27</f>
        <v>-38807</v>
      </c>
      <c r="T27" s="242">
        <f t="shared" ref="T27" si="2">H27/G27-1</f>
        <v>-8.2781902024442244E-2</v>
      </c>
      <c r="U27" s="243">
        <f t="shared" ref="U27" si="3">H27-G27</f>
        <v>-16013</v>
      </c>
      <c r="V27" s="309">
        <f t="shared" ref="V27" si="4">I27/H27-1</f>
        <v>-0.12502324952232802</v>
      </c>
      <c r="W27" s="237">
        <f t="shared" ref="W27" si="5">I27-H27</f>
        <v>-22182</v>
      </c>
      <c r="X27" s="309">
        <f t="shared" ref="X27" si="6">J27/I27-1</f>
        <v>-0.23774647161510165</v>
      </c>
      <c r="Y27" s="237">
        <f t="shared" ref="Y27" si="7">J27-I27</f>
        <v>-36908</v>
      </c>
      <c r="Z27" s="242">
        <v>-8.5251107828655859E-2</v>
      </c>
      <c r="AA27" s="243">
        <v>-11543</v>
      </c>
    </row>
    <row r="28" spans="2:31" x14ac:dyDescent="0.2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6" t="s">
        <v>463</v>
      </c>
      <c r="C6" s="1556"/>
      <c r="D6" s="1556"/>
      <c r="E6" s="1556"/>
      <c r="F6" s="1556"/>
      <c r="G6" s="1556"/>
      <c r="H6" s="1556"/>
      <c r="I6" s="1556"/>
      <c r="J6" s="1556"/>
      <c r="K6" s="1556"/>
      <c r="L6" s="1556"/>
      <c r="M6" s="1556"/>
      <c r="N6" s="1556"/>
      <c r="O6" s="1016"/>
    </row>
    <row r="7" spans="1:17" s="621" customFormat="1" ht="24.75" customHeight="1" x14ac:dyDescent="0.2">
      <c r="A7" s="1015"/>
      <c r="B7" s="1556"/>
      <c r="C7" s="1556"/>
      <c r="D7" s="1556"/>
      <c r="E7" s="1556"/>
      <c r="F7" s="1556"/>
      <c r="G7" s="1556"/>
      <c r="H7" s="1556"/>
      <c r="I7" s="1556"/>
      <c r="J7" s="1556"/>
      <c r="K7" s="1556"/>
      <c r="L7" s="1556"/>
      <c r="M7" s="1556"/>
      <c r="N7" s="1556"/>
      <c r="O7" s="1016"/>
    </row>
    <row r="8" spans="1:17" s="621" customFormat="1" ht="15.75" customHeight="1" x14ac:dyDescent="0.2">
      <c r="A8" s="1015"/>
      <c r="B8" s="1695" t="s">
        <v>499</v>
      </c>
      <c r="C8" s="1695"/>
      <c r="D8" s="1695"/>
      <c r="E8" s="1695"/>
      <c r="F8" s="1695"/>
      <c r="G8" s="1695"/>
      <c r="H8" s="1695"/>
      <c r="I8" s="1695"/>
      <c r="J8" s="1695"/>
      <c r="K8" s="1695"/>
      <c r="L8" s="1695"/>
      <c r="M8" s="1695"/>
      <c r="N8" s="1695"/>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6" t="s">
        <v>33</v>
      </c>
      <c r="D11" s="1696"/>
      <c r="E11" s="1696"/>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138012</v>
      </c>
      <c r="D13" s="1019">
        <v>132908</v>
      </c>
      <c r="E13" s="1019">
        <v>5104</v>
      </c>
      <c r="F13" s="1020">
        <v>0.96301770860504887</v>
      </c>
      <c r="G13" s="1020">
        <v>3.6982291394951163E-2</v>
      </c>
      <c r="I13" s="101">
        <v>8</v>
      </c>
      <c r="J13" s="101">
        <v>1</v>
      </c>
      <c r="K13" s="101">
        <v>8</v>
      </c>
      <c r="L13" s="101" t="s">
        <v>4</v>
      </c>
      <c r="M13" s="1019">
        <v>41826</v>
      </c>
      <c r="N13" s="1019">
        <v>60</v>
      </c>
      <c r="O13" s="1020">
        <v>0.99856754046698182</v>
      </c>
      <c r="P13" s="1020">
        <v>1.4324595330181922E-3</v>
      </c>
      <c r="Q13" s="1020">
        <v>0.94165999449247173</v>
      </c>
    </row>
    <row r="14" spans="1:17" s="101" customFormat="1" x14ac:dyDescent="0.25">
      <c r="B14" s="101" t="s">
        <v>7</v>
      </c>
      <c r="C14" s="1019">
        <v>16851</v>
      </c>
      <c r="D14" s="1019">
        <v>16821</v>
      </c>
      <c r="E14" s="1019">
        <v>30</v>
      </c>
      <c r="F14" s="1020">
        <v>0.99821969022609935</v>
      </c>
      <c r="G14" s="1020">
        <v>1.7803097739006587E-3</v>
      </c>
      <c r="I14" s="101">
        <v>2</v>
      </c>
      <c r="J14" s="101">
        <v>2</v>
      </c>
      <c r="K14" s="101">
        <v>2</v>
      </c>
      <c r="L14" s="101" t="s">
        <v>7</v>
      </c>
      <c r="M14" s="1019">
        <v>16821</v>
      </c>
      <c r="N14" s="1019">
        <v>30</v>
      </c>
      <c r="O14" s="1020">
        <v>0.99821969022609935</v>
      </c>
      <c r="P14" s="1020">
        <v>1.7803097739006587E-3</v>
      </c>
      <c r="Q14" s="1020">
        <v>0.94165999449247173</v>
      </c>
    </row>
    <row r="15" spans="1:17" s="101" customFormat="1" x14ac:dyDescent="0.25">
      <c r="B15" s="101" t="s">
        <v>37</v>
      </c>
      <c r="C15" s="1019">
        <v>11652</v>
      </c>
      <c r="D15" s="1019">
        <v>11528</v>
      </c>
      <c r="E15" s="1019">
        <v>124</v>
      </c>
      <c r="F15" s="1020">
        <v>0.9893580501201511</v>
      </c>
      <c r="G15" s="1020">
        <v>1.0641949879848954E-2</v>
      </c>
      <c r="I15" s="101">
        <v>5</v>
      </c>
      <c r="J15" s="101">
        <v>3</v>
      </c>
      <c r="K15" s="101">
        <v>13</v>
      </c>
      <c r="L15" s="101" t="s">
        <v>35</v>
      </c>
      <c r="M15" s="1019">
        <v>28782</v>
      </c>
      <c r="N15" s="1019">
        <v>205</v>
      </c>
      <c r="O15" s="1020">
        <v>0.99292786421499291</v>
      </c>
      <c r="P15" s="1020">
        <v>7.0721357850070717E-3</v>
      </c>
      <c r="Q15" s="1020">
        <v>0.94165999449247173</v>
      </c>
    </row>
    <row r="16" spans="1:17" s="101" customFormat="1" x14ac:dyDescent="0.25">
      <c r="B16" s="101" t="s">
        <v>38</v>
      </c>
      <c r="C16" s="1019">
        <v>11649</v>
      </c>
      <c r="D16" s="1019">
        <v>10788</v>
      </c>
      <c r="E16" s="1019">
        <v>861</v>
      </c>
      <c r="F16" s="1020">
        <v>0.92608807622971934</v>
      </c>
      <c r="G16" s="1020">
        <v>7.3911923770280705E-2</v>
      </c>
      <c r="I16" s="101">
        <v>14</v>
      </c>
      <c r="J16" s="101">
        <v>4</v>
      </c>
      <c r="K16" s="101">
        <v>17</v>
      </c>
      <c r="L16" s="101" t="s">
        <v>44</v>
      </c>
      <c r="M16" s="1019">
        <v>6609</v>
      </c>
      <c r="N16" s="1019">
        <v>66</v>
      </c>
      <c r="O16" s="1020">
        <v>0.99011235955056176</v>
      </c>
      <c r="P16" s="1020">
        <v>9.8876404494382016E-3</v>
      </c>
      <c r="Q16" s="1020">
        <v>0.94165999449247173</v>
      </c>
    </row>
    <row r="17" spans="2:17" s="101" customFormat="1" x14ac:dyDescent="0.25">
      <c r="B17" s="101" t="s">
        <v>6</v>
      </c>
      <c r="C17" s="1019">
        <v>21852</v>
      </c>
      <c r="D17" s="1019">
        <v>17228</v>
      </c>
      <c r="E17" s="1019">
        <v>4624</v>
      </c>
      <c r="F17" s="1020">
        <v>0.78839465495149186</v>
      </c>
      <c r="G17" s="1020">
        <v>0.21160534504850814</v>
      </c>
      <c r="I17" s="101">
        <v>20</v>
      </c>
      <c r="J17" s="101">
        <v>5</v>
      </c>
      <c r="K17" s="101">
        <v>3</v>
      </c>
      <c r="L17" s="101" t="s">
        <v>37</v>
      </c>
      <c r="M17" s="1019">
        <v>11528</v>
      </c>
      <c r="N17" s="1019">
        <v>124</v>
      </c>
      <c r="O17" s="1020">
        <v>0.9893580501201511</v>
      </c>
      <c r="P17" s="1020">
        <v>1.0641949879848954E-2</v>
      </c>
      <c r="Q17" s="1020">
        <v>0.94165999449247173</v>
      </c>
    </row>
    <row r="18" spans="2:17" s="101" customFormat="1" x14ac:dyDescent="0.25">
      <c r="B18" s="101" t="s">
        <v>5</v>
      </c>
      <c r="C18" s="1019">
        <v>7986</v>
      </c>
      <c r="D18" s="1019">
        <v>7813</v>
      </c>
      <c r="E18" s="1019">
        <v>173</v>
      </c>
      <c r="F18" s="1020">
        <v>0.97833708990733781</v>
      </c>
      <c r="G18" s="1020">
        <v>2.166291009266216E-2</v>
      </c>
      <c r="I18" s="101">
        <v>6</v>
      </c>
      <c r="J18" s="101">
        <v>6</v>
      </c>
      <c r="K18" s="101">
        <v>6</v>
      </c>
      <c r="L18" s="101" t="s">
        <v>5</v>
      </c>
      <c r="M18" s="1019">
        <v>7813</v>
      </c>
      <c r="N18" s="1019">
        <v>173</v>
      </c>
      <c r="O18" s="1020">
        <v>0.97833708990733781</v>
      </c>
      <c r="P18" s="1020">
        <v>2.166291009266216E-2</v>
      </c>
      <c r="Q18" s="1020">
        <v>0.94165999449247173</v>
      </c>
    </row>
    <row r="19" spans="2:17" s="101" customFormat="1" x14ac:dyDescent="0.25">
      <c r="B19" s="101" t="s">
        <v>40</v>
      </c>
      <c r="C19" s="1019">
        <v>26927</v>
      </c>
      <c r="D19" s="1019">
        <v>25836</v>
      </c>
      <c r="E19" s="1019">
        <v>1091</v>
      </c>
      <c r="F19" s="1020">
        <v>0.95948304675604412</v>
      </c>
      <c r="G19" s="1020">
        <v>4.0516953243955878E-2</v>
      </c>
      <c r="I19" s="101">
        <v>9</v>
      </c>
      <c r="J19" s="101">
        <v>7</v>
      </c>
      <c r="K19" s="101">
        <v>11</v>
      </c>
      <c r="L19" s="101" t="s">
        <v>3</v>
      </c>
      <c r="M19" s="1019">
        <v>62959</v>
      </c>
      <c r="N19" s="1019">
        <v>1945</v>
      </c>
      <c r="O19" s="1020">
        <v>0.97003266362627882</v>
      </c>
      <c r="P19" s="1020">
        <v>2.9967336373721187E-2</v>
      </c>
      <c r="Q19" s="1020">
        <v>0.94165999449247173</v>
      </c>
    </row>
    <row r="20" spans="2:17" s="101" customFormat="1" x14ac:dyDescent="0.25">
      <c r="B20" s="101" t="s">
        <v>4</v>
      </c>
      <c r="C20" s="1019">
        <v>41886</v>
      </c>
      <c r="D20" s="1019">
        <v>41826</v>
      </c>
      <c r="E20" s="1019">
        <v>60</v>
      </c>
      <c r="F20" s="1020">
        <v>0.99856754046698182</v>
      </c>
      <c r="G20" s="1020">
        <v>1.4324595330181922E-3</v>
      </c>
      <c r="I20" s="101">
        <v>1</v>
      </c>
      <c r="J20" s="101">
        <v>8</v>
      </c>
      <c r="K20" s="101">
        <v>1</v>
      </c>
      <c r="L20" s="101" t="s">
        <v>8</v>
      </c>
      <c r="M20" s="1019">
        <v>132908</v>
      </c>
      <c r="N20" s="1019">
        <v>5104</v>
      </c>
      <c r="O20" s="1020">
        <v>0.96301770860504887</v>
      </c>
      <c r="P20" s="1020">
        <v>3.6982291394951163E-2</v>
      </c>
      <c r="Q20" s="1020">
        <v>0.94165999449247173</v>
      </c>
    </row>
    <row r="21" spans="2:17" s="101" customFormat="1" x14ac:dyDescent="0.25">
      <c r="B21" s="101" t="s">
        <v>41</v>
      </c>
      <c r="C21" s="1019">
        <v>104527</v>
      </c>
      <c r="D21" s="1019">
        <v>93492</v>
      </c>
      <c r="E21" s="1019">
        <v>11035</v>
      </c>
      <c r="F21" s="1020">
        <v>0.89442919054407</v>
      </c>
      <c r="G21" s="1020">
        <v>0.10557080945593005</v>
      </c>
      <c r="I21" s="101">
        <v>18</v>
      </c>
      <c r="J21" s="101">
        <v>9</v>
      </c>
      <c r="K21" s="101">
        <v>7</v>
      </c>
      <c r="L21" s="101" t="s">
        <v>40</v>
      </c>
      <c r="M21" s="1019">
        <v>25836</v>
      </c>
      <c r="N21" s="1019">
        <v>1091</v>
      </c>
      <c r="O21" s="1020">
        <v>0.95948304675604412</v>
      </c>
      <c r="P21" s="1020">
        <v>4.0516953243955878E-2</v>
      </c>
      <c r="Q21" s="1020">
        <v>0.94165999449247173</v>
      </c>
    </row>
    <row r="22" spans="2:17" s="101" customFormat="1" x14ac:dyDescent="0.25">
      <c r="B22" s="101" t="s">
        <v>39</v>
      </c>
      <c r="C22" s="1019">
        <v>622</v>
      </c>
      <c r="D22" s="1019">
        <v>585</v>
      </c>
      <c r="E22" s="1019">
        <v>37</v>
      </c>
      <c r="F22" s="1020">
        <v>0.94051446945337625</v>
      </c>
      <c r="G22" s="1020">
        <v>5.9485530546623797E-2</v>
      </c>
      <c r="I22" s="101">
        <v>12</v>
      </c>
      <c r="J22" s="101">
        <v>10</v>
      </c>
      <c r="K22" s="101">
        <v>20</v>
      </c>
      <c r="L22" s="101" t="s">
        <v>108</v>
      </c>
      <c r="M22" s="1019">
        <v>591580</v>
      </c>
      <c r="N22" s="1019">
        <v>36651</v>
      </c>
      <c r="O22" s="1020">
        <v>0.94165999449247173</v>
      </c>
      <c r="P22" s="1020">
        <v>5.8340005507528284E-2</v>
      </c>
      <c r="Q22" s="1020">
        <v>0.94165999449247173</v>
      </c>
    </row>
    <row r="23" spans="2:17" s="101" customFormat="1" x14ac:dyDescent="0.25">
      <c r="B23" s="101" t="s">
        <v>3</v>
      </c>
      <c r="C23" s="1019">
        <v>64904</v>
      </c>
      <c r="D23" s="1019">
        <v>62959</v>
      </c>
      <c r="E23" s="1019">
        <v>1945</v>
      </c>
      <c r="F23" s="1020">
        <v>0.97003266362627882</v>
      </c>
      <c r="G23" s="1020">
        <v>2.9967336373721187E-2</v>
      </c>
      <c r="I23" s="101">
        <v>7</v>
      </c>
      <c r="J23" s="101">
        <v>11</v>
      </c>
      <c r="K23" s="101">
        <v>14</v>
      </c>
      <c r="L23" s="101" t="s">
        <v>42</v>
      </c>
      <c r="M23" s="1019">
        <v>74984</v>
      </c>
      <c r="N23" s="1019">
        <v>4683</v>
      </c>
      <c r="O23" s="1020">
        <v>0.94121781917230474</v>
      </c>
      <c r="P23" s="1020">
        <v>5.8782180827695284E-2</v>
      </c>
      <c r="Q23" s="1020">
        <v>0.94165999449247173</v>
      </c>
    </row>
    <row r="24" spans="2:17" s="101" customFormat="1" x14ac:dyDescent="0.25">
      <c r="B24" s="101" t="s">
        <v>2</v>
      </c>
      <c r="C24" s="1019">
        <v>13787</v>
      </c>
      <c r="D24" s="1019">
        <v>12497</v>
      </c>
      <c r="E24" s="1019">
        <v>1290</v>
      </c>
      <c r="F24" s="1020">
        <v>0.90643359686661351</v>
      </c>
      <c r="G24" s="1020">
        <v>9.356640313338653E-2</v>
      </c>
      <c r="I24" s="101">
        <v>16</v>
      </c>
      <c r="J24" s="101">
        <v>12</v>
      </c>
      <c r="K24" s="101">
        <v>10</v>
      </c>
      <c r="L24" s="101" t="s">
        <v>39</v>
      </c>
      <c r="M24" s="1019">
        <v>585</v>
      </c>
      <c r="N24" s="1019">
        <v>37</v>
      </c>
      <c r="O24" s="1020">
        <v>0.94051446945337625</v>
      </c>
      <c r="P24" s="1020">
        <v>5.9485530546623797E-2</v>
      </c>
      <c r="Q24" s="1020">
        <v>0.94165999449247173</v>
      </c>
    </row>
    <row r="25" spans="2:17" s="101" customFormat="1" x14ac:dyDescent="0.25">
      <c r="B25" s="101" t="s">
        <v>35</v>
      </c>
      <c r="C25" s="1019">
        <v>28987</v>
      </c>
      <c r="D25" s="1019">
        <v>28782</v>
      </c>
      <c r="E25" s="1019">
        <v>205</v>
      </c>
      <c r="F25" s="1020">
        <v>0.99292786421499291</v>
      </c>
      <c r="G25" s="1020">
        <v>7.0721357850070717E-3</v>
      </c>
      <c r="I25" s="101">
        <v>3</v>
      </c>
      <c r="J25" s="101">
        <v>13</v>
      </c>
      <c r="K25" s="101">
        <v>19</v>
      </c>
      <c r="L25" s="101" t="s">
        <v>46</v>
      </c>
      <c r="M25" s="1019">
        <v>4130</v>
      </c>
      <c r="N25" s="1019">
        <v>297</v>
      </c>
      <c r="O25" s="1020">
        <v>0.93291167833747457</v>
      </c>
      <c r="P25" s="1020">
        <v>6.7088321662525416E-2</v>
      </c>
      <c r="Q25" s="1020">
        <v>0.94165999449247173</v>
      </c>
    </row>
    <row r="26" spans="2:17" s="101" customFormat="1" x14ac:dyDescent="0.25">
      <c r="B26" s="101" t="s">
        <v>42</v>
      </c>
      <c r="C26" s="1019">
        <v>79667</v>
      </c>
      <c r="D26" s="1019">
        <v>74984</v>
      </c>
      <c r="E26" s="1019">
        <v>4683</v>
      </c>
      <c r="F26" s="1020">
        <v>0.94121781917230474</v>
      </c>
      <c r="G26" s="1020">
        <v>5.8782180827695284E-2</v>
      </c>
      <c r="I26" s="101">
        <v>11</v>
      </c>
      <c r="J26" s="101">
        <v>14</v>
      </c>
      <c r="K26" s="101">
        <v>4</v>
      </c>
      <c r="L26" s="101" t="s">
        <v>38</v>
      </c>
      <c r="M26" s="1019">
        <v>10788</v>
      </c>
      <c r="N26" s="1019">
        <v>861</v>
      </c>
      <c r="O26" s="1020">
        <v>0.92608807622971934</v>
      </c>
      <c r="P26" s="1020">
        <v>7.3911923770280705E-2</v>
      </c>
      <c r="Q26" s="1020">
        <v>0.94165999449247173</v>
      </c>
    </row>
    <row r="27" spans="2:17" s="101" customFormat="1" x14ac:dyDescent="0.25">
      <c r="B27" s="101" t="s">
        <v>47</v>
      </c>
      <c r="C27" s="1019">
        <v>929</v>
      </c>
      <c r="D27" s="1019">
        <v>841</v>
      </c>
      <c r="E27" s="1019">
        <v>88</v>
      </c>
      <c r="F27" s="1020">
        <v>0.90527448869752425</v>
      </c>
      <c r="G27" s="1020">
        <v>9.4725511302475779E-2</v>
      </c>
      <c r="I27" s="101">
        <v>17</v>
      </c>
      <c r="J27" s="101">
        <v>15</v>
      </c>
      <c r="K27" s="101">
        <v>16</v>
      </c>
      <c r="L27" s="101" t="s">
        <v>43</v>
      </c>
      <c r="M27" s="1019">
        <v>17824</v>
      </c>
      <c r="N27" s="1019">
        <v>1674</v>
      </c>
      <c r="O27" s="1020">
        <v>0.91414504051697609</v>
      </c>
      <c r="P27" s="1020">
        <v>8.5854959483023893E-2</v>
      </c>
      <c r="Q27" s="1020">
        <v>0.94165999449247173</v>
      </c>
    </row>
    <row r="28" spans="2:17" s="101" customFormat="1" x14ac:dyDescent="0.25">
      <c r="B28" s="101" t="s">
        <v>43</v>
      </c>
      <c r="C28" s="1019">
        <v>19498</v>
      </c>
      <c r="D28" s="1019">
        <v>17824</v>
      </c>
      <c r="E28" s="1019">
        <v>1674</v>
      </c>
      <c r="F28" s="1020">
        <v>0.91414504051697609</v>
      </c>
      <c r="G28" s="1020">
        <v>8.5854959483023893E-2</v>
      </c>
      <c r="I28" s="101">
        <v>15</v>
      </c>
      <c r="J28" s="101">
        <v>16</v>
      </c>
      <c r="K28" s="101">
        <v>12</v>
      </c>
      <c r="L28" s="101" t="s">
        <v>2</v>
      </c>
      <c r="M28" s="1019">
        <v>12497</v>
      </c>
      <c r="N28" s="1019">
        <v>1290</v>
      </c>
      <c r="O28" s="1020">
        <v>0.90643359686661351</v>
      </c>
      <c r="P28" s="1020">
        <v>9.356640313338653E-2</v>
      </c>
      <c r="Q28" s="1020">
        <v>0.94165999449247173</v>
      </c>
    </row>
    <row r="29" spans="2:17" s="101" customFormat="1" x14ac:dyDescent="0.25">
      <c r="B29" s="101" t="s">
        <v>44</v>
      </c>
      <c r="C29" s="1019">
        <v>6675</v>
      </c>
      <c r="D29" s="1019">
        <v>6609</v>
      </c>
      <c r="E29" s="1019">
        <v>66</v>
      </c>
      <c r="F29" s="1020">
        <v>0.99011235955056176</v>
      </c>
      <c r="G29" s="1020">
        <v>9.8876404494382016E-3</v>
      </c>
      <c r="I29" s="101">
        <v>4</v>
      </c>
      <c r="J29" s="101">
        <v>17</v>
      </c>
      <c r="K29" s="101">
        <v>15</v>
      </c>
      <c r="L29" s="101" t="s">
        <v>47</v>
      </c>
      <c r="M29" s="1019">
        <v>841</v>
      </c>
      <c r="N29" s="1019">
        <v>88</v>
      </c>
      <c r="O29" s="1020">
        <v>0.90527448869752425</v>
      </c>
      <c r="P29" s="1020">
        <v>9.4725511302475779E-2</v>
      </c>
      <c r="Q29" s="1020">
        <v>0.94165999449247173</v>
      </c>
    </row>
    <row r="30" spans="2:17" s="101" customFormat="1" x14ac:dyDescent="0.25">
      <c r="B30" s="101" t="s">
        <v>45</v>
      </c>
      <c r="C30" s="1019">
        <v>27393</v>
      </c>
      <c r="D30" s="1019">
        <v>24129</v>
      </c>
      <c r="E30" s="1019">
        <v>3264</v>
      </c>
      <c r="F30" s="1020">
        <v>0.88084547147081371</v>
      </c>
      <c r="G30" s="1020">
        <v>0.11915452852918629</v>
      </c>
      <c r="I30" s="101">
        <v>19</v>
      </c>
      <c r="J30" s="101">
        <v>18</v>
      </c>
      <c r="K30" s="101">
        <v>9</v>
      </c>
      <c r="L30" s="101" t="s">
        <v>41</v>
      </c>
      <c r="M30" s="1019">
        <v>93492</v>
      </c>
      <c r="N30" s="1019">
        <v>11035</v>
      </c>
      <c r="O30" s="1020">
        <v>0.89442919054407</v>
      </c>
      <c r="P30" s="1020">
        <v>0.10557080945593005</v>
      </c>
      <c r="Q30" s="1020">
        <v>0.94165999449247173</v>
      </c>
    </row>
    <row r="31" spans="2:17" s="101" customFormat="1" x14ac:dyDescent="0.25">
      <c r="B31" s="101" t="s">
        <v>46</v>
      </c>
      <c r="C31" s="1019">
        <v>4427</v>
      </c>
      <c r="D31" s="1019">
        <v>4130</v>
      </c>
      <c r="E31" s="1019">
        <v>297</v>
      </c>
      <c r="F31" s="1020">
        <v>0.93291167833747457</v>
      </c>
      <c r="G31" s="1020">
        <v>6.7088321662525416E-2</v>
      </c>
      <c r="I31" s="101">
        <v>13</v>
      </c>
      <c r="J31" s="101">
        <v>19</v>
      </c>
      <c r="K31" s="101">
        <v>18</v>
      </c>
      <c r="L31" s="101" t="s">
        <v>45</v>
      </c>
      <c r="M31" s="1019">
        <v>24129</v>
      </c>
      <c r="N31" s="1019">
        <v>3264</v>
      </c>
      <c r="O31" s="1020">
        <v>0.88084547147081371</v>
      </c>
      <c r="P31" s="1020">
        <v>0.11915452852918629</v>
      </c>
      <c r="Q31" s="1020">
        <v>0.94165999449247173</v>
      </c>
    </row>
    <row r="32" spans="2:17" s="101" customFormat="1" x14ac:dyDescent="0.25">
      <c r="B32" s="104" t="s">
        <v>108</v>
      </c>
      <c r="C32" s="105">
        <v>628231</v>
      </c>
      <c r="D32" s="105">
        <v>591580</v>
      </c>
      <c r="E32" s="105">
        <v>36651</v>
      </c>
      <c r="F32" s="106">
        <v>0.94165999449247173</v>
      </c>
      <c r="G32" s="106">
        <v>5.8340005507528284E-2</v>
      </c>
      <c r="I32" s="101">
        <v>10</v>
      </c>
      <c r="J32" s="101">
        <v>20</v>
      </c>
      <c r="K32" s="101">
        <v>5</v>
      </c>
      <c r="L32" s="101" t="s">
        <v>6</v>
      </c>
      <c r="M32" s="1019">
        <v>17228</v>
      </c>
      <c r="N32" s="1019">
        <v>4624</v>
      </c>
      <c r="O32" s="1020">
        <v>0.78839465495149186</v>
      </c>
      <c r="P32" s="1020">
        <v>0.21160534504850814</v>
      </c>
      <c r="Q32" s="1020">
        <v>0.94165999449247173</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2578125" defaultRowHeight="15" x14ac:dyDescent="0.25"/>
  <cols>
    <col min="1" max="1" width="4.28515625" style="666" customWidth="1"/>
    <col min="2" max="2" width="7.28515625" style="666" customWidth="1"/>
    <col min="3" max="3" width="10.85546875" style="666" bestFit="1" customWidth="1"/>
    <col min="4" max="4" width="9.5703125" style="666" customWidth="1"/>
    <col min="5" max="5" width="10.85546875" style="666" bestFit="1" customWidth="1"/>
    <col min="6" max="6" width="11.7109375" style="666" customWidth="1"/>
    <col min="7" max="7" width="10.85546875" style="666" bestFit="1" customWidth="1"/>
    <col min="8" max="8" width="11.42578125" style="666"/>
    <col min="9" max="9" width="28.140625" style="666" customWidth="1"/>
    <col min="10" max="10" width="7" style="666" customWidth="1"/>
    <col min="11" max="11" width="10.85546875" style="666" customWidth="1"/>
    <col min="12" max="12" width="7" style="666" customWidth="1"/>
    <col min="13" max="16384" width="11.42578125" style="666"/>
  </cols>
  <sheetData>
    <row r="1" spans="1:17" s="700" customFormat="1" x14ac:dyDescent="0.25"/>
    <row r="2" spans="1:17" s="700" customFormat="1" x14ac:dyDescent="0.25"/>
    <row r="3" spans="1:17" s="700" customFormat="1" x14ac:dyDescent="0.25"/>
    <row r="4" spans="1:17" s="700" customFormat="1" x14ac:dyDescent="0.25"/>
    <row r="5" spans="1:17" s="700" customFormat="1" ht="16.5" customHeight="1" x14ac:dyDescent="0.25"/>
    <row r="6" spans="1:17" s="621" customFormat="1" ht="24.75" customHeight="1" x14ac:dyDescent="0.2">
      <c r="A6" s="1015"/>
      <c r="B6" s="1556" t="s">
        <v>464</v>
      </c>
      <c r="C6" s="1556"/>
      <c r="D6" s="1556"/>
      <c r="E6" s="1556"/>
      <c r="F6" s="1556"/>
      <c r="G6" s="1556"/>
      <c r="H6" s="1556"/>
      <c r="I6" s="1556"/>
      <c r="J6" s="1556"/>
      <c r="K6" s="1556"/>
      <c r="L6" s="1556"/>
      <c r="M6" s="1556"/>
      <c r="N6" s="1556"/>
      <c r="O6" s="1016"/>
    </row>
    <row r="7" spans="1:17" s="621" customFormat="1" ht="24.75" customHeight="1" x14ac:dyDescent="0.2">
      <c r="A7" s="1015"/>
      <c r="B7" s="1556"/>
      <c r="C7" s="1556"/>
      <c r="D7" s="1556"/>
      <c r="E7" s="1556"/>
      <c r="F7" s="1556"/>
      <c r="G7" s="1556"/>
      <c r="H7" s="1556"/>
      <c r="I7" s="1556"/>
      <c r="J7" s="1556"/>
      <c r="K7" s="1556"/>
      <c r="L7" s="1556"/>
      <c r="M7" s="1556"/>
      <c r="N7" s="1556"/>
      <c r="O7" s="1016"/>
    </row>
    <row r="8" spans="1:17" s="621" customFormat="1" ht="15.75" customHeight="1" x14ac:dyDescent="0.2">
      <c r="A8" s="1015"/>
      <c r="B8" s="1695" t="s">
        <v>499</v>
      </c>
      <c r="C8" s="1695"/>
      <c r="D8" s="1695"/>
      <c r="E8" s="1695"/>
      <c r="F8" s="1695"/>
      <c r="G8" s="1695"/>
      <c r="H8" s="1695"/>
      <c r="I8" s="1695"/>
      <c r="J8" s="1695"/>
      <c r="K8" s="1695"/>
      <c r="L8" s="1695"/>
      <c r="M8" s="1695"/>
      <c r="N8" s="1695"/>
    </row>
    <row r="9" spans="1:17" s="700" customFormat="1" ht="6" customHeight="1" x14ac:dyDescent="0.25">
      <c r="A9" s="1018"/>
      <c r="B9" s="1018"/>
      <c r="C9" s="1018"/>
      <c r="D9" s="1018"/>
      <c r="E9" s="1018"/>
      <c r="F9" s="1018"/>
      <c r="G9" s="1018"/>
      <c r="H9" s="1018"/>
      <c r="I9" s="1018"/>
      <c r="J9" s="1018"/>
      <c r="K9" s="1018"/>
      <c r="L9" s="1018"/>
    </row>
    <row r="10" spans="1:17" s="113" customFormat="1" x14ac:dyDescent="0.25"/>
    <row r="11" spans="1:17" s="101" customFormat="1" x14ac:dyDescent="0.25">
      <c r="C11" s="1696" t="s">
        <v>48</v>
      </c>
      <c r="D11" s="1696"/>
      <c r="E11" s="1696"/>
      <c r="L11" s="101">
        <v>1</v>
      </c>
      <c r="M11" s="101">
        <v>3</v>
      </c>
      <c r="N11" s="101">
        <v>4</v>
      </c>
      <c r="O11" s="101">
        <v>5</v>
      </c>
      <c r="P11" s="101">
        <v>6</v>
      </c>
    </row>
    <row r="12" spans="1:17" s="101" customFormat="1" x14ac:dyDescent="0.2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25">
      <c r="B13" s="101" t="s">
        <v>8</v>
      </c>
      <c r="C13" s="1019">
        <v>105499</v>
      </c>
      <c r="D13" s="1019">
        <v>97321</v>
      </c>
      <c r="E13" s="1019">
        <v>8178</v>
      </c>
      <c r="F13" s="1020">
        <v>0.92248267756092472</v>
      </c>
      <c r="G13" s="1020">
        <v>7.7517322439075248E-2</v>
      </c>
      <c r="I13" s="101">
        <v>9</v>
      </c>
      <c r="J13" s="101">
        <v>1</v>
      </c>
      <c r="K13" s="101">
        <v>8</v>
      </c>
      <c r="L13" s="101" t="s">
        <v>4</v>
      </c>
      <c r="M13" s="1019">
        <v>50156</v>
      </c>
      <c r="N13" s="1019">
        <v>67</v>
      </c>
      <c r="O13" s="1020">
        <v>0.99866594986360835</v>
      </c>
      <c r="P13" s="1020">
        <v>1.3340501363916931E-3</v>
      </c>
      <c r="Q13" s="1020">
        <v>0.89041352151229625</v>
      </c>
    </row>
    <row r="14" spans="1:17" s="101" customFormat="1" x14ac:dyDescent="0.25">
      <c r="B14" s="101" t="s">
        <v>7</v>
      </c>
      <c r="C14" s="1019">
        <v>16505</v>
      </c>
      <c r="D14" s="1019">
        <v>16443</v>
      </c>
      <c r="E14" s="1019">
        <v>62</v>
      </c>
      <c r="F14" s="1020">
        <v>0.99624356255680102</v>
      </c>
      <c r="G14" s="1020">
        <v>3.7564374431990305E-3</v>
      </c>
      <c r="I14" s="101">
        <v>2</v>
      </c>
      <c r="J14" s="101">
        <v>2</v>
      </c>
      <c r="K14" s="101">
        <v>2</v>
      </c>
      <c r="L14" s="101" t="s">
        <v>7</v>
      </c>
      <c r="M14" s="1019">
        <v>16443</v>
      </c>
      <c r="N14" s="1019">
        <v>62</v>
      </c>
      <c r="O14" s="1020">
        <v>0.99624356255680102</v>
      </c>
      <c r="P14" s="1020">
        <v>3.7564374431990305E-3</v>
      </c>
      <c r="Q14" s="1020">
        <v>0.89041352151229625</v>
      </c>
    </row>
    <row r="15" spans="1:17" s="101" customFormat="1" x14ac:dyDescent="0.25">
      <c r="B15" s="101" t="s">
        <v>37</v>
      </c>
      <c r="C15" s="1019">
        <v>15505</v>
      </c>
      <c r="D15" s="1019">
        <v>15337</v>
      </c>
      <c r="E15" s="1019">
        <v>168</v>
      </c>
      <c r="F15" s="1020">
        <v>0.98916478555304743</v>
      </c>
      <c r="G15" s="1020">
        <v>1.0835214446952596E-2</v>
      </c>
      <c r="I15" s="101">
        <v>3</v>
      </c>
      <c r="J15" s="101">
        <v>3</v>
      </c>
      <c r="K15" s="101">
        <v>3</v>
      </c>
      <c r="L15" s="101" t="s">
        <v>37</v>
      </c>
      <c r="M15" s="1019">
        <v>15337</v>
      </c>
      <c r="N15" s="1019">
        <v>168</v>
      </c>
      <c r="O15" s="1020">
        <v>0.98916478555304743</v>
      </c>
      <c r="P15" s="1020">
        <v>1.0835214446952596E-2</v>
      </c>
      <c r="Q15" s="1020">
        <v>0.89041352151229625</v>
      </c>
    </row>
    <row r="16" spans="1:17" s="101" customFormat="1" x14ac:dyDescent="0.25">
      <c r="B16" s="101" t="s">
        <v>38</v>
      </c>
      <c r="C16" s="1019">
        <v>16069</v>
      </c>
      <c r="D16" s="1019">
        <v>14105</v>
      </c>
      <c r="E16" s="1019">
        <v>1964</v>
      </c>
      <c r="F16" s="1020">
        <v>0.87777708631526541</v>
      </c>
      <c r="G16" s="1020">
        <v>0.12222291368473458</v>
      </c>
      <c r="I16" s="101">
        <v>13</v>
      </c>
      <c r="J16" s="101">
        <v>4</v>
      </c>
      <c r="K16" s="101">
        <v>13</v>
      </c>
      <c r="L16" s="101" t="s">
        <v>35</v>
      </c>
      <c r="M16" s="1019">
        <v>28201</v>
      </c>
      <c r="N16" s="1019">
        <v>904</v>
      </c>
      <c r="O16" s="1020">
        <v>0.96894004466586492</v>
      </c>
      <c r="P16" s="1020">
        <v>3.1059955334135029E-2</v>
      </c>
      <c r="Q16" s="1020">
        <v>0.89041352151229625</v>
      </c>
    </row>
    <row r="17" spans="2:17" s="101" customFormat="1" x14ac:dyDescent="0.25">
      <c r="B17" s="101" t="s">
        <v>6</v>
      </c>
      <c r="C17" s="1019">
        <v>18931</v>
      </c>
      <c r="D17" s="1019">
        <v>13990</v>
      </c>
      <c r="E17" s="1019">
        <v>4941</v>
      </c>
      <c r="F17" s="1020">
        <v>0.73899952458929796</v>
      </c>
      <c r="G17" s="1020">
        <v>0.26100047541070204</v>
      </c>
      <c r="I17" s="101">
        <v>20</v>
      </c>
      <c r="J17" s="101">
        <v>5</v>
      </c>
      <c r="K17" s="101">
        <v>17</v>
      </c>
      <c r="L17" s="101" t="s">
        <v>44</v>
      </c>
      <c r="M17" s="1019">
        <v>7401</v>
      </c>
      <c r="N17" s="1019">
        <v>241</v>
      </c>
      <c r="O17" s="1020">
        <v>0.96846375294425546</v>
      </c>
      <c r="P17" s="1020">
        <v>3.1536247055744572E-2</v>
      </c>
      <c r="Q17" s="1020">
        <v>0.89041352151229625</v>
      </c>
    </row>
    <row r="18" spans="2:17" s="101" customFormat="1" x14ac:dyDescent="0.25">
      <c r="B18" s="101" t="s">
        <v>5</v>
      </c>
      <c r="C18" s="1019">
        <v>5291</v>
      </c>
      <c r="D18" s="1019">
        <v>5062</v>
      </c>
      <c r="E18" s="1019">
        <v>229</v>
      </c>
      <c r="F18" s="1020">
        <v>0.95671895671895668</v>
      </c>
      <c r="G18" s="1020">
        <v>4.3281043281043284E-2</v>
      </c>
      <c r="I18" s="101">
        <v>7</v>
      </c>
      <c r="J18" s="101">
        <v>6</v>
      </c>
      <c r="K18" s="101">
        <v>11</v>
      </c>
      <c r="L18" s="101" t="s">
        <v>3</v>
      </c>
      <c r="M18" s="1019">
        <v>59634</v>
      </c>
      <c r="N18" s="1019">
        <v>2299</v>
      </c>
      <c r="O18" s="1020">
        <v>0.96287924046953965</v>
      </c>
      <c r="P18" s="1020">
        <v>3.7120759530460339E-2</v>
      </c>
      <c r="Q18" s="1020">
        <v>0.89041352151229625</v>
      </c>
    </row>
    <row r="19" spans="2:17" s="101" customFormat="1" x14ac:dyDescent="0.25">
      <c r="B19" s="101" t="s">
        <v>40</v>
      </c>
      <c r="C19" s="1019">
        <v>31057</v>
      </c>
      <c r="D19" s="1019">
        <v>29177</v>
      </c>
      <c r="E19" s="1019">
        <v>1880</v>
      </c>
      <c r="F19" s="1020">
        <v>0.93946614289854136</v>
      </c>
      <c r="G19" s="1020">
        <v>6.0533857101458609E-2</v>
      </c>
      <c r="I19" s="101">
        <v>8</v>
      </c>
      <c r="J19" s="101">
        <v>7</v>
      </c>
      <c r="K19" s="101">
        <v>6</v>
      </c>
      <c r="L19" s="101" t="s">
        <v>5</v>
      </c>
      <c r="M19" s="1019">
        <v>5062</v>
      </c>
      <c r="N19" s="1019">
        <v>229</v>
      </c>
      <c r="O19" s="1020">
        <v>0.95671895671895668</v>
      </c>
      <c r="P19" s="1020">
        <v>4.3281043281043284E-2</v>
      </c>
      <c r="Q19" s="1020">
        <v>0.89041352151229625</v>
      </c>
    </row>
    <row r="20" spans="2:17" s="101" customFormat="1" x14ac:dyDescent="0.25">
      <c r="B20" s="101" t="s">
        <v>4</v>
      </c>
      <c r="C20" s="1019">
        <v>50223</v>
      </c>
      <c r="D20" s="1019">
        <v>50156</v>
      </c>
      <c r="E20" s="1019">
        <v>67</v>
      </c>
      <c r="F20" s="1020">
        <v>0.99866594986360835</v>
      </c>
      <c r="G20" s="1020">
        <v>1.3340501363916931E-3</v>
      </c>
      <c r="I20" s="101">
        <v>1</v>
      </c>
      <c r="J20" s="101">
        <v>8</v>
      </c>
      <c r="K20" s="101">
        <v>7</v>
      </c>
      <c r="L20" s="101" t="s">
        <v>40</v>
      </c>
      <c r="M20" s="1019">
        <v>29177</v>
      </c>
      <c r="N20" s="1019">
        <v>1880</v>
      </c>
      <c r="O20" s="1020">
        <v>0.93946614289854136</v>
      </c>
      <c r="P20" s="1020">
        <v>6.0533857101458609E-2</v>
      </c>
      <c r="Q20" s="1020">
        <v>0.89041352151229625</v>
      </c>
    </row>
    <row r="21" spans="2:17" s="101" customFormat="1" x14ac:dyDescent="0.25">
      <c r="B21" s="101" t="s">
        <v>41</v>
      </c>
      <c r="C21" s="1019">
        <v>124073</v>
      </c>
      <c r="D21" s="1019">
        <v>98527</v>
      </c>
      <c r="E21" s="1019">
        <v>25546</v>
      </c>
      <c r="F21" s="1020">
        <v>0.79410508329773599</v>
      </c>
      <c r="G21" s="1020">
        <v>0.20589491670226398</v>
      </c>
      <c r="I21" s="101">
        <v>19</v>
      </c>
      <c r="J21" s="101">
        <v>9</v>
      </c>
      <c r="K21" s="101">
        <v>1</v>
      </c>
      <c r="L21" s="101" t="s">
        <v>8</v>
      </c>
      <c r="M21" s="1019">
        <v>97321</v>
      </c>
      <c r="N21" s="1019">
        <v>8178</v>
      </c>
      <c r="O21" s="1020">
        <v>0.92248267756092472</v>
      </c>
      <c r="P21" s="1020">
        <v>7.7517322439075248E-2</v>
      </c>
      <c r="Q21" s="1020">
        <v>0.89041352151229625</v>
      </c>
    </row>
    <row r="22" spans="2:17" s="101" customFormat="1" x14ac:dyDescent="0.25">
      <c r="B22" s="101" t="s">
        <v>39</v>
      </c>
      <c r="C22" s="1019">
        <v>676</v>
      </c>
      <c r="D22" s="1019">
        <v>612</v>
      </c>
      <c r="E22" s="1019">
        <v>64</v>
      </c>
      <c r="F22" s="1020">
        <v>0.90532544378698221</v>
      </c>
      <c r="G22" s="1020">
        <v>9.4674556213017749E-2</v>
      </c>
      <c r="I22" s="101">
        <v>10</v>
      </c>
      <c r="J22" s="101">
        <v>10</v>
      </c>
      <c r="K22" s="101">
        <v>10</v>
      </c>
      <c r="L22" s="101" t="s">
        <v>39</v>
      </c>
      <c r="M22" s="1019">
        <v>612</v>
      </c>
      <c r="N22" s="1019">
        <v>64</v>
      </c>
      <c r="O22" s="1020">
        <v>0.90532544378698221</v>
      </c>
      <c r="P22" s="1020">
        <v>9.4674556213017749E-2</v>
      </c>
      <c r="Q22" s="1020">
        <v>0.89041352151229625</v>
      </c>
    </row>
    <row r="23" spans="2:17" s="101" customFormat="1" x14ac:dyDescent="0.25">
      <c r="B23" s="101" t="s">
        <v>3</v>
      </c>
      <c r="C23" s="1019">
        <v>61933</v>
      </c>
      <c r="D23" s="1019">
        <v>59634</v>
      </c>
      <c r="E23" s="1019">
        <v>2299</v>
      </c>
      <c r="F23" s="1020">
        <v>0.96287924046953965</v>
      </c>
      <c r="G23" s="1020">
        <v>3.7120759530460339E-2</v>
      </c>
      <c r="I23" s="101">
        <v>6</v>
      </c>
      <c r="J23" s="101">
        <v>11</v>
      </c>
      <c r="K23" s="101">
        <v>20</v>
      </c>
      <c r="L23" s="101" t="s">
        <v>108</v>
      </c>
      <c r="M23" s="1019">
        <v>556894</v>
      </c>
      <c r="N23" s="1019">
        <v>68539</v>
      </c>
      <c r="O23" s="1020">
        <v>0.89041352151229625</v>
      </c>
      <c r="P23" s="1020">
        <v>0.10958647848770373</v>
      </c>
      <c r="Q23" s="1020">
        <v>0.89041352151229625</v>
      </c>
    </row>
    <row r="24" spans="2:17" s="101" customFormat="1" x14ac:dyDescent="0.25">
      <c r="B24" s="101" t="s">
        <v>2</v>
      </c>
      <c r="C24" s="1019">
        <v>14677</v>
      </c>
      <c r="D24" s="1019">
        <v>12211</v>
      </c>
      <c r="E24" s="1019">
        <v>2466</v>
      </c>
      <c r="F24" s="1020">
        <v>0.83198201267288951</v>
      </c>
      <c r="G24" s="1020">
        <v>0.16801798732711046</v>
      </c>
      <c r="I24" s="101">
        <v>16</v>
      </c>
      <c r="J24" s="101">
        <v>12</v>
      </c>
      <c r="K24" s="101">
        <v>14</v>
      </c>
      <c r="L24" s="101" t="s">
        <v>42</v>
      </c>
      <c r="M24" s="1019">
        <v>58500</v>
      </c>
      <c r="N24" s="1019">
        <v>7788</v>
      </c>
      <c r="O24" s="1020">
        <v>0.88251267197682837</v>
      </c>
      <c r="P24" s="1020">
        <v>0.11748732802317162</v>
      </c>
      <c r="Q24" s="1020">
        <v>0.89041352151229625</v>
      </c>
    </row>
    <row r="25" spans="2:17" s="101" customFormat="1" x14ac:dyDescent="0.25">
      <c r="B25" s="101" t="s">
        <v>35</v>
      </c>
      <c r="C25" s="1019">
        <v>29105</v>
      </c>
      <c r="D25" s="1019">
        <v>28201</v>
      </c>
      <c r="E25" s="1019">
        <v>904</v>
      </c>
      <c r="F25" s="1020">
        <v>0.96894004466586492</v>
      </c>
      <c r="G25" s="1020">
        <v>3.1059955334135029E-2</v>
      </c>
      <c r="I25" s="101">
        <v>4</v>
      </c>
      <c r="J25" s="101">
        <v>13</v>
      </c>
      <c r="K25" s="101">
        <v>4</v>
      </c>
      <c r="L25" s="101" t="s">
        <v>38</v>
      </c>
      <c r="M25" s="1019">
        <v>14105</v>
      </c>
      <c r="N25" s="1019">
        <v>1964</v>
      </c>
      <c r="O25" s="1020">
        <v>0.87777708631526541</v>
      </c>
      <c r="P25" s="1020">
        <v>0.12222291368473458</v>
      </c>
      <c r="Q25" s="1020">
        <v>0.89041352151229625</v>
      </c>
    </row>
    <row r="26" spans="2:17" s="101" customFormat="1" x14ac:dyDescent="0.25">
      <c r="B26" s="101" t="s">
        <v>42</v>
      </c>
      <c r="C26" s="1019">
        <v>66288</v>
      </c>
      <c r="D26" s="1019">
        <v>58500</v>
      </c>
      <c r="E26" s="1019">
        <v>7788</v>
      </c>
      <c r="F26" s="1020">
        <v>0.88251267197682837</v>
      </c>
      <c r="G26" s="1020">
        <v>0.11748732802317162</v>
      </c>
      <c r="I26" s="101">
        <v>12</v>
      </c>
      <c r="J26" s="101">
        <v>14</v>
      </c>
      <c r="K26" s="101">
        <v>15</v>
      </c>
      <c r="L26" s="101" t="s">
        <v>47</v>
      </c>
      <c r="M26" s="1019">
        <v>575</v>
      </c>
      <c r="N26" s="1019">
        <v>106</v>
      </c>
      <c r="O26" s="1020">
        <v>0.84434654919236418</v>
      </c>
      <c r="P26" s="1020">
        <v>0.15565345080763582</v>
      </c>
      <c r="Q26" s="1020">
        <v>0.89041352151229625</v>
      </c>
    </row>
    <row r="27" spans="2:17" s="101" customFormat="1" x14ac:dyDescent="0.25">
      <c r="B27" s="101" t="s">
        <v>47</v>
      </c>
      <c r="C27" s="1019">
        <v>681</v>
      </c>
      <c r="D27" s="1019">
        <v>575</v>
      </c>
      <c r="E27" s="1019">
        <v>106</v>
      </c>
      <c r="F27" s="1020">
        <v>0.84434654919236418</v>
      </c>
      <c r="G27" s="1020">
        <v>0.15565345080763582</v>
      </c>
      <c r="I27" s="101">
        <v>14</v>
      </c>
      <c r="J27" s="101">
        <v>15</v>
      </c>
      <c r="K27" s="101">
        <v>16</v>
      </c>
      <c r="L27" s="101" t="s">
        <v>43</v>
      </c>
      <c r="M27" s="1019">
        <v>15190</v>
      </c>
      <c r="N27" s="1019">
        <v>2868</v>
      </c>
      <c r="O27" s="1020">
        <v>0.84117842507475915</v>
      </c>
      <c r="P27" s="1020">
        <v>0.15882157492524088</v>
      </c>
      <c r="Q27" s="1020">
        <v>0.89041352151229625</v>
      </c>
    </row>
    <row r="28" spans="2:17" s="101" customFormat="1" x14ac:dyDescent="0.25">
      <c r="B28" s="101" t="s">
        <v>43</v>
      </c>
      <c r="C28" s="1019">
        <v>18058</v>
      </c>
      <c r="D28" s="1019">
        <v>15190</v>
      </c>
      <c r="E28" s="1019">
        <v>2868</v>
      </c>
      <c r="F28" s="1020">
        <v>0.84117842507475915</v>
      </c>
      <c r="G28" s="1020">
        <v>0.15882157492524088</v>
      </c>
      <c r="I28" s="101">
        <v>15</v>
      </c>
      <c r="J28" s="101">
        <v>16</v>
      </c>
      <c r="K28" s="101">
        <v>12</v>
      </c>
      <c r="L28" s="101" t="s">
        <v>2</v>
      </c>
      <c r="M28" s="1019">
        <v>12211</v>
      </c>
      <c r="N28" s="1019">
        <v>2466</v>
      </c>
      <c r="O28" s="1020">
        <v>0.83198201267288951</v>
      </c>
      <c r="P28" s="1020">
        <v>0.16801798732711046</v>
      </c>
      <c r="Q28" s="1020">
        <v>0.89041352151229625</v>
      </c>
    </row>
    <row r="29" spans="2:17" s="101" customFormat="1" x14ac:dyDescent="0.25">
      <c r="B29" s="101" t="s">
        <v>44</v>
      </c>
      <c r="C29" s="1019">
        <v>7642</v>
      </c>
      <c r="D29" s="1019">
        <v>7401</v>
      </c>
      <c r="E29" s="1019">
        <v>241</v>
      </c>
      <c r="F29" s="1020">
        <v>0.96846375294425546</v>
      </c>
      <c r="G29" s="1020">
        <v>3.1536247055744572E-2</v>
      </c>
      <c r="I29" s="101">
        <v>5</v>
      </c>
      <c r="J29" s="101">
        <v>17</v>
      </c>
      <c r="K29" s="101">
        <v>19</v>
      </c>
      <c r="L29" s="101" t="s">
        <v>46</v>
      </c>
      <c r="M29" s="1019">
        <v>2954</v>
      </c>
      <c r="N29" s="1019">
        <v>679</v>
      </c>
      <c r="O29" s="1020">
        <v>0.81310211946050093</v>
      </c>
      <c r="P29" s="1020">
        <v>0.18689788053949905</v>
      </c>
      <c r="Q29" s="1020">
        <v>0.89041352151229625</v>
      </c>
    </row>
    <row r="30" spans="2:17" s="101" customFormat="1" x14ac:dyDescent="0.25">
      <c r="B30" s="101" t="s">
        <v>45</v>
      </c>
      <c r="C30" s="1019">
        <v>39587</v>
      </c>
      <c r="D30" s="1019">
        <v>31498</v>
      </c>
      <c r="E30" s="1019">
        <v>8089</v>
      </c>
      <c r="F30" s="1020">
        <v>0.7956652436405891</v>
      </c>
      <c r="G30" s="1020">
        <v>0.20433475635941092</v>
      </c>
      <c r="I30" s="101">
        <v>18</v>
      </c>
      <c r="J30" s="101">
        <v>18</v>
      </c>
      <c r="K30" s="101">
        <v>18</v>
      </c>
      <c r="L30" s="101" t="s">
        <v>45</v>
      </c>
      <c r="M30" s="1019">
        <v>31498</v>
      </c>
      <c r="N30" s="1019">
        <v>8089</v>
      </c>
      <c r="O30" s="1020">
        <v>0.7956652436405891</v>
      </c>
      <c r="P30" s="1020">
        <v>0.20433475635941092</v>
      </c>
      <c r="Q30" s="1020">
        <v>0.89041352151229625</v>
      </c>
    </row>
    <row r="31" spans="2:17" s="101" customFormat="1" x14ac:dyDescent="0.25">
      <c r="B31" s="101" t="s">
        <v>46</v>
      </c>
      <c r="C31" s="1019">
        <v>3633</v>
      </c>
      <c r="D31" s="1019">
        <v>2954</v>
      </c>
      <c r="E31" s="1019">
        <v>679</v>
      </c>
      <c r="F31" s="1020">
        <v>0.81310211946050093</v>
      </c>
      <c r="G31" s="1020">
        <v>0.18689788053949905</v>
      </c>
      <c r="I31" s="101">
        <v>17</v>
      </c>
      <c r="J31" s="101">
        <v>19</v>
      </c>
      <c r="K31" s="101">
        <v>9</v>
      </c>
      <c r="L31" s="101" t="s">
        <v>41</v>
      </c>
      <c r="M31" s="1019">
        <v>98527</v>
      </c>
      <c r="N31" s="1019">
        <v>25546</v>
      </c>
      <c r="O31" s="1020">
        <v>0.79410508329773599</v>
      </c>
      <c r="P31" s="1020">
        <v>0.20589491670226398</v>
      </c>
      <c r="Q31" s="1020">
        <v>0.89041352151229625</v>
      </c>
    </row>
    <row r="32" spans="2:17" s="101" customFormat="1" x14ac:dyDescent="0.25">
      <c r="B32" s="104" t="s">
        <v>108</v>
      </c>
      <c r="C32" s="105">
        <v>625433</v>
      </c>
      <c r="D32" s="105">
        <v>556894</v>
      </c>
      <c r="E32" s="105">
        <v>68539</v>
      </c>
      <c r="F32" s="106">
        <v>0.89041352151229625</v>
      </c>
      <c r="G32" s="106">
        <v>0.10958647848770373</v>
      </c>
      <c r="I32" s="101">
        <v>11</v>
      </c>
      <c r="J32" s="101">
        <v>20</v>
      </c>
      <c r="K32" s="101">
        <v>5</v>
      </c>
      <c r="L32" s="101" t="s">
        <v>6</v>
      </c>
      <c r="M32" s="1019">
        <v>13990</v>
      </c>
      <c r="N32" s="1019">
        <v>4941</v>
      </c>
      <c r="O32" s="1020">
        <v>0.73899952458929796</v>
      </c>
      <c r="P32" s="1020">
        <v>0.26100047541070204</v>
      </c>
      <c r="Q32" s="1020">
        <v>0.89041352151229625</v>
      </c>
    </row>
    <row r="33" spans="13:16" s="113" customFormat="1" x14ac:dyDescent="0.25">
      <c r="M33" s="1146"/>
      <c r="N33" s="1146"/>
      <c r="O33" s="1147"/>
      <c r="P33" s="1147"/>
    </row>
    <row r="34" spans="13:16" s="113" customFormat="1" x14ac:dyDescent="0.2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topLeftCell="A2" zoomScale="80" zoomScaleNormal="80" workbookViewId="0">
      <selection activeCell="P29" sqref="P29"/>
    </sheetView>
  </sheetViews>
  <sheetFormatPr baseColWidth="10" defaultColWidth="11.42578125" defaultRowHeight="15" x14ac:dyDescent="0.25"/>
  <cols>
    <col min="1" max="1" width="4.42578125" style="1014" customWidth="1"/>
    <col min="2" max="2" width="28.7109375" style="1014" customWidth="1"/>
    <col min="3" max="3" width="0.5703125" style="1014" customWidth="1"/>
    <col min="4" max="4" width="13.42578125" style="1014" customWidth="1"/>
    <col min="5" max="5" width="0.5703125" style="1014" customWidth="1"/>
    <col min="6" max="6" width="13.42578125" style="1014" customWidth="1"/>
    <col min="7" max="7" width="10.42578125" style="1014" customWidth="1"/>
    <col min="8" max="8" width="0.7109375" style="1014" customWidth="1"/>
    <col min="9" max="9" width="11.140625" style="1014" customWidth="1"/>
    <col min="10" max="10" width="10.42578125" style="1014" customWidth="1"/>
    <col min="11" max="11" width="0.7109375" style="1014" customWidth="1"/>
    <col min="12" max="12" width="9.5703125" style="1014" customWidth="1"/>
    <col min="13" max="13" width="11.42578125" style="1014"/>
    <col min="14" max="14" width="9.5703125" style="1014" customWidth="1"/>
    <col min="15" max="15" width="11.42578125" style="1014"/>
    <col min="16" max="16" width="9.5703125" style="1014" customWidth="1"/>
    <col min="17" max="16384" width="11.42578125" style="1014"/>
  </cols>
  <sheetData>
    <row r="2" spans="1:19" s="965" customFormat="1" x14ac:dyDescent="0.25">
      <c r="B2" s="1751"/>
      <c r="C2" s="1751"/>
      <c r="D2" s="1156"/>
      <c r="E2" s="1157"/>
      <c r="F2" s="1155"/>
      <c r="G2" s="1157"/>
    </row>
    <row r="3" spans="1:19" s="965" customFormat="1" ht="38.25" customHeight="1" x14ac:dyDescent="0.25">
      <c r="B3" s="1155"/>
      <c r="C3" s="1155"/>
      <c r="D3" s="1155"/>
      <c r="E3" s="1157"/>
      <c r="F3" s="1155"/>
      <c r="G3" s="1157"/>
    </row>
    <row r="4" spans="1:19" s="967" customFormat="1" ht="37.5" customHeight="1" x14ac:dyDescent="0.2">
      <c r="B4" s="1772" t="s">
        <v>336</v>
      </c>
      <c r="C4" s="1772"/>
      <c r="D4" s="1772"/>
      <c r="E4" s="1772"/>
      <c r="F4" s="1772"/>
      <c r="G4" s="1772"/>
      <c r="H4" s="1772"/>
      <c r="I4" s="1772"/>
      <c r="J4" s="1772"/>
      <c r="K4" s="1772"/>
      <c r="L4" s="1772"/>
      <c r="M4" s="1772"/>
      <c r="N4" s="1772"/>
      <c r="O4" s="1772"/>
      <c r="P4" s="1772"/>
      <c r="Q4" s="1772"/>
    </row>
    <row r="5" spans="1:19" s="967" customFormat="1" ht="15.75" x14ac:dyDescent="0.2">
      <c r="B5" s="1477" t="str">
        <f>porsaad!$B$6</f>
        <v>Situación a 30 de junio de 2025</v>
      </c>
      <c r="C5" s="1477"/>
      <c r="D5" s="1477"/>
      <c r="E5" s="1477"/>
      <c r="F5" s="1477"/>
      <c r="G5" s="1477"/>
      <c r="H5" s="1477"/>
      <c r="I5" s="1477"/>
      <c r="J5" s="1477"/>
      <c r="K5" s="1477"/>
      <c r="L5" s="1477"/>
      <c r="M5" s="1477"/>
      <c r="N5" s="1477"/>
      <c r="O5" s="1477"/>
      <c r="P5" s="1477"/>
      <c r="Q5" s="1477"/>
    </row>
    <row r="6" spans="1:19" s="967" customFormat="1" ht="6" customHeight="1" x14ac:dyDescent="0.2">
      <c r="B6" s="968"/>
      <c r="C6" s="968"/>
      <c r="D6" s="1158"/>
      <c r="E6" s="1158"/>
      <c r="F6" s="1158"/>
      <c r="G6" s="1158"/>
      <c r="H6" s="968"/>
      <c r="I6" s="968"/>
      <c r="J6" s="968"/>
      <c r="K6" s="968"/>
      <c r="L6" s="968"/>
      <c r="M6" s="968"/>
      <c r="N6" s="968"/>
      <c r="O6" s="968"/>
      <c r="P6" s="968"/>
      <c r="Q6" s="968"/>
    </row>
    <row r="7" spans="1:19" s="972" customFormat="1" ht="4.5" customHeight="1" x14ac:dyDescent="0.2">
      <c r="A7" s="1148"/>
      <c r="B7" s="1752" t="s">
        <v>12</v>
      </c>
      <c r="C7" s="1149"/>
      <c r="D7" s="1752" t="s">
        <v>273</v>
      </c>
      <c r="E7" s="1150"/>
      <c r="F7" s="1755" t="s">
        <v>465</v>
      </c>
      <c r="G7" s="1756"/>
      <c r="H7" s="1151"/>
      <c r="I7" s="1755" t="s">
        <v>274</v>
      </c>
      <c r="J7" s="1759"/>
      <c r="K7" s="1159"/>
      <c r="L7" s="1159"/>
      <c r="M7" s="1159"/>
      <c r="N7" s="1159"/>
      <c r="O7" s="1159"/>
      <c r="P7" s="1159"/>
      <c r="Q7" s="1160"/>
    </row>
    <row r="8" spans="1:19" s="972" customFormat="1" ht="15" customHeight="1" x14ac:dyDescent="0.2">
      <c r="A8" s="1148"/>
      <c r="B8" s="1753"/>
      <c r="C8" s="1149"/>
      <c r="D8" s="1753"/>
      <c r="E8" s="1150"/>
      <c r="F8" s="1757"/>
      <c r="G8" s="1758"/>
      <c r="H8" s="1151"/>
      <c r="I8" s="1757"/>
      <c r="J8" s="1760"/>
      <c r="K8" s="1152"/>
      <c r="L8" s="1763" t="s">
        <v>133</v>
      </c>
      <c r="M8" s="1764"/>
      <c r="N8" s="1767" t="s">
        <v>134</v>
      </c>
      <c r="O8" s="1741"/>
      <c r="P8" s="1741"/>
      <c r="Q8" s="1741"/>
    </row>
    <row r="9" spans="1:19" s="972" customFormat="1" ht="44.25" customHeight="1" x14ac:dyDescent="0.2">
      <c r="A9" s="1148"/>
      <c r="B9" s="1753"/>
      <c r="C9" s="1149"/>
      <c r="D9" s="1753"/>
      <c r="E9" s="1150"/>
      <c r="F9" s="1757"/>
      <c r="G9" s="1758"/>
      <c r="H9" s="1151"/>
      <c r="I9" s="1761"/>
      <c r="J9" s="1762"/>
      <c r="K9" s="1152"/>
      <c r="L9" s="1765"/>
      <c r="M9" s="1766"/>
      <c r="N9" s="1768" t="s">
        <v>468</v>
      </c>
      <c r="O9" s="1769"/>
      <c r="P9" s="1770" t="s">
        <v>469</v>
      </c>
      <c r="Q9" s="1771"/>
    </row>
    <row r="10" spans="1:19" s="972" customFormat="1" ht="90" x14ac:dyDescent="0.2">
      <c r="A10" s="1148"/>
      <c r="B10" s="1754"/>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25">
      <c r="A11" s="1153"/>
      <c r="B11" s="1154"/>
      <c r="D11" s="127"/>
      <c r="E11" s="1154"/>
      <c r="F11" s="127"/>
      <c r="G11" s="1154"/>
      <c r="I11" s="1154"/>
      <c r="J11" s="1154"/>
    </row>
    <row r="12" spans="1:19" s="962" customFormat="1" x14ac:dyDescent="0.2">
      <c r="A12" s="1163"/>
      <c r="B12" s="1164" t="s">
        <v>8</v>
      </c>
      <c r="D12" s="1165">
        <f>'41benpresaad'!D10</f>
        <v>302871</v>
      </c>
      <c r="E12" s="1166">
        <v>53364</v>
      </c>
      <c r="F12" s="1167">
        <f>D12-I12</f>
        <v>296753</v>
      </c>
      <c r="G12" s="1168">
        <f>F12*100/D12</f>
        <v>97.979998084993284</v>
      </c>
      <c r="I12" s="1167">
        <f>L12+N12+P12</f>
        <v>6118</v>
      </c>
      <c r="J12" s="1168">
        <f t="shared" ref="J12:J29" si="0">I12*100/D12</f>
        <v>2.020001915006719</v>
      </c>
      <c r="L12" s="1167">
        <v>0</v>
      </c>
      <c r="M12" s="1169">
        <f>L12/$I12*100</f>
        <v>0</v>
      </c>
      <c r="N12" s="1167">
        <v>5470</v>
      </c>
      <c r="O12" s="1126">
        <f>N12/$I12*100</f>
        <v>89.408303367113433</v>
      </c>
      <c r="P12" s="1167">
        <v>648</v>
      </c>
      <c r="Q12" s="1126">
        <f>P12/$I12*100</f>
        <v>10.591696632886565</v>
      </c>
      <c r="R12" s="1170"/>
      <c r="S12" s="1170"/>
    </row>
    <row r="13" spans="1:19" s="962" customFormat="1" x14ac:dyDescent="0.2">
      <c r="A13" s="1163"/>
      <c r="B13" s="1171" t="s">
        <v>7</v>
      </c>
      <c r="D13" s="1172">
        <f>'41benpresaad'!D11</f>
        <v>47035</v>
      </c>
      <c r="E13" s="1166">
        <v>5161</v>
      </c>
      <c r="F13" s="1173">
        <f t="shared" ref="F13:F29" si="1">D13-I13</f>
        <v>46415</v>
      </c>
      <c r="G13" s="1174">
        <f t="shared" ref="G13:G29" si="2">F13*100/D13</f>
        <v>98.681832677793139</v>
      </c>
      <c r="I13" s="1173">
        <f t="shared" ref="I13:I29" si="3">L13+N13+P13</f>
        <v>620</v>
      </c>
      <c r="J13" s="1174">
        <f t="shared" si="0"/>
        <v>1.3181673222068673</v>
      </c>
      <c r="L13" s="1173">
        <v>0</v>
      </c>
      <c r="M13" s="1175">
        <f>L13/$I13*100</f>
        <v>0</v>
      </c>
      <c r="N13" s="1173">
        <v>343</v>
      </c>
      <c r="O13" s="1127">
        <f>N13/$I13*100</f>
        <v>55.322580645161288</v>
      </c>
      <c r="P13" s="1173">
        <v>277</v>
      </c>
      <c r="Q13" s="1127">
        <f>P13/$I13*100</f>
        <v>44.677419354838712</v>
      </c>
      <c r="R13" s="1170"/>
      <c r="S13" s="1170"/>
    </row>
    <row r="14" spans="1:19" s="962" customFormat="1" x14ac:dyDescent="0.2">
      <c r="A14" s="1163"/>
      <c r="B14" s="1171" t="s">
        <v>37</v>
      </c>
      <c r="D14" s="1172">
        <f>'41benpresaad'!D12</f>
        <v>35107</v>
      </c>
      <c r="E14" s="1166">
        <v>3593</v>
      </c>
      <c r="F14" s="1173">
        <f t="shared" si="1"/>
        <v>34081</v>
      </c>
      <c r="G14" s="1174">
        <f t="shared" si="2"/>
        <v>97.077505910502182</v>
      </c>
      <c r="I14" s="1173">
        <f t="shared" si="3"/>
        <v>1026</v>
      </c>
      <c r="J14" s="1174">
        <f t="shared" si="0"/>
        <v>2.9224940894978211</v>
      </c>
      <c r="L14" s="1173">
        <v>3</v>
      </c>
      <c r="M14" s="1175">
        <f>L14/$I14*100</f>
        <v>0.29239766081871343</v>
      </c>
      <c r="N14" s="1173">
        <v>418</v>
      </c>
      <c r="O14" s="1127">
        <f>N14/$I14*100</f>
        <v>40.74074074074074</v>
      </c>
      <c r="P14" s="1173">
        <v>605</v>
      </c>
      <c r="Q14" s="1127">
        <f>P14/$I14*100</f>
        <v>58.966861598440545</v>
      </c>
      <c r="R14" s="1170"/>
      <c r="S14" s="1170"/>
    </row>
    <row r="15" spans="1:19" s="962" customFormat="1" x14ac:dyDescent="0.2">
      <c r="A15" s="1163"/>
      <c r="B15" s="1171" t="s">
        <v>38</v>
      </c>
      <c r="D15" s="1172">
        <f>'41benpresaad'!D13</f>
        <v>32958</v>
      </c>
      <c r="E15" s="1166">
        <v>2742</v>
      </c>
      <c r="F15" s="1173">
        <f t="shared" si="1"/>
        <v>32958</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
      <c r="A16" s="1163"/>
      <c r="B16" s="1171" t="s">
        <v>6</v>
      </c>
      <c r="D16" s="1172">
        <f>'41benpresaad'!D14</f>
        <v>48365</v>
      </c>
      <c r="E16" s="1166">
        <v>7296</v>
      </c>
      <c r="F16" s="1173">
        <f t="shared" si="1"/>
        <v>39839</v>
      </c>
      <c r="G16" s="1174">
        <f t="shared" si="2"/>
        <v>82.371549674351286</v>
      </c>
      <c r="I16" s="1173">
        <f t="shared" si="3"/>
        <v>8526</v>
      </c>
      <c r="J16" s="1174">
        <f t="shared" si="0"/>
        <v>17.628450325648714</v>
      </c>
      <c r="L16" s="1173">
        <v>7067</v>
      </c>
      <c r="M16" s="1175">
        <f>L16/$I16*100</f>
        <v>82.887637813746181</v>
      </c>
      <c r="N16" s="1173">
        <v>135</v>
      </c>
      <c r="O16" s="1127">
        <f>N16/$I16*100</f>
        <v>1.5833919774806475</v>
      </c>
      <c r="P16" s="1173">
        <v>1324</v>
      </c>
      <c r="Q16" s="1127">
        <f>P16/$I16*100</f>
        <v>15.528970208773165</v>
      </c>
      <c r="R16" s="1170"/>
      <c r="S16" s="1170"/>
    </row>
    <row r="17" spans="1:19" s="962" customFormat="1" x14ac:dyDescent="0.2">
      <c r="A17" s="1163"/>
      <c r="B17" s="1171" t="s">
        <v>5</v>
      </c>
      <c r="D17" s="1172">
        <f>'41benpresaad'!D15</f>
        <v>18033</v>
      </c>
      <c r="E17" s="1166">
        <v>3462</v>
      </c>
      <c r="F17" s="1173">
        <f t="shared" si="1"/>
        <v>18032</v>
      </c>
      <c r="G17" s="1174">
        <f t="shared" si="2"/>
        <v>99.994454610990957</v>
      </c>
      <c r="I17" s="1173">
        <f t="shared" si="3"/>
        <v>1</v>
      </c>
      <c r="J17" s="1174">
        <f t="shared" si="0"/>
        <v>5.5453890090389844E-3</v>
      </c>
      <c r="L17" s="1173">
        <v>0</v>
      </c>
      <c r="M17" s="1175" t="s">
        <v>363</v>
      </c>
      <c r="N17" s="1173">
        <v>0</v>
      </c>
      <c r="O17" s="1127" t="s">
        <v>363</v>
      </c>
      <c r="P17" s="1173">
        <v>1</v>
      </c>
      <c r="Q17" s="1127" t="s">
        <v>363</v>
      </c>
      <c r="R17" s="1170"/>
      <c r="S17" s="1170"/>
    </row>
    <row r="18" spans="1:19" s="962" customFormat="1" x14ac:dyDescent="0.2">
      <c r="A18" s="1163"/>
      <c r="B18" s="1171" t="s">
        <v>4</v>
      </c>
      <c r="D18" s="1172">
        <f>'41benpresaad'!D16</f>
        <v>127036</v>
      </c>
      <c r="E18" s="1166">
        <v>14325</v>
      </c>
      <c r="F18" s="1173">
        <f t="shared" si="1"/>
        <v>120886</v>
      </c>
      <c r="G18" s="1174">
        <f t="shared" si="2"/>
        <v>95.158852608709338</v>
      </c>
      <c r="I18" s="1173">
        <f t="shared" si="3"/>
        <v>6150</v>
      </c>
      <c r="J18" s="1174">
        <f>I18*100/D18</f>
        <v>4.841147391290658</v>
      </c>
      <c r="L18" s="1173">
        <v>5938</v>
      </c>
      <c r="M18" s="1175">
        <f>L18/$I18*100</f>
        <v>96.552845528455293</v>
      </c>
      <c r="N18" s="1173">
        <v>197</v>
      </c>
      <c r="O18" s="1127">
        <f>N18/$I18*100</f>
        <v>3.2032520325203255</v>
      </c>
      <c r="P18" s="1173">
        <v>15</v>
      </c>
      <c r="Q18" s="1127">
        <f>P18/$I18*100</f>
        <v>0.24390243902439024</v>
      </c>
      <c r="R18" s="1170"/>
      <c r="S18" s="1170"/>
    </row>
    <row r="19" spans="1:19" s="962" customFormat="1" x14ac:dyDescent="0.2">
      <c r="A19" s="1163"/>
      <c r="B19" s="1171" t="s">
        <v>40</v>
      </c>
      <c r="D19" s="1172">
        <f>'41benpresaad'!D17</f>
        <v>78705</v>
      </c>
      <c r="E19" s="1166">
        <v>9188</v>
      </c>
      <c r="F19" s="1173">
        <f t="shared" si="1"/>
        <v>77000</v>
      </c>
      <c r="G19" s="1174">
        <f t="shared" si="2"/>
        <v>97.833682739343118</v>
      </c>
      <c r="I19" s="1173">
        <f t="shared" si="3"/>
        <v>1705</v>
      </c>
      <c r="J19" s="1174">
        <f t="shared" si="0"/>
        <v>2.1663172606568835</v>
      </c>
      <c r="L19" s="1173">
        <v>4</v>
      </c>
      <c r="M19" s="1175">
        <f>L19/$I19*100</f>
        <v>0.23460410557184752</v>
      </c>
      <c r="N19" s="1173">
        <v>420</v>
      </c>
      <c r="O19" s="1127">
        <f>N19/$I19*100</f>
        <v>24.633431085043988</v>
      </c>
      <c r="P19" s="1173">
        <v>1281</v>
      </c>
      <c r="Q19" s="1127">
        <f>P19/$I19*100</f>
        <v>75.131964809384172</v>
      </c>
      <c r="R19" s="1170"/>
      <c r="S19" s="1170"/>
    </row>
    <row r="20" spans="1:19" s="962" customFormat="1" x14ac:dyDescent="0.2">
      <c r="A20" s="1163"/>
      <c r="B20" s="1171" t="s">
        <v>41</v>
      </c>
      <c r="D20" s="1172">
        <f>'41benpresaad'!D18</f>
        <v>238250</v>
      </c>
      <c r="E20" s="1166">
        <v>34612</v>
      </c>
      <c r="F20" s="1173">
        <f t="shared" si="1"/>
        <v>238250</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
      <c r="A21" s="1163"/>
      <c r="B21" s="1171" t="s">
        <v>3</v>
      </c>
      <c r="D21" s="1172">
        <f>'41benpresaad'!D19</f>
        <v>167654</v>
      </c>
      <c r="E21" s="1166">
        <v>13397</v>
      </c>
      <c r="F21" s="1173">
        <f t="shared" si="1"/>
        <v>166023</v>
      </c>
      <c r="G21" s="1174">
        <f t="shared" si="2"/>
        <v>99.027163085879252</v>
      </c>
      <c r="I21" s="1173">
        <f t="shared" si="3"/>
        <v>1631</v>
      </c>
      <c r="J21" s="1174">
        <f t="shared" si="0"/>
        <v>0.97283691412074869</v>
      </c>
      <c r="L21" s="1173">
        <v>16</v>
      </c>
      <c r="M21" s="1175">
        <f>L21/$I21*100</f>
        <v>0.98099325567136719</v>
      </c>
      <c r="N21" s="1173">
        <v>892</v>
      </c>
      <c r="O21" s="1127">
        <f>N21/$I21*100</f>
        <v>54.69037400367872</v>
      </c>
      <c r="P21" s="1173">
        <v>723</v>
      </c>
      <c r="Q21" s="1127">
        <f>P21/$I21*100</f>
        <v>44.328632740649908</v>
      </c>
      <c r="R21" s="1170"/>
      <c r="S21" s="1170"/>
    </row>
    <row r="22" spans="1:19" s="962" customFormat="1" x14ac:dyDescent="0.2">
      <c r="A22" s="1163"/>
      <c r="B22" s="1171" t="s">
        <v>2</v>
      </c>
      <c r="D22" s="1172">
        <f>'41benpresaad'!D20</f>
        <v>36975</v>
      </c>
      <c r="E22" s="1166">
        <v>6540</v>
      </c>
      <c r="F22" s="1173">
        <f t="shared" si="1"/>
        <v>36725</v>
      </c>
      <c r="G22" s="1174">
        <f t="shared" si="2"/>
        <v>99.32386747802569</v>
      </c>
      <c r="I22" s="1173">
        <f t="shared" si="3"/>
        <v>250</v>
      </c>
      <c r="J22" s="1174">
        <f t="shared" si="0"/>
        <v>0.67613252197430695</v>
      </c>
      <c r="L22" s="1173">
        <v>1</v>
      </c>
      <c r="M22" s="1175">
        <f>L22/$I22*100</f>
        <v>0.4</v>
      </c>
      <c r="N22" s="1173">
        <v>69</v>
      </c>
      <c r="O22" s="1127">
        <f>N22/$I22*100</f>
        <v>27.6</v>
      </c>
      <c r="P22" s="1173">
        <v>180</v>
      </c>
      <c r="Q22" s="1127">
        <f>P22/$I22*100</f>
        <v>72</v>
      </c>
      <c r="R22" s="1170"/>
      <c r="S22" s="1170"/>
    </row>
    <row r="23" spans="1:19" s="962" customFormat="1" x14ac:dyDescent="0.2">
      <c r="A23" s="1163"/>
      <c r="B23" s="1171" t="s">
        <v>35</v>
      </c>
      <c r="D23" s="1172">
        <f>'41benpresaad'!D21</f>
        <v>84054</v>
      </c>
      <c r="E23" s="1166">
        <v>13798</v>
      </c>
      <c r="F23" s="1173">
        <f t="shared" si="1"/>
        <v>83282</v>
      </c>
      <c r="G23" s="1174">
        <f t="shared" si="2"/>
        <v>99.081542817712418</v>
      </c>
      <c r="I23" s="1173">
        <f t="shared" si="3"/>
        <v>772</v>
      </c>
      <c r="J23" s="1174">
        <f t="shared" si="0"/>
        <v>0.918457182287577</v>
      </c>
      <c r="L23" s="1173">
        <v>16</v>
      </c>
      <c r="M23" s="1175">
        <f>L23/$I23*100</f>
        <v>2.0725388601036272</v>
      </c>
      <c r="N23" s="1173">
        <v>33</v>
      </c>
      <c r="O23" s="1127">
        <f>N23/$I23*100</f>
        <v>4.2746113989637307</v>
      </c>
      <c r="P23" s="1173">
        <v>723</v>
      </c>
      <c r="Q23" s="1127">
        <f>P23/$I23*100</f>
        <v>93.652849740932638</v>
      </c>
      <c r="R23" s="1170"/>
      <c r="S23" s="1170"/>
    </row>
    <row r="24" spans="1:19" s="962" customFormat="1" x14ac:dyDescent="0.2">
      <c r="A24" s="1163"/>
      <c r="B24" s="1171" t="s">
        <v>42</v>
      </c>
      <c r="D24" s="1172">
        <f>'41benpresaad'!D22</f>
        <v>198437</v>
      </c>
      <c r="E24" s="1166">
        <v>24812</v>
      </c>
      <c r="F24" s="1173">
        <f t="shared" si="1"/>
        <v>198437</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
      <c r="A25" s="1163"/>
      <c r="B25" s="1171" t="s">
        <v>43</v>
      </c>
      <c r="D25" s="1172">
        <f>'41benpresaad'!D23</f>
        <v>47031</v>
      </c>
      <c r="E25" s="1166">
        <v>10064</v>
      </c>
      <c r="F25" s="1173">
        <f t="shared" si="1"/>
        <v>46883</v>
      </c>
      <c r="G25" s="1174">
        <f t="shared" si="2"/>
        <v>99.685313941868131</v>
      </c>
      <c r="I25" s="1173">
        <f t="shared" si="3"/>
        <v>148</v>
      </c>
      <c r="J25" s="1174">
        <f t="shared" si="0"/>
        <v>0.31468605813187045</v>
      </c>
      <c r="L25" s="1173">
        <v>0</v>
      </c>
      <c r="M25" s="1175">
        <f>L25/$I25*100</f>
        <v>0</v>
      </c>
      <c r="N25" s="1173">
        <v>134</v>
      </c>
      <c r="O25" s="1127">
        <f>N25/$I25*100</f>
        <v>90.540540540540533</v>
      </c>
      <c r="P25" s="1173">
        <v>14</v>
      </c>
      <c r="Q25" s="1127">
        <f>P25/$I25*100</f>
        <v>9.4594594594594597</v>
      </c>
      <c r="R25" s="1170"/>
      <c r="S25" s="1170"/>
    </row>
    <row r="26" spans="1:19" s="962" customFormat="1" x14ac:dyDescent="0.2">
      <c r="B26" s="1171" t="s">
        <v>44</v>
      </c>
      <c r="D26" s="1172">
        <f>'41benpresaad'!D24</f>
        <v>17314</v>
      </c>
      <c r="E26" s="1166">
        <v>1275</v>
      </c>
      <c r="F26" s="1176">
        <f t="shared" si="1"/>
        <v>17314</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
      <c r="B27" s="1171" t="s">
        <v>45</v>
      </c>
      <c r="D27" s="1177">
        <f>'41benpresaad'!D25</f>
        <v>72902</v>
      </c>
      <c r="E27" s="1166">
        <v>8030</v>
      </c>
      <c r="F27" s="1176">
        <f t="shared" si="1"/>
        <v>72902</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
      <c r="B28" s="1171" t="s">
        <v>46</v>
      </c>
      <c r="D28" s="1177">
        <f>'41benpresaad'!D26</f>
        <v>9317</v>
      </c>
      <c r="E28" s="1178">
        <v>1753</v>
      </c>
      <c r="F28" s="1176">
        <f t="shared" si="1"/>
        <v>9317</v>
      </c>
      <c r="G28" s="1179">
        <f t="shared" si="2"/>
        <v>100</v>
      </c>
      <c r="I28" s="1176">
        <f t="shared" si="3"/>
        <v>0</v>
      </c>
      <c r="J28" s="1179">
        <f t="shared" si="0"/>
        <v>0</v>
      </c>
      <c r="L28" s="1176">
        <v>0</v>
      </c>
      <c r="M28" s="1175" t="s">
        <v>363</v>
      </c>
      <c r="N28" s="1176">
        <v>0</v>
      </c>
      <c r="O28" s="1175" t="s">
        <v>363</v>
      </c>
      <c r="P28" s="1176">
        <v>0</v>
      </c>
      <c r="Q28" s="1175" t="s">
        <v>363</v>
      </c>
      <c r="R28" s="1170"/>
      <c r="S28" s="1170"/>
    </row>
    <row r="29" spans="1:19" s="962" customFormat="1" x14ac:dyDescent="0.2">
      <c r="B29" s="1180" t="s">
        <v>1</v>
      </c>
      <c r="D29" s="1181">
        <f>'41benpresaad'!D27</f>
        <v>3794</v>
      </c>
      <c r="E29" s="1178">
        <v>384</v>
      </c>
      <c r="F29" s="1182">
        <f t="shared" si="1"/>
        <v>3746</v>
      </c>
      <c r="G29" s="1183">
        <f t="shared" si="2"/>
        <v>98.734844491302056</v>
      </c>
      <c r="I29" s="1182">
        <f t="shared" si="3"/>
        <v>48</v>
      </c>
      <c r="J29" s="1183">
        <f t="shared" si="0"/>
        <v>1.265155508697944</v>
      </c>
      <c r="L29" s="1182">
        <v>0</v>
      </c>
      <c r="M29" s="1184">
        <f>L29/$I29*100</f>
        <v>0</v>
      </c>
      <c r="N29" s="1182">
        <v>8</v>
      </c>
      <c r="O29" s="1129">
        <f>N29/$I29*100</f>
        <v>16.666666666666664</v>
      </c>
      <c r="P29" s="1182">
        <v>40</v>
      </c>
      <c r="Q29" s="1129">
        <f>P29/$I29*100</f>
        <v>83.333333333333343</v>
      </c>
      <c r="R29" s="1170"/>
      <c r="S29" s="1170"/>
    </row>
    <row r="30" spans="1:19" s="961" customFormat="1" ht="7.5" customHeight="1" x14ac:dyDescent="0.25">
      <c r="A30" s="1153"/>
      <c r="B30" s="1154"/>
      <c r="D30" s="1185"/>
      <c r="E30" s="1186"/>
      <c r="F30" s="1185"/>
      <c r="G30" s="1187"/>
      <c r="I30" s="1188"/>
      <c r="J30" s="1187"/>
      <c r="L30" s="1188"/>
      <c r="M30" s="1187"/>
      <c r="N30" s="1188"/>
      <c r="O30" s="1187"/>
      <c r="P30" s="1188"/>
      <c r="Q30" s="1187"/>
    </row>
    <row r="31" spans="1:19" s="1312" customFormat="1" x14ac:dyDescent="0.2">
      <c r="B31" s="1313" t="s">
        <v>0</v>
      </c>
      <c r="D31" s="1314">
        <f>SUM(D12:D29)</f>
        <v>1565838</v>
      </c>
      <c r="E31" s="1315"/>
      <c r="F31" s="1316">
        <f>SUM(F12:F29)</f>
        <v>1538843</v>
      </c>
      <c r="G31" s="1317">
        <f>F31*100/D31</f>
        <v>98.276003009251269</v>
      </c>
      <c r="I31" s="1318">
        <f>SUM(I12:I29)</f>
        <v>26995</v>
      </c>
      <c r="J31" s="1317">
        <f>I31*100/D31</f>
        <v>1.7239969907487236</v>
      </c>
      <c r="L31" s="1318">
        <f>SUM(L12:L29)</f>
        <v>13045</v>
      </c>
      <c r="M31" s="1317">
        <f>L31/$I31*100</f>
        <v>48.323763659937022</v>
      </c>
      <c r="N31" s="1318">
        <f>SUM(N12:N29)</f>
        <v>8119</v>
      </c>
      <c r="O31" s="1317">
        <f>N31/$I31*100</f>
        <v>30.07593998888683</v>
      </c>
      <c r="P31" s="1318">
        <f>SUM(P12:P29)</f>
        <v>5831</v>
      </c>
      <c r="Q31" s="1317">
        <f>P31/$I31*100</f>
        <v>21.600296351176144</v>
      </c>
    </row>
    <row r="32" spans="1:19" s="961" customFormat="1" x14ac:dyDescent="0.25">
      <c r="B32" s="1189" t="s">
        <v>39</v>
      </c>
      <c r="C32" s="1190"/>
    </row>
    <row r="33" spans="2:16" ht="33" customHeight="1" x14ac:dyDescent="0.25">
      <c r="B33" s="1750" t="s">
        <v>276</v>
      </c>
      <c r="C33" s="1750"/>
      <c r="D33" s="1750"/>
      <c r="E33" s="1750"/>
      <c r="F33" s="1750"/>
      <c r="G33" s="1750"/>
      <c r="H33" s="1750"/>
      <c r="I33" s="1750"/>
      <c r="J33" s="1750"/>
      <c r="K33" s="1750"/>
      <c r="L33" s="1750"/>
      <c r="M33" s="1750"/>
      <c r="N33" s="1750"/>
      <c r="O33" s="1750"/>
      <c r="P33" s="1750"/>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490</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491</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492</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1363" t="s">
        <v>493</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296753</v>
      </c>
      <c r="E10" s="1365"/>
      <c r="F10" s="1366">
        <v>586</v>
      </c>
      <c r="G10" s="1367">
        <v>0.13296635225191905</v>
      </c>
      <c r="H10" s="1366">
        <v>145199</v>
      </c>
      <c r="I10" s="1367">
        <v>32.946384608577468</v>
      </c>
      <c r="J10" s="1366">
        <v>165733</v>
      </c>
      <c r="K10" s="1367">
        <v>37.605652658305971</v>
      </c>
      <c r="L10" s="1366">
        <v>13721</v>
      </c>
      <c r="M10" s="1367">
        <v>3.1133640260214697</v>
      </c>
      <c r="N10" s="1366">
        <v>25096</v>
      </c>
      <c r="O10" s="1367">
        <v>5.6944088329593185</v>
      </c>
      <c r="P10" s="1366">
        <v>4326</v>
      </c>
      <c r="Q10" s="1367">
        <v>0.98159119426928632</v>
      </c>
      <c r="R10" s="1366">
        <v>86040</v>
      </c>
      <c r="S10" s="1367">
        <v>19.5229094671589</v>
      </c>
      <c r="T10" s="1366">
        <v>12</v>
      </c>
      <c r="U10" s="1367">
        <v>2.722860455670697E-3</v>
      </c>
      <c r="V10" s="1368">
        <v>440713</v>
      </c>
      <c r="W10" s="1367">
        <v>100.00000000000001</v>
      </c>
      <c r="X10" s="1369"/>
      <c r="Y10" s="1370">
        <v>1.4851172523950895</v>
      </c>
    </row>
    <row r="11" spans="2:30" s="633" customFormat="1" ht="18" customHeight="1" x14ac:dyDescent="0.2">
      <c r="B11" s="682" t="s">
        <v>7</v>
      </c>
      <c r="D11" s="1371">
        <v>46415</v>
      </c>
      <c r="E11" s="1365"/>
      <c r="F11" s="1372">
        <v>4709</v>
      </c>
      <c r="G11" s="1373">
        <v>7.7235972379405924</v>
      </c>
      <c r="H11" s="1372">
        <v>10276</v>
      </c>
      <c r="I11" s="1373">
        <v>16.854467024225425</v>
      </c>
      <c r="J11" s="1372">
        <v>5314</v>
      </c>
      <c r="K11" s="1373">
        <v>8.715904804080763</v>
      </c>
      <c r="L11" s="1372">
        <v>1729</v>
      </c>
      <c r="M11" s="1373">
        <v>2.8358674080270303</v>
      </c>
      <c r="N11" s="1372">
        <v>4074</v>
      </c>
      <c r="O11" s="1373">
        <v>6.682084337942233</v>
      </c>
      <c r="P11" s="1372">
        <v>10197</v>
      </c>
      <c r="Q11" s="1373">
        <v>16.724892978398859</v>
      </c>
      <c r="R11" s="1372">
        <v>24670</v>
      </c>
      <c r="S11" s="1373">
        <v>40.4631862093851</v>
      </c>
      <c r="T11" s="1372">
        <v>0</v>
      </c>
      <c r="U11" s="1373">
        <v>0</v>
      </c>
      <c r="V11" s="1374">
        <v>60969</v>
      </c>
      <c r="W11" s="1373">
        <v>100</v>
      </c>
      <c r="X11" s="1369"/>
      <c r="Y11" s="1375">
        <v>1.3135624259398901</v>
      </c>
    </row>
    <row r="12" spans="2:30" s="633" customFormat="1" ht="22.5" customHeight="1" x14ac:dyDescent="0.2">
      <c r="B12" s="682" t="s">
        <v>37</v>
      </c>
      <c r="D12" s="1371">
        <v>34081</v>
      </c>
      <c r="E12" s="1365"/>
      <c r="F12" s="1376">
        <v>6686</v>
      </c>
      <c r="G12" s="1373">
        <v>14.120976598800372</v>
      </c>
      <c r="H12" s="1376">
        <v>8381</v>
      </c>
      <c r="I12" s="1373">
        <v>17.70085325673735</v>
      </c>
      <c r="J12" s="1376">
        <v>7847</v>
      </c>
      <c r="K12" s="1373">
        <v>16.573033707865168</v>
      </c>
      <c r="L12" s="1376">
        <v>2118</v>
      </c>
      <c r="M12" s="1373">
        <v>4.4732618062008953</v>
      </c>
      <c r="N12" s="1376">
        <v>3357</v>
      </c>
      <c r="O12" s="1373">
        <v>7.0900566021796063</v>
      </c>
      <c r="P12" s="1376">
        <v>5603</v>
      </c>
      <c r="Q12" s="1373">
        <v>11.833657176649488</v>
      </c>
      <c r="R12" s="1376">
        <v>13325</v>
      </c>
      <c r="S12" s="1373">
        <v>28.142688181126974</v>
      </c>
      <c r="T12" s="1376">
        <v>31</v>
      </c>
      <c r="U12" s="1373">
        <v>6.5472670440145306E-2</v>
      </c>
      <c r="V12" s="1374">
        <v>47348</v>
      </c>
      <c r="W12" s="1373">
        <v>100</v>
      </c>
      <c r="X12" s="1369"/>
      <c r="Y12" s="1375">
        <v>1.38927848361257</v>
      </c>
    </row>
    <row r="13" spans="2:30" s="633" customFormat="1" ht="18" customHeight="1" x14ac:dyDescent="0.2">
      <c r="B13" s="682" t="s">
        <v>38</v>
      </c>
      <c r="D13" s="1371">
        <v>32958</v>
      </c>
      <c r="E13" s="1365"/>
      <c r="F13" s="1372">
        <v>3608</v>
      </c>
      <c r="G13" s="1373">
        <v>6.5735055659810158</v>
      </c>
      <c r="H13" s="1372">
        <v>17773</v>
      </c>
      <c r="I13" s="1373">
        <v>32.381073842622115</v>
      </c>
      <c r="J13" s="1372">
        <v>2492</v>
      </c>
      <c r="K13" s="1373">
        <v>4.5402372146409897</v>
      </c>
      <c r="L13" s="1372">
        <v>1812</v>
      </c>
      <c r="M13" s="1373">
        <v>3.3013281833585366</v>
      </c>
      <c r="N13" s="1372">
        <v>3083</v>
      </c>
      <c r="O13" s="1373">
        <v>5.616994916829122</v>
      </c>
      <c r="P13" s="1372">
        <v>819</v>
      </c>
      <c r="Q13" s="1373">
        <v>1.4921566126769545</v>
      </c>
      <c r="R13" s="1372">
        <v>25300</v>
      </c>
      <c r="S13" s="1373">
        <v>46.094703663891266</v>
      </c>
      <c r="T13" s="1372">
        <v>0</v>
      </c>
      <c r="U13" s="1373">
        <v>0</v>
      </c>
      <c r="V13" s="1374">
        <v>54887</v>
      </c>
      <c r="W13" s="1373">
        <v>100</v>
      </c>
      <c r="X13" s="1369"/>
      <c r="Y13" s="1375">
        <v>1.6653619758480491</v>
      </c>
    </row>
    <row r="14" spans="2:30" s="633" customFormat="1" ht="18" customHeight="1" x14ac:dyDescent="0.2">
      <c r="B14" s="682" t="s">
        <v>6</v>
      </c>
      <c r="D14" s="1371">
        <v>39839</v>
      </c>
      <c r="E14" s="1365"/>
      <c r="F14" s="1372">
        <v>1432</v>
      </c>
      <c r="G14" s="1373">
        <v>3.1867544952821789</v>
      </c>
      <c r="H14" s="1372">
        <v>2389</v>
      </c>
      <c r="I14" s="1373">
        <v>5.3164500623108424</v>
      </c>
      <c r="J14" s="1372">
        <v>635</v>
      </c>
      <c r="K14" s="1373">
        <v>1.4131208830336479</v>
      </c>
      <c r="L14" s="1372">
        <v>5165</v>
      </c>
      <c r="M14" s="1373">
        <v>11.494124977746127</v>
      </c>
      <c r="N14" s="1372">
        <v>4268</v>
      </c>
      <c r="O14" s="1373">
        <v>9.4979526437600139</v>
      </c>
      <c r="P14" s="1372">
        <v>8389</v>
      </c>
      <c r="Q14" s="1373">
        <v>18.668773366565784</v>
      </c>
      <c r="R14" s="1372">
        <v>22658</v>
      </c>
      <c r="S14" s="1373">
        <v>50.422823571301407</v>
      </c>
      <c r="T14" s="1372">
        <v>0</v>
      </c>
      <c r="U14" s="1373">
        <v>0</v>
      </c>
      <c r="V14" s="1374">
        <v>44936</v>
      </c>
      <c r="W14" s="1373">
        <v>100</v>
      </c>
      <c r="X14" s="1369"/>
      <c r="Y14" s="1375">
        <v>1.1279399583322876</v>
      </c>
    </row>
    <row r="15" spans="2:30" s="633" customFormat="1" ht="18" customHeight="1" x14ac:dyDescent="0.2">
      <c r="B15" s="682" t="s">
        <v>5</v>
      </c>
      <c r="D15" s="1371">
        <v>18032</v>
      </c>
      <c r="E15" s="1365"/>
      <c r="F15" s="1376">
        <v>6562</v>
      </c>
      <c r="G15" s="1373">
        <v>22.837057144845826</v>
      </c>
      <c r="H15" s="1376">
        <v>4130</v>
      </c>
      <c r="I15" s="1373">
        <v>14.373216398691445</v>
      </c>
      <c r="J15" s="1376">
        <v>1392</v>
      </c>
      <c r="K15" s="1373">
        <v>4.8444351639173107</v>
      </c>
      <c r="L15" s="1376">
        <v>2228</v>
      </c>
      <c r="M15" s="1373">
        <v>7.7538804204078788</v>
      </c>
      <c r="N15" s="1376">
        <v>4559</v>
      </c>
      <c r="O15" s="1373">
        <v>15.866221201364237</v>
      </c>
      <c r="P15" s="1376">
        <v>387</v>
      </c>
      <c r="Q15" s="1373">
        <v>1.3468365003132179</v>
      </c>
      <c r="R15" s="1376">
        <v>9476</v>
      </c>
      <c r="S15" s="1373">
        <v>32.978353170460082</v>
      </c>
      <c r="T15" s="1376">
        <v>0</v>
      </c>
      <c r="U15" s="1373">
        <v>0</v>
      </c>
      <c r="V15" s="1374">
        <v>28734</v>
      </c>
      <c r="W15" s="1373">
        <v>100</v>
      </c>
      <c r="X15" s="1369"/>
      <c r="Y15" s="1375">
        <v>1.5935004436557232</v>
      </c>
    </row>
    <row r="16" spans="2:30" s="742" customFormat="1" ht="18" customHeight="1" x14ac:dyDescent="0.2">
      <c r="B16" s="836" t="s">
        <v>4</v>
      </c>
      <c r="D16" s="1371">
        <v>120886</v>
      </c>
      <c r="E16" s="1365"/>
      <c r="F16" s="1372">
        <v>14301</v>
      </c>
      <c r="G16" s="1373">
        <v>8.3281407415603397</v>
      </c>
      <c r="H16" s="1372">
        <v>31805</v>
      </c>
      <c r="I16" s="1373">
        <v>18.521538094212055</v>
      </c>
      <c r="J16" s="1372">
        <v>23945</v>
      </c>
      <c r="K16" s="1373">
        <v>13.944292710765843</v>
      </c>
      <c r="L16" s="1372">
        <v>8271</v>
      </c>
      <c r="M16" s="1373">
        <v>4.8165898939546583</v>
      </c>
      <c r="N16" s="1372">
        <v>9123</v>
      </c>
      <c r="O16" s="1373">
        <v>5.3127493171984463</v>
      </c>
      <c r="P16" s="1372">
        <v>43506</v>
      </c>
      <c r="Q16" s="1373">
        <v>25.335577309441589</v>
      </c>
      <c r="R16" s="1372">
        <v>38203</v>
      </c>
      <c r="S16" s="1373">
        <v>22.247392542467637</v>
      </c>
      <c r="T16" s="1372">
        <v>2565</v>
      </c>
      <c r="U16" s="1373">
        <v>1.4937193903994317</v>
      </c>
      <c r="V16" s="1374">
        <v>171719</v>
      </c>
      <c r="W16" s="1373">
        <v>100</v>
      </c>
      <c r="X16" s="1369"/>
      <c r="Y16" s="1375">
        <v>1.4205036149760932</v>
      </c>
    </row>
    <row r="17" spans="2:25" s="742" customFormat="1" ht="18" customHeight="1" x14ac:dyDescent="0.2">
      <c r="B17" s="836" t="s">
        <v>40</v>
      </c>
      <c r="D17" s="1371">
        <v>77000</v>
      </c>
      <c r="E17" s="1365"/>
      <c r="F17" s="1372">
        <v>12596</v>
      </c>
      <c r="G17" s="1373">
        <v>11.597352017751424</v>
      </c>
      <c r="H17" s="1372">
        <v>32432</v>
      </c>
      <c r="I17" s="1373">
        <v>29.860695509662925</v>
      </c>
      <c r="J17" s="1372">
        <v>14450</v>
      </c>
      <c r="K17" s="1373">
        <v>13.304361436686891</v>
      </c>
      <c r="L17" s="1372">
        <v>4054</v>
      </c>
      <c r="M17" s="1373">
        <v>3.7325869387078656</v>
      </c>
      <c r="N17" s="1372">
        <v>12246</v>
      </c>
      <c r="O17" s="1373">
        <v>11.275101048696724</v>
      </c>
      <c r="P17" s="1372">
        <v>12079</v>
      </c>
      <c r="Q17" s="1373">
        <v>11.121341300604911</v>
      </c>
      <c r="R17" s="1372">
        <v>20737</v>
      </c>
      <c r="S17" s="1373">
        <v>19.092909557963743</v>
      </c>
      <c r="T17" s="1372">
        <v>17</v>
      </c>
      <c r="U17" s="1373">
        <v>1.5652189925513989E-2</v>
      </c>
      <c r="V17" s="1374">
        <v>108611</v>
      </c>
      <c r="W17" s="1373">
        <v>100.00000000000001</v>
      </c>
      <c r="X17" s="1369"/>
      <c r="Y17" s="1375">
        <v>1.4105324675324675</v>
      </c>
    </row>
    <row r="18" spans="2:25" s="742" customFormat="1" ht="18" customHeight="1" x14ac:dyDescent="0.2">
      <c r="B18" s="836" t="s">
        <v>41</v>
      </c>
      <c r="D18" s="1371">
        <v>238250</v>
      </c>
      <c r="E18" s="1365"/>
      <c r="F18" s="1372">
        <v>15</v>
      </c>
      <c r="G18" s="1373">
        <v>5.0917361122897534E-3</v>
      </c>
      <c r="H18" s="1372">
        <v>38665</v>
      </c>
      <c r="I18" s="1373">
        <v>13.124798452112222</v>
      </c>
      <c r="J18" s="1372">
        <v>32975</v>
      </c>
      <c r="K18" s="1373">
        <v>11.193333220183641</v>
      </c>
      <c r="L18" s="1372">
        <v>14197</v>
      </c>
      <c r="M18" s="1373">
        <v>4.8191585057451753</v>
      </c>
      <c r="N18" s="1372">
        <v>39025</v>
      </c>
      <c r="O18" s="1373">
        <v>13.247000118807176</v>
      </c>
      <c r="P18" s="1372">
        <v>23128</v>
      </c>
      <c r="Q18" s="1373">
        <v>7.8507781870024953</v>
      </c>
      <c r="R18" s="1372">
        <v>146501</v>
      </c>
      <c r="S18" s="1373">
        <v>49.729628812437412</v>
      </c>
      <c r="T18" s="1372">
        <v>89</v>
      </c>
      <c r="U18" s="1373">
        <v>3.0210967599585872E-2</v>
      </c>
      <c r="V18" s="1374">
        <v>294595</v>
      </c>
      <c r="W18" s="1373">
        <v>100</v>
      </c>
      <c r="X18" s="1369"/>
      <c r="Y18" s="1375">
        <v>1.2364952780692551</v>
      </c>
    </row>
    <row r="19" spans="2:25" s="742" customFormat="1" ht="18" customHeight="1" x14ac:dyDescent="0.2">
      <c r="B19" s="836" t="s">
        <v>3</v>
      </c>
      <c r="D19" s="1371">
        <v>166023</v>
      </c>
      <c r="E19" s="1365"/>
      <c r="F19" s="1372">
        <v>1711</v>
      </c>
      <c r="G19" s="1373">
        <v>0.67651187157740744</v>
      </c>
      <c r="H19" s="1372">
        <v>79342</v>
      </c>
      <c r="I19" s="1373">
        <v>31.371013977027854</v>
      </c>
      <c r="J19" s="1372">
        <v>6255</v>
      </c>
      <c r="K19" s="1373">
        <v>2.473162920348734</v>
      </c>
      <c r="L19" s="1372">
        <v>9598</v>
      </c>
      <c r="M19" s="1373">
        <v>3.7949508728228851</v>
      </c>
      <c r="N19" s="1372">
        <v>13585</v>
      </c>
      <c r="O19" s="1373">
        <v>5.3713698278077615</v>
      </c>
      <c r="P19" s="1372">
        <v>23633</v>
      </c>
      <c r="Q19" s="1373">
        <v>9.344246090583793</v>
      </c>
      <c r="R19" s="1372">
        <v>118010</v>
      </c>
      <c r="S19" s="1373">
        <v>46.659945040823992</v>
      </c>
      <c r="T19" s="1372">
        <v>781</v>
      </c>
      <c r="U19" s="1373">
        <v>0.3087993990075717</v>
      </c>
      <c r="V19" s="1374">
        <v>252915</v>
      </c>
      <c r="W19" s="1373">
        <v>100</v>
      </c>
      <c r="X19" s="1369"/>
      <c r="Y19" s="1375">
        <v>1.5233732675593141</v>
      </c>
    </row>
    <row r="20" spans="2:25" s="633" customFormat="1" ht="18" customHeight="1" x14ac:dyDescent="0.2">
      <c r="B20" s="836" t="s">
        <v>2</v>
      </c>
      <c r="D20" s="1371">
        <v>36725</v>
      </c>
      <c r="E20" s="1365"/>
      <c r="F20" s="1372">
        <v>1749</v>
      </c>
      <c r="G20" s="1373">
        <v>3.9856888929401575</v>
      </c>
      <c r="H20" s="1372">
        <v>6572</v>
      </c>
      <c r="I20" s="1373">
        <v>14.976527961350895</v>
      </c>
      <c r="J20" s="1372">
        <v>905</v>
      </c>
      <c r="K20" s="1373">
        <v>2.0623490269358733</v>
      </c>
      <c r="L20" s="1372">
        <v>2436</v>
      </c>
      <c r="M20" s="1373">
        <v>5.5512510824483847</v>
      </c>
      <c r="N20" s="1372">
        <v>4882</v>
      </c>
      <c r="O20" s="1373">
        <v>11.125290551934734</v>
      </c>
      <c r="P20" s="1372">
        <v>20180</v>
      </c>
      <c r="Q20" s="1373">
        <v>45.986965042614287</v>
      </c>
      <c r="R20" s="1372">
        <v>7158</v>
      </c>
      <c r="S20" s="1373">
        <v>16.311927441775673</v>
      </c>
      <c r="T20" s="1372">
        <v>0</v>
      </c>
      <c r="U20" s="1373">
        <v>0</v>
      </c>
      <c r="V20" s="1374">
        <v>43882</v>
      </c>
      <c r="W20" s="1373">
        <v>100</v>
      </c>
      <c r="X20" s="1369"/>
      <c r="Y20" s="1375">
        <v>1.1948808713410484</v>
      </c>
    </row>
    <row r="21" spans="2:25" s="633" customFormat="1" ht="18" customHeight="1" x14ac:dyDescent="0.2">
      <c r="B21" s="682" t="s">
        <v>35</v>
      </c>
      <c r="D21" s="1371">
        <v>83282</v>
      </c>
      <c r="E21" s="1365"/>
      <c r="F21" s="1372">
        <v>5866</v>
      </c>
      <c r="G21" s="1373">
        <v>5.4210910569556496</v>
      </c>
      <c r="H21" s="1372">
        <v>19255</v>
      </c>
      <c r="I21" s="1373">
        <v>17.794597392035634</v>
      </c>
      <c r="J21" s="1372">
        <v>21944</v>
      </c>
      <c r="K21" s="1373">
        <v>20.279649190902621</v>
      </c>
      <c r="L21" s="1372">
        <v>8385</v>
      </c>
      <c r="M21" s="1373">
        <v>7.7490365687986911</v>
      </c>
      <c r="N21" s="1372">
        <v>6393</v>
      </c>
      <c r="O21" s="1373">
        <v>5.9081205467298785</v>
      </c>
      <c r="P21" s="1372">
        <v>18285</v>
      </c>
      <c r="Q21" s="1373">
        <v>16.898167401369598</v>
      </c>
      <c r="R21" s="1372">
        <v>27933</v>
      </c>
      <c r="S21" s="1373">
        <v>25.814411267293245</v>
      </c>
      <c r="T21" s="1372">
        <v>146</v>
      </c>
      <c r="U21" s="1373">
        <v>0.13492657591468205</v>
      </c>
      <c r="V21" s="1374">
        <v>108207</v>
      </c>
      <c r="W21" s="1373">
        <v>100</v>
      </c>
      <c r="X21" s="1369"/>
      <c r="Y21" s="1375">
        <v>1.2992843591652459</v>
      </c>
    </row>
    <row r="22" spans="2:25" s="633" customFormat="1" ht="21" customHeight="1" x14ac:dyDescent="0.2">
      <c r="B22" s="682" t="s">
        <v>42</v>
      </c>
      <c r="D22" s="1371">
        <v>198437</v>
      </c>
      <c r="E22" s="1365"/>
      <c r="F22" s="1372">
        <v>6195</v>
      </c>
      <c r="G22" s="1373">
        <v>2.2296202987223324</v>
      </c>
      <c r="H22" s="1372">
        <v>88474</v>
      </c>
      <c r="I22" s="1373">
        <v>31.842360986143603</v>
      </c>
      <c r="J22" s="1372">
        <v>54786</v>
      </c>
      <c r="K22" s="1373">
        <v>19.717833363325536</v>
      </c>
      <c r="L22" s="1372">
        <v>18310</v>
      </c>
      <c r="M22" s="1373">
        <v>6.5898866294763359</v>
      </c>
      <c r="N22" s="1372">
        <v>24793</v>
      </c>
      <c r="O22" s="1373">
        <v>8.9231599784056144</v>
      </c>
      <c r="P22" s="1372">
        <v>29929</v>
      </c>
      <c r="Q22" s="1373">
        <v>10.771639373762822</v>
      </c>
      <c r="R22" s="1372">
        <v>55281</v>
      </c>
      <c r="S22" s="1373">
        <v>19.895987043368724</v>
      </c>
      <c r="T22" s="1372">
        <v>82</v>
      </c>
      <c r="U22" s="1373">
        <v>2.9512326795033291E-2</v>
      </c>
      <c r="V22" s="1374">
        <v>277850</v>
      </c>
      <c r="W22" s="1373">
        <v>99.999999999999986</v>
      </c>
      <c r="X22" s="1369"/>
      <c r="Y22" s="1375">
        <v>1.4001925044220584</v>
      </c>
    </row>
    <row r="23" spans="2:25" s="633" customFormat="1" ht="18" customHeight="1" x14ac:dyDescent="0.2">
      <c r="B23" s="682" t="s">
        <v>43</v>
      </c>
      <c r="D23" s="1371">
        <v>46883</v>
      </c>
      <c r="E23" s="1365"/>
      <c r="F23" s="1372">
        <v>3402</v>
      </c>
      <c r="G23" s="1373">
        <v>5.4842661851947385</v>
      </c>
      <c r="H23" s="1372">
        <v>15203</v>
      </c>
      <c r="I23" s="1373">
        <v>24.50831828733557</v>
      </c>
      <c r="J23" s="1372">
        <v>3818</v>
      </c>
      <c r="K23" s="1373">
        <v>6.1548877998452411</v>
      </c>
      <c r="L23" s="1372">
        <v>4188</v>
      </c>
      <c r="M23" s="1373">
        <v>6.7513541397988135</v>
      </c>
      <c r="N23" s="1372">
        <v>5335</v>
      </c>
      <c r="O23" s="1373">
        <v>8.600399793654887</v>
      </c>
      <c r="P23" s="1372">
        <v>1262</v>
      </c>
      <c r="Q23" s="1373">
        <v>2.034433840598401</v>
      </c>
      <c r="R23" s="1372">
        <v>28822</v>
      </c>
      <c r="S23" s="1373">
        <v>46.463115811194221</v>
      </c>
      <c r="T23" s="1372">
        <v>2</v>
      </c>
      <c r="U23" s="1373">
        <v>3.224142378127418E-3</v>
      </c>
      <c r="V23" s="1374">
        <v>62032</v>
      </c>
      <c r="W23" s="1373">
        <v>100.00000000000001</v>
      </c>
      <c r="X23" s="1369"/>
      <c r="Y23" s="1375">
        <v>1.3231235202525435</v>
      </c>
    </row>
    <row r="24" spans="2:25" s="633" customFormat="1" ht="22.5" customHeight="1" x14ac:dyDescent="0.2">
      <c r="B24" s="682" t="s">
        <v>44</v>
      </c>
      <c r="D24" s="1371">
        <v>17314</v>
      </c>
      <c r="E24" s="1365"/>
      <c r="F24" s="1376">
        <v>2387</v>
      </c>
      <c r="G24" s="1377">
        <v>9.6655328798185938</v>
      </c>
      <c r="H24" s="1376">
        <v>4041</v>
      </c>
      <c r="I24" s="1373">
        <v>16.362973760932945</v>
      </c>
      <c r="J24" s="1376">
        <v>1241</v>
      </c>
      <c r="K24" s="1373">
        <v>5.0251052802073213</v>
      </c>
      <c r="L24" s="1376">
        <v>819</v>
      </c>
      <c r="M24" s="1373">
        <v>3.3163265306122449</v>
      </c>
      <c r="N24" s="1376">
        <v>2688</v>
      </c>
      <c r="O24" s="1373">
        <v>10.884353741496598</v>
      </c>
      <c r="P24" s="1376">
        <v>3090</v>
      </c>
      <c r="Q24" s="1373">
        <v>12.512147716229348</v>
      </c>
      <c r="R24" s="1376">
        <v>10390</v>
      </c>
      <c r="S24" s="1373">
        <v>42.071590540978299</v>
      </c>
      <c r="T24" s="1376">
        <v>40</v>
      </c>
      <c r="U24" s="1373">
        <v>0.16196954972465177</v>
      </c>
      <c r="V24" s="1378">
        <v>24696</v>
      </c>
      <c r="W24" s="1373">
        <v>99.999999999999986</v>
      </c>
      <c r="X24" s="1369"/>
      <c r="Y24" s="1375">
        <v>1.4263601709599167</v>
      </c>
    </row>
    <row r="25" spans="2:25" s="633" customFormat="1" ht="18" customHeight="1" x14ac:dyDescent="0.2">
      <c r="B25" s="682" t="s">
        <v>45</v>
      </c>
      <c r="D25" s="1371">
        <v>72902</v>
      </c>
      <c r="E25" s="1365"/>
      <c r="F25" s="1376">
        <v>1165</v>
      </c>
      <c r="G25" s="1377">
        <v>1.1125648200318967</v>
      </c>
      <c r="H25" s="1376">
        <v>28162</v>
      </c>
      <c r="I25" s="1373">
        <v>26.894463915655173</v>
      </c>
      <c r="J25" s="1376">
        <v>6269</v>
      </c>
      <c r="K25" s="1373">
        <v>5.9868402204119828</v>
      </c>
      <c r="L25" s="1376">
        <v>7761</v>
      </c>
      <c r="M25" s="1373">
        <v>7.4116871830622753</v>
      </c>
      <c r="N25" s="1376">
        <v>13510</v>
      </c>
      <c r="O25" s="1373">
        <v>12.901931947322682</v>
      </c>
      <c r="P25" s="1376">
        <v>1427</v>
      </c>
      <c r="Q25" s="1373">
        <v>1.3627725306313447</v>
      </c>
      <c r="R25" s="1376">
        <v>38985</v>
      </c>
      <c r="S25" s="1373">
        <v>37.23033434244077</v>
      </c>
      <c r="T25" s="1376">
        <v>7434</v>
      </c>
      <c r="U25" s="1373">
        <v>7.0994050404438802</v>
      </c>
      <c r="V25" s="1378">
        <v>104713</v>
      </c>
      <c r="W25" s="1373">
        <v>100</v>
      </c>
      <c r="X25" s="1369"/>
      <c r="Y25" s="1375">
        <v>1.4363529121286109</v>
      </c>
    </row>
    <row r="26" spans="2:25" s="633" customFormat="1" ht="18" customHeight="1" x14ac:dyDescent="0.2">
      <c r="B26" s="682" t="s">
        <v>46</v>
      </c>
      <c r="D26" s="1371">
        <v>9317</v>
      </c>
      <c r="E26" s="1365"/>
      <c r="F26" s="1376">
        <v>1138</v>
      </c>
      <c r="G26" s="1377">
        <v>7.9764491483843836</v>
      </c>
      <c r="H26" s="1376">
        <v>3703</v>
      </c>
      <c r="I26" s="1373">
        <v>25.955001051377305</v>
      </c>
      <c r="J26" s="1376">
        <v>3649</v>
      </c>
      <c r="K26" s="1373">
        <v>25.576505221840613</v>
      </c>
      <c r="L26" s="1376">
        <v>1423</v>
      </c>
      <c r="M26" s="1373">
        <v>9.9740660264947074</v>
      </c>
      <c r="N26" s="1376">
        <v>2037</v>
      </c>
      <c r="O26" s="1373">
        <v>14.277703791967477</v>
      </c>
      <c r="P26" s="1376">
        <v>1080</v>
      </c>
      <c r="Q26" s="1373">
        <v>7.569916590733861</v>
      </c>
      <c r="R26" s="1376">
        <v>1237</v>
      </c>
      <c r="S26" s="1373">
        <v>8.6703581692016538</v>
      </c>
      <c r="T26" s="1376">
        <v>0</v>
      </c>
      <c r="U26" s="1373">
        <v>0</v>
      </c>
      <c r="V26" s="1378">
        <v>14267</v>
      </c>
      <c r="W26" s="1373">
        <v>100</v>
      </c>
      <c r="X26" s="1369"/>
      <c r="Y26" s="1375">
        <v>1.5312868949232585</v>
      </c>
    </row>
    <row r="27" spans="2:25" s="633" customFormat="1" ht="18" customHeight="1" x14ac:dyDescent="0.2">
      <c r="B27" s="682" t="s">
        <v>1</v>
      </c>
      <c r="D27" s="1371">
        <v>3746</v>
      </c>
      <c r="E27" s="1365"/>
      <c r="F27" s="1376">
        <v>715</v>
      </c>
      <c r="G27" s="1377">
        <v>14.340152426795026</v>
      </c>
      <c r="H27" s="1376">
        <v>815</v>
      </c>
      <c r="I27" s="1373">
        <v>16.345768150822302</v>
      </c>
      <c r="J27" s="1376">
        <v>1287</v>
      </c>
      <c r="K27" s="1373">
        <v>25.812274368231048</v>
      </c>
      <c r="L27" s="1376">
        <v>64</v>
      </c>
      <c r="M27" s="1373">
        <v>1.283594063377457</v>
      </c>
      <c r="N27" s="1376">
        <v>179</v>
      </c>
      <c r="O27" s="1373">
        <v>3.5900521460088246</v>
      </c>
      <c r="P27" s="1376">
        <v>5</v>
      </c>
      <c r="Q27" s="1373">
        <v>0.10028078620136383</v>
      </c>
      <c r="R27" s="1376">
        <v>1921</v>
      </c>
      <c r="S27" s="1373">
        <v>38.527878058563978</v>
      </c>
      <c r="T27" s="1376">
        <v>0</v>
      </c>
      <c r="U27" s="1373">
        <v>0</v>
      </c>
      <c r="V27" s="1374">
        <v>4986</v>
      </c>
      <c r="W27" s="1373">
        <v>100</v>
      </c>
      <c r="X27" s="1369"/>
      <c r="Y27" s="1375">
        <v>1.3310197544046984</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1538843</v>
      </c>
      <c r="E30" s="1390"/>
      <c r="F30" s="1391">
        <f>SUM(F10:F27)</f>
        <v>74823</v>
      </c>
      <c r="G30" s="1392">
        <f>F30*100/$V30</f>
        <v>3.4865288016178484</v>
      </c>
      <c r="H30" s="1391">
        <f>SUM(H10:H27)</f>
        <v>536617</v>
      </c>
      <c r="I30" s="1392">
        <f>H30*100/$V30</f>
        <v>25.004752896004771</v>
      </c>
      <c r="J30" s="1391">
        <f>SUM(J10:J27)</f>
        <v>354937</v>
      </c>
      <c r="K30" s="1392">
        <f>J30*100/$V30</f>
        <v>16.539006365152886</v>
      </c>
      <c r="L30" s="1391">
        <f>SUM(L10:L27)</f>
        <v>106279</v>
      </c>
      <c r="M30" s="1392">
        <f>L30*100/$V30</f>
        <v>4.9522846518736658</v>
      </c>
      <c r="N30" s="1391">
        <f>SUM(N10:N27)</f>
        <v>178233</v>
      </c>
      <c r="O30" s="1392">
        <f>N30*100/$V30</f>
        <v>8.3051266041024014</v>
      </c>
      <c r="P30" s="1391">
        <f>SUM(P10:P27)</f>
        <v>207325</v>
      </c>
      <c r="Q30" s="1392">
        <f>P30*100/$V30</f>
        <v>9.6607270998946912</v>
      </c>
      <c r="R30" s="1391">
        <f>SUM(R10:R27)</f>
        <v>676647</v>
      </c>
      <c r="S30" s="1392">
        <f>R30*100/$V30</f>
        <v>31.529733558241613</v>
      </c>
      <c r="T30" s="1391">
        <f>SUM(T10:T28)</f>
        <v>11199</v>
      </c>
      <c r="U30" s="1392">
        <f>T30*100/$V30</f>
        <v>0.52184002311212174</v>
      </c>
      <c r="V30" s="1391">
        <f>SUM(V10:V27)</f>
        <v>2146060</v>
      </c>
      <c r="W30" s="1392">
        <f>G30+I30+K30+M30+O30+Q30+S30+U30</f>
        <v>100</v>
      </c>
      <c r="X30" s="1393"/>
      <c r="Y30" s="1394">
        <f>(V30/D30)</f>
        <v>1.3945932106134284</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494</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491</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492</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1363" t="s">
        <v>493</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95776</v>
      </c>
      <c r="E10" s="1365"/>
      <c r="F10" s="1366">
        <v>562</v>
      </c>
      <c r="G10" s="1367">
        <v>0.36990232472421875</v>
      </c>
      <c r="H10" s="1366">
        <v>61349</v>
      </c>
      <c r="I10" s="1367">
        <v>40.37924861122081</v>
      </c>
      <c r="J10" s="1366">
        <v>68768</v>
      </c>
      <c r="K10" s="1367">
        <v>45.26235421109444</v>
      </c>
      <c r="L10" s="1366">
        <v>600</v>
      </c>
      <c r="M10" s="1367">
        <v>0.39491351394044705</v>
      </c>
      <c r="N10" s="1366">
        <v>86</v>
      </c>
      <c r="O10" s="1367">
        <v>5.6604270331464077E-2</v>
      </c>
      <c r="P10" s="1366">
        <v>114</v>
      </c>
      <c r="Q10" s="1367">
        <v>7.5033567648684935E-2</v>
      </c>
      <c r="R10" s="1366">
        <v>20453</v>
      </c>
      <c r="S10" s="1367">
        <v>13.461943501039938</v>
      </c>
      <c r="T10" s="1366">
        <v>0</v>
      </c>
      <c r="U10" s="1367">
        <v>0</v>
      </c>
      <c r="V10" s="1368">
        <v>151932</v>
      </c>
      <c r="W10" s="1367">
        <v>100</v>
      </c>
      <c r="X10" s="1369"/>
      <c r="Y10" s="1370">
        <v>1.5863264283327765</v>
      </c>
    </row>
    <row r="11" spans="2:30" s="633" customFormat="1" ht="18" customHeight="1" x14ac:dyDescent="0.2">
      <c r="B11" s="682" t="s">
        <v>7</v>
      </c>
      <c r="D11" s="1371">
        <v>16024</v>
      </c>
      <c r="E11" s="1365"/>
      <c r="F11" s="1372">
        <v>1045</v>
      </c>
      <c r="G11" s="1373">
        <v>4.8460396957892788</v>
      </c>
      <c r="H11" s="1372">
        <v>4856</v>
      </c>
      <c r="I11" s="1373">
        <v>22.519013170098312</v>
      </c>
      <c r="J11" s="1372">
        <v>2990</v>
      </c>
      <c r="K11" s="1373">
        <v>13.86570209608607</v>
      </c>
      <c r="L11" s="1372">
        <v>584</v>
      </c>
      <c r="M11" s="1373">
        <v>2.7082173993693193</v>
      </c>
      <c r="N11" s="1372">
        <v>98</v>
      </c>
      <c r="O11" s="1373">
        <v>0.45446113893526247</v>
      </c>
      <c r="P11" s="1372">
        <v>1793</v>
      </c>
      <c r="Q11" s="1373">
        <v>8.3147838990910774</v>
      </c>
      <c r="R11" s="1372">
        <v>10198</v>
      </c>
      <c r="S11" s="1373">
        <v>47.291782600630683</v>
      </c>
      <c r="T11" s="1372">
        <v>0</v>
      </c>
      <c r="U11" s="1373">
        <v>0</v>
      </c>
      <c r="V11" s="1374">
        <v>21564</v>
      </c>
      <c r="W11" s="1373">
        <v>100</v>
      </c>
      <c r="X11" s="1369"/>
      <c r="Y11" s="1375">
        <v>1.3457314028956566</v>
      </c>
    </row>
    <row r="12" spans="2:30" s="633" customFormat="1" ht="22.5" customHeight="1" x14ac:dyDescent="0.2">
      <c r="B12" s="682" t="s">
        <v>37</v>
      </c>
      <c r="D12" s="1371">
        <v>14770</v>
      </c>
      <c r="E12" s="1365"/>
      <c r="F12" s="1376">
        <v>2046</v>
      </c>
      <c r="G12" s="1373">
        <v>9.9887711760972522</v>
      </c>
      <c r="H12" s="1376">
        <v>5133</v>
      </c>
      <c r="I12" s="1373">
        <v>25.059805692525508</v>
      </c>
      <c r="J12" s="1376">
        <v>4902</v>
      </c>
      <c r="K12" s="1373">
        <v>23.932041204901626</v>
      </c>
      <c r="L12" s="1376">
        <v>740</v>
      </c>
      <c r="M12" s="1373">
        <v>3.6127520382756431</v>
      </c>
      <c r="N12" s="1376">
        <v>44</v>
      </c>
      <c r="O12" s="1373">
        <v>0.21481228335693014</v>
      </c>
      <c r="P12" s="1376">
        <v>1710</v>
      </c>
      <c r="Q12" s="1373">
        <v>8.3483864668261489</v>
      </c>
      <c r="R12" s="1376">
        <v>5896</v>
      </c>
      <c r="S12" s="1373">
        <v>28.784845969828638</v>
      </c>
      <c r="T12" s="1376">
        <v>12</v>
      </c>
      <c r="U12" s="1373">
        <v>5.8585168188253677E-2</v>
      </c>
      <c r="V12" s="1374">
        <v>20483</v>
      </c>
      <c r="W12" s="1373">
        <v>100</v>
      </c>
      <c r="X12" s="1369"/>
      <c r="Y12" s="1375">
        <v>1.3867975626269464</v>
      </c>
    </row>
    <row r="13" spans="2:30" s="633" customFormat="1" ht="18" customHeight="1" x14ac:dyDescent="0.2">
      <c r="B13" s="682" t="s">
        <v>38</v>
      </c>
      <c r="D13" s="1371">
        <v>14105</v>
      </c>
      <c r="E13" s="1365"/>
      <c r="F13" s="1372">
        <v>2290</v>
      </c>
      <c r="G13" s="1373">
        <v>9.1249601530124327</v>
      </c>
      <c r="H13" s="1372">
        <v>9422</v>
      </c>
      <c r="I13" s="1373">
        <v>37.543831686324516</v>
      </c>
      <c r="J13" s="1372">
        <v>889</v>
      </c>
      <c r="K13" s="1373">
        <v>3.5423971947720752</v>
      </c>
      <c r="L13" s="1372">
        <v>226</v>
      </c>
      <c r="M13" s="1373">
        <v>0.90054191903092129</v>
      </c>
      <c r="N13" s="1372">
        <v>4</v>
      </c>
      <c r="O13" s="1373">
        <v>1.5938795027095953E-2</v>
      </c>
      <c r="P13" s="1372">
        <v>46</v>
      </c>
      <c r="Q13" s="1373">
        <v>0.18329614281160345</v>
      </c>
      <c r="R13" s="1372">
        <v>12219</v>
      </c>
      <c r="S13" s="1373">
        <v>48.689034109021357</v>
      </c>
      <c r="T13" s="1372">
        <v>0</v>
      </c>
      <c r="U13" s="1373">
        <v>0</v>
      </c>
      <c r="V13" s="1374">
        <v>25096</v>
      </c>
      <c r="W13" s="1373">
        <v>100</v>
      </c>
      <c r="X13" s="1369"/>
      <c r="Y13" s="1375">
        <v>1.7792272243885148</v>
      </c>
    </row>
    <row r="14" spans="2:30" s="633" customFormat="1" ht="18" customHeight="1" x14ac:dyDescent="0.2">
      <c r="B14" s="682" t="s">
        <v>6</v>
      </c>
      <c r="D14" s="1371">
        <v>10588</v>
      </c>
      <c r="E14" s="1365"/>
      <c r="F14" s="1372">
        <v>422</v>
      </c>
      <c r="G14" s="1373">
        <v>3.5149092120606364</v>
      </c>
      <c r="H14" s="1372">
        <v>743</v>
      </c>
      <c r="I14" s="1373">
        <v>6.1885723804764288</v>
      </c>
      <c r="J14" s="1372">
        <v>211</v>
      </c>
      <c r="K14" s="1373">
        <v>1.7574546060303182</v>
      </c>
      <c r="L14" s="1372">
        <v>1830</v>
      </c>
      <c r="M14" s="1373">
        <v>15.242378810594703</v>
      </c>
      <c r="N14" s="1372">
        <v>73</v>
      </c>
      <c r="O14" s="1373">
        <v>0.60802931867399634</v>
      </c>
      <c r="P14" s="1372">
        <v>2495</v>
      </c>
      <c r="Q14" s="1373">
        <v>20.781276028652339</v>
      </c>
      <c r="R14" s="1372">
        <v>6232</v>
      </c>
      <c r="S14" s="1373">
        <v>51.907379643511575</v>
      </c>
      <c r="T14" s="1372">
        <v>0</v>
      </c>
      <c r="U14" s="1373">
        <v>0</v>
      </c>
      <c r="V14" s="1374">
        <v>12006</v>
      </c>
      <c r="W14" s="1373">
        <v>100</v>
      </c>
      <c r="X14" s="1369"/>
      <c r="Y14" s="1375">
        <v>1.1339251983377407</v>
      </c>
    </row>
    <row r="15" spans="2:30" s="633" customFormat="1" ht="18" customHeight="1" x14ac:dyDescent="0.2">
      <c r="B15" s="682" t="s">
        <v>5</v>
      </c>
      <c r="D15" s="1371">
        <v>5062</v>
      </c>
      <c r="E15" s="1365"/>
      <c r="F15" s="1376">
        <v>738</v>
      </c>
      <c r="G15" s="1373">
        <v>10.12901454844908</v>
      </c>
      <c r="H15" s="1376">
        <v>1848</v>
      </c>
      <c r="I15" s="1373">
        <v>25.363711227010704</v>
      </c>
      <c r="J15" s="1376">
        <v>416</v>
      </c>
      <c r="K15" s="1373">
        <v>5.7095800164699426</v>
      </c>
      <c r="L15" s="1376">
        <v>607</v>
      </c>
      <c r="M15" s="1373">
        <v>8.3310458413395558</v>
      </c>
      <c r="N15" s="1376">
        <v>46</v>
      </c>
      <c r="O15" s="1373">
        <v>0.63134779028273402</v>
      </c>
      <c r="P15" s="1376">
        <v>1</v>
      </c>
      <c r="Q15" s="1373">
        <v>1.372495196266813E-2</v>
      </c>
      <c r="R15" s="1376">
        <v>3630</v>
      </c>
      <c r="S15" s="1373">
        <v>49.821575624485313</v>
      </c>
      <c r="T15" s="1376">
        <v>0</v>
      </c>
      <c r="U15" s="1373">
        <v>0</v>
      </c>
      <c r="V15" s="1374">
        <v>7286</v>
      </c>
      <c r="W15" s="1373">
        <v>99.999999999999986</v>
      </c>
      <c r="X15" s="1369"/>
      <c r="Y15" s="1375">
        <v>1.439352034768866</v>
      </c>
    </row>
    <row r="16" spans="2:30" s="742" customFormat="1" ht="18" customHeight="1" x14ac:dyDescent="0.2">
      <c r="B16" s="836" t="s">
        <v>4</v>
      </c>
      <c r="D16" s="1371">
        <v>45766</v>
      </c>
      <c r="E16" s="1365"/>
      <c r="F16" s="1372">
        <v>3642</v>
      </c>
      <c r="G16" s="1373">
        <v>5.474304438665845</v>
      </c>
      <c r="H16" s="1372">
        <v>17558</v>
      </c>
      <c r="I16" s="1373">
        <v>26.391498444287453</v>
      </c>
      <c r="J16" s="1372">
        <v>12997</v>
      </c>
      <c r="K16" s="1373">
        <v>19.535841512723774</v>
      </c>
      <c r="L16" s="1372">
        <v>3674</v>
      </c>
      <c r="M16" s="1373">
        <v>5.5224037637721892</v>
      </c>
      <c r="N16" s="1372">
        <v>3</v>
      </c>
      <c r="O16" s="1373">
        <v>4.5093117287198061E-3</v>
      </c>
      <c r="P16" s="1372">
        <v>12893</v>
      </c>
      <c r="Q16" s="1373">
        <v>19.379518706128156</v>
      </c>
      <c r="R16" s="1372">
        <v>14648</v>
      </c>
      <c r="S16" s="1373">
        <v>22.01746606742924</v>
      </c>
      <c r="T16" s="1372">
        <v>1114</v>
      </c>
      <c r="U16" s="1373">
        <v>1.6744577552646214</v>
      </c>
      <c r="V16" s="1374">
        <v>66529</v>
      </c>
      <c r="W16" s="1373">
        <v>100</v>
      </c>
      <c r="X16" s="1369"/>
      <c r="Y16" s="1375">
        <v>1.4536774024384915</v>
      </c>
    </row>
    <row r="17" spans="2:25" s="742" customFormat="1" ht="18" customHeight="1" x14ac:dyDescent="0.2">
      <c r="B17" s="836" t="s">
        <v>40</v>
      </c>
      <c r="D17" s="1371">
        <v>28146</v>
      </c>
      <c r="E17" s="1365"/>
      <c r="F17" s="1372">
        <v>5167</v>
      </c>
      <c r="G17" s="1373">
        <v>13.088633888086735</v>
      </c>
      <c r="H17" s="1372">
        <v>17064</v>
      </c>
      <c r="I17" s="1373">
        <v>43.225169085796793</v>
      </c>
      <c r="J17" s="1372">
        <v>7267</v>
      </c>
      <c r="K17" s="1373">
        <v>18.408187045621503</v>
      </c>
      <c r="L17" s="1372">
        <v>1004</v>
      </c>
      <c r="M17" s="1373">
        <v>2.5432530334118599</v>
      </c>
      <c r="N17" s="1372">
        <v>1456</v>
      </c>
      <c r="O17" s="1373">
        <v>3.6882235225574385</v>
      </c>
      <c r="P17" s="1372">
        <v>3422</v>
      </c>
      <c r="Q17" s="1373">
        <v>8.668338526230464</v>
      </c>
      <c r="R17" s="1372">
        <v>4096</v>
      </c>
      <c r="S17" s="1373">
        <v>10.375661777744003</v>
      </c>
      <c r="T17" s="1372">
        <v>1</v>
      </c>
      <c r="U17" s="1373">
        <v>2.5331205512070321E-3</v>
      </c>
      <c r="V17" s="1374">
        <v>39477</v>
      </c>
      <c r="W17" s="1373">
        <v>99.999999999999986</v>
      </c>
      <c r="X17" s="1369"/>
      <c r="Y17" s="1375">
        <v>1.402579407375826</v>
      </c>
    </row>
    <row r="18" spans="2:25" s="742" customFormat="1" ht="18" customHeight="1" x14ac:dyDescent="0.2">
      <c r="B18" s="836" t="s">
        <v>41</v>
      </c>
      <c r="D18" s="1371">
        <v>98527</v>
      </c>
      <c r="E18" s="1365"/>
      <c r="F18" s="1372">
        <v>1</v>
      </c>
      <c r="G18" s="1373">
        <v>8.3593867553876245E-4</v>
      </c>
      <c r="H18" s="1372">
        <v>21022</v>
      </c>
      <c r="I18" s="1373">
        <v>17.573102837175863</v>
      </c>
      <c r="J18" s="1372">
        <v>13692</v>
      </c>
      <c r="K18" s="1373">
        <v>11.445672345476735</v>
      </c>
      <c r="L18" s="1372">
        <v>3208</v>
      </c>
      <c r="M18" s="1373">
        <v>2.6816912711283498</v>
      </c>
      <c r="N18" s="1372">
        <v>3174</v>
      </c>
      <c r="O18" s="1373">
        <v>2.653269356160032</v>
      </c>
      <c r="P18" s="1372">
        <v>4958</v>
      </c>
      <c r="Q18" s="1373">
        <v>4.1445839533211846</v>
      </c>
      <c r="R18" s="1372">
        <v>73563</v>
      </c>
      <c r="S18" s="1373">
        <v>61.494156788657982</v>
      </c>
      <c r="T18" s="1372">
        <v>8</v>
      </c>
      <c r="U18" s="1373">
        <v>6.6875094043100996E-3</v>
      </c>
      <c r="V18" s="1374">
        <v>119626</v>
      </c>
      <c r="W18" s="1373">
        <v>100</v>
      </c>
      <c r="X18" s="1369"/>
      <c r="Y18" s="1375">
        <v>1.2141443462198178</v>
      </c>
    </row>
    <row r="19" spans="2:25" s="742" customFormat="1" ht="18" customHeight="1" x14ac:dyDescent="0.2">
      <c r="B19" s="836" t="s">
        <v>3</v>
      </c>
      <c r="D19" s="1371">
        <v>58630</v>
      </c>
      <c r="E19" s="1365"/>
      <c r="F19" s="1372">
        <v>1364</v>
      </c>
      <c r="G19" s="1373">
        <v>1.4914112643100037</v>
      </c>
      <c r="H19" s="1372">
        <v>31728</v>
      </c>
      <c r="I19" s="1373">
        <v>34.69171304547492</v>
      </c>
      <c r="J19" s="1372">
        <v>3100</v>
      </c>
      <c r="K19" s="1373">
        <v>3.3895710552500082</v>
      </c>
      <c r="L19" s="1372">
        <v>2318</v>
      </c>
      <c r="M19" s="1373">
        <v>2.534524421312748</v>
      </c>
      <c r="N19" s="1372">
        <v>918</v>
      </c>
      <c r="O19" s="1373">
        <v>1.0037503963611314</v>
      </c>
      <c r="P19" s="1372">
        <v>7298</v>
      </c>
      <c r="Q19" s="1373">
        <v>7.9797063100692132</v>
      </c>
      <c r="R19" s="1372">
        <v>44597</v>
      </c>
      <c r="S19" s="1373">
        <v>48.762806564833745</v>
      </c>
      <c r="T19" s="1372">
        <v>134</v>
      </c>
      <c r="U19" s="1373">
        <v>0.14651694238822616</v>
      </c>
      <c r="V19" s="1374">
        <v>91457</v>
      </c>
      <c r="W19" s="1373">
        <v>100</v>
      </c>
      <c r="X19" s="1369"/>
      <c r="Y19" s="1375">
        <v>1.5599010745352209</v>
      </c>
    </row>
    <row r="20" spans="2:25" s="633" customFormat="1" ht="18" customHeight="1" x14ac:dyDescent="0.2">
      <c r="B20" s="836" t="s">
        <v>2</v>
      </c>
      <c r="D20" s="1371">
        <v>12196</v>
      </c>
      <c r="E20" s="1365"/>
      <c r="F20" s="1372">
        <v>925</v>
      </c>
      <c r="G20" s="1373">
        <v>6.0299869621903524</v>
      </c>
      <c r="H20" s="1372">
        <v>3466</v>
      </c>
      <c r="I20" s="1373">
        <v>22.594524119947849</v>
      </c>
      <c r="J20" s="1372">
        <v>424</v>
      </c>
      <c r="K20" s="1373">
        <v>2.7640156453715776</v>
      </c>
      <c r="L20" s="1372">
        <v>736</v>
      </c>
      <c r="M20" s="1373">
        <v>4.7979139504563237</v>
      </c>
      <c r="N20" s="1372">
        <v>35</v>
      </c>
      <c r="O20" s="1373">
        <v>0.22816166883963493</v>
      </c>
      <c r="P20" s="1372">
        <v>7320</v>
      </c>
      <c r="Q20" s="1373">
        <v>47.718383311603652</v>
      </c>
      <c r="R20" s="1372">
        <v>2434</v>
      </c>
      <c r="S20" s="1373">
        <v>15.867014341590613</v>
      </c>
      <c r="T20" s="1372">
        <v>0</v>
      </c>
      <c r="U20" s="1373">
        <v>0</v>
      </c>
      <c r="V20" s="1374">
        <v>15340</v>
      </c>
      <c r="W20" s="1373">
        <v>100</v>
      </c>
      <c r="X20" s="1369"/>
      <c r="Y20" s="1375">
        <v>1.2577894391603806</v>
      </c>
    </row>
    <row r="21" spans="2:25" s="633" customFormat="1" ht="18" customHeight="1" x14ac:dyDescent="0.2">
      <c r="B21" s="682" t="s">
        <v>35</v>
      </c>
      <c r="D21" s="1371">
        <v>27732</v>
      </c>
      <c r="E21" s="1365"/>
      <c r="F21" s="1372">
        <v>2303</v>
      </c>
      <c r="G21" s="1373">
        <v>6.298889557464034</v>
      </c>
      <c r="H21" s="1372">
        <v>6807</v>
      </c>
      <c r="I21" s="1373">
        <v>18.617690498331601</v>
      </c>
      <c r="J21" s="1372">
        <v>6193</v>
      </c>
      <c r="K21" s="1373">
        <v>16.938351293692904</v>
      </c>
      <c r="L21" s="1372">
        <v>3623</v>
      </c>
      <c r="M21" s="1373">
        <v>9.9091953394234444</v>
      </c>
      <c r="N21" s="1372">
        <v>230</v>
      </c>
      <c r="O21" s="1373">
        <v>0.629068431705049</v>
      </c>
      <c r="P21" s="1372">
        <v>5980</v>
      </c>
      <c r="Q21" s="1373">
        <v>16.355779224331272</v>
      </c>
      <c r="R21" s="1372">
        <v>11424</v>
      </c>
      <c r="S21" s="1373">
        <v>31.245555494775996</v>
      </c>
      <c r="T21" s="1372">
        <v>2</v>
      </c>
      <c r="U21" s="1373">
        <v>5.4701602756960779E-3</v>
      </c>
      <c r="V21" s="1374">
        <v>36562</v>
      </c>
      <c r="W21" s="1373">
        <v>100</v>
      </c>
      <c r="X21" s="1369"/>
      <c r="Y21" s="1375">
        <v>1.3184047309966824</v>
      </c>
    </row>
    <row r="22" spans="2:25" s="633" customFormat="1" ht="21" customHeight="1" x14ac:dyDescent="0.2">
      <c r="B22" s="682" t="s">
        <v>42</v>
      </c>
      <c r="D22" s="1371">
        <v>58500</v>
      </c>
      <c r="E22" s="1365"/>
      <c r="F22" s="1372">
        <v>1023</v>
      </c>
      <c r="G22" s="1373">
        <v>1.274655170265522</v>
      </c>
      <c r="H22" s="1372">
        <v>35927</v>
      </c>
      <c r="I22" s="1373">
        <v>44.76494262182738</v>
      </c>
      <c r="J22" s="1372">
        <v>17165</v>
      </c>
      <c r="K22" s="1373">
        <v>21.387542519655607</v>
      </c>
      <c r="L22" s="1372">
        <v>3438</v>
      </c>
      <c r="M22" s="1373">
        <v>4.2837384901005517</v>
      </c>
      <c r="N22" s="1372">
        <v>1247</v>
      </c>
      <c r="O22" s="1373">
        <v>1.5537585506560176</v>
      </c>
      <c r="P22" s="1372">
        <v>5258</v>
      </c>
      <c r="Q22" s="1373">
        <v>6.5514534557733279</v>
      </c>
      <c r="R22" s="1372">
        <v>16198</v>
      </c>
      <c r="S22" s="1373">
        <v>20.182663194487709</v>
      </c>
      <c r="T22" s="1372">
        <v>1</v>
      </c>
      <c r="U22" s="1373">
        <v>1.2459972338861407E-3</v>
      </c>
      <c r="V22" s="1374">
        <v>80257</v>
      </c>
      <c r="W22" s="1373">
        <v>99.999999999999986</v>
      </c>
      <c r="X22" s="1369"/>
      <c r="Y22" s="1375">
        <v>1.3719145299145299</v>
      </c>
    </row>
    <row r="23" spans="2:25" s="633" customFormat="1" ht="18" customHeight="1" x14ac:dyDescent="0.2">
      <c r="B23" s="682" t="s">
        <v>43</v>
      </c>
      <c r="D23" s="1371">
        <v>15158</v>
      </c>
      <c r="E23" s="1365"/>
      <c r="F23" s="1372">
        <v>452</v>
      </c>
      <c r="G23" s="1373">
        <v>2.1111630079402151</v>
      </c>
      <c r="H23" s="1372">
        <v>7599</v>
      </c>
      <c r="I23" s="1373">
        <v>35.492760392340031</v>
      </c>
      <c r="J23" s="1372">
        <v>2069</v>
      </c>
      <c r="K23" s="1373">
        <v>9.6637085474077526</v>
      </c>
      <c r="L23" s="1372">
        <v>675</v>
      </c>
      <c r="M23" s="1373">
        <v>3.1527323680523121</v>
      </c>
      <c r="N23" s="1372">
        <v>21</v>
      </c>
      <c r="O23" s="1373">
        <v>9.8085007006071923E-2</v>
      </c>
      <c r="P23" s="1372">
        <v>158</v>
      </c>
      <c r="Q23" s="1373">
        <v>0.7379729098552078</v>
      </c>
      <c r="R23" s="1372">
        <v>10435</v>
      </c>
      <c r="S23" s="1373">
        <v>48.738907052779076</v>
      </c>
      <c r="T23" s="1372">
        <v>1</v>
      </c>
      <c r="U23" s="1373">
        <v>4.6707146193367584E-3</v>
      </c>
      <c r="V23" s="1374">
        <v>21410</v>
      </c>
      <c r="W23" s="1373">
        <v>100</v>
      </c>
      <c r="X23" s="1369"/>
      <c r="Y23" s="1375">
        <v>1.4124554690592426</v>
      </c>
    </row>
    <row r="24" spans="2:25" s="633" customFormat="1" ht="22.5" customHeight="1" x14ac:dyDescent="0.2">
      <c r="B24" s="682" t="s">
        <v>44</v>
      </c>
      <c r="D24" s="1371">
        <v>7401</v>
      </c>
      <c r="E24" s="1365"/>
      <c r="F24" s="1376">
        <v>1353</v>
      </c>
      <c r="G24" s="1377">
        <v>11.758060311114974</v>
      </c>
      <c r="H24" s="1376">
        <v>2399</v>
      </c>
      <c r="I24" s="1373">
        <v>20.848179369079691</v>
      </c>
      <c r="J24" s="1376">
        <v>712</v>
      </c>
      <c r="K24" s="1373">
        <v>6.187538020335448</v>
      </c>
      <c r="L24" s="1376">
        <v>270</v>
      </c>
      <c r="M24" s="1373">
        <v>2.3463978447901277</v>
      </c>
      <c r="N24" s="1376">
        <v>78</v>
      </c>
      <c r="O24" s="1373">
        <v>0.67784826627270356</v>
      </c>
      <c r="P24" s="1376">
        <v>855</v>
      </c>
      <c r="Q24" s="1373">
        <v>7.4302598418354044</v>
      </c>
      <c r="R24" s="1376">
        <v>5827</v>
      </c>
      <c r="S24" s="1373">
        <v>50.638741635526202</v>
      </c>
      <c r="T24" s="1376">
        <v>13</v>
      </c>
      <c r="U24" s="1373">
        <v>0.11297471104545059</v>
      </c>
      <c r="V24" s="1378">
        <v>11507</v>
      </c>
      <c r="W24" s="1373">
        <v>100</v>
      </c>
      <c r="X24" s="1369"/>
      <c r="Y24" s="1375">
        <v>1.5547898932576678</v>
      </c>
    </row>
    <row r="25" spans="2:25" s="633" customFormat="1" ht="18" customHeight="1" x14ac:dyDescent="0.2">
      <c r="B25" s="682" t="s">
        <v>45</v>
      </c>
      <c r="D25" s="1371">
        <v>31498</v>
      </c>
      <c r="E25" s="1365"/>
      <c r="F25" s="1376">
        <v>388</v>
      </c>
      <c r="G25" s="1377">
        <v>0.8706383933580164</v>
      </c>
      <c r="H25" s="1376">
        <v>14441</v>
      </c>
      <c r="I25" s="1373">
        <v>32.404353191966791</v>
      </c>
      <c r="J25" s="1376">
        <v>2895</v>
      </c>
      <c r="K25" s="1373">
        <v>6.4961292494109726</v>
      </c>
      <c r="L25" s="1376">
        <v>2558</v>
      </c>
      <c r="M25" s="1373">
        <v>5.7399304386850671</v>
      </c>
      <c r="N25" s="1376">
        <v>2400</v>
      </c>
      <c r="O25" s="1373">
        <v>5.385392123864019</v>
      </c>
      <c r="P25" s="1376">
        <v>30</v>
      </c>
      <c r="Q25" s="1373">
        <v>6.7317401548300237E-2</v>
      </c>
      <c r="R25" s="1376">
        <v>19128</v>
      </c>
      <c r="S25" s="1373">
        <v>42.921575227196229</v>
      </c>
      <c r="T25" s="1376">
        <v>2725</v>
      </c>
      <c r="U25" s="1373">
        <v>6.1146639739706048</v>
      </c>
      <c r="V25" s="1378">
        <v>44565</v>
      </c>
      <c r="W25" s="1373">
        <v>100</v>
      </c>
      <c r="X25" s="1369"/>
      <c r="Y25" s="1375">
        <v>1.4148517366181981</v>
      </c>
    </row>
    <row r="26" spans="2:25" s="633" customFormat="1" ht="18" customHeight="1" x14ac:dyDescent="0.2">
      <c r="B26" s="682" t="s">
        <v>46</v>
      </c>
      <c r="D26" s="1371">
        <v>2954</v>
      </c>
      <c r="E26" s="1365"/>
      <c r="F26" s="1376">
        <v>192</v>
      </c>
      <c r="G26" s="1377">
        <v>4.5251001649776104</v>
      </c>
      <c r="H26" s="1376">
        <v>1980</v>
      </c>
      <c r="I26" s="1373">
        <v>46.665095451331602</v>
      </c>
      <c r="J26" s="1376">
        <v>1640</v>
      </c>
      <c r="K26" s="1373">
        <v>38.651897242517087</v>
      </c>
      <c r="L26" s="1376">
        <v>276</v>
      </c>
      <c r="M26" s="1373">
        <v>6.5048314871553146</v>
      </c>
      <c r="N26" s="1376">
        <v>116</v>
      </c>
      <c r="O26" s="1373">
        <v>2.7339146830073062</v>
      </c>
      <c r="P26" s="1376">
        <v>35</v>
      </c>
      <c r="Q26" s="1373">
        <v>0.82488805090737682</v>
      </c>
      <c r="R26" s="1376">
        <v>4</v>
      </c>
      <c r="S26" s="1373">
        <v>9.4272920103700211E-2</v>
      </c>
      <c r="T26" s="1376">
        <v>0</v>
      </c>
      <c r="U26" s="1373">
        <v>0</v>
      </c>
      <c r="V26" s="1378">
        <v>4243</v>
      </c>
      <c r="W26" s="1373">
        <v>100</v>
      </c>
      <c r="X26" s="1369"/>
      <c r="Y26" s="1375">
        <v>1.4363574813811781</v>
      </c>
    </row>
    <row r="27" spans="2:25" s="633" customFormat="1" ht="18" customHeight="1" x14ac:dyDescent="0.2">
      <c r="B27" s="682" t="s">
        <v>1</v>
      </c>
      <c r="D27" s="1371">
        <v>1176</v>
      </c>
      <c r="E27" s="1365"/>
      <c r="F27" s="1376">
        <v>289</v>
      </c>
      <c r="G27" s="1377">
        <v>17.56838905775076</v>
      </c>
      <c r="H27" s="1376">
        <v>335</v>
      </c>
      <c r="I27" s="1373">
        <v>20.364741641337385</v>
      </c>
      <c r="J27" s="1376">
        <v>483</v>
      </c>
      <c r="K27" s="1373">
        <v>29.361702127659573</v>
      </c>
      <c r="L27" s="1376">
        <v>19</v>
      </c>
      <c r="M27" s="1373">
        <v>1.1550151975683891</v>
      </c>
      <c r="N27" s="1376">
        <v>0</v>
      </c>
      <c r="O27" s="1373">
        <v>0</v>
      </c>
      <c r="P27" s="1376">
        <v>1</v>
      </c>
      <c r="Q27" s="1373">
        <v>6.0790273556231005E-2</v>
      </c>
      <c r="R27" s="1376">
        <v>518</v>
      </c>
      <c r="S27" s="1373">
        <v>31.48936170212766</v>
      </c>
      <c r="T27" s="1376">
        <v>0</v>
      </c>
      <c r="U27" s="1373">
        <v>0</v>
      </c>
      <c r="V27" s="1374">
        <v>1645</v>
      </c>
      <c r="W27" s="1373">
        <v>100</v>
      </c>
      <c r="X27" s="1369"/>
      <c r="Y27" s="1375">
        <v>1.3988095238095237</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544009</v>
      </c>
      <c r="E30" s="1390"/>
      <c r="F30" s="1391">
        <f>SUM(F10:F27)</f>
        <v>24202</v>
      </c>
      <c r="G30" s="1392">
        <f>F30*100/$V30</f>
        <v>3.139101279532027</v>
      </c>
      <c r="H30" s="1391">
        <f>SUM(H10:H27)</f>
        <v>243677</v>
      </c>
      <c r="I30" s="1392">
        <f>H30*100/$V30</f>
        <v>31.605932670544824</v>
      </c>
      <c r="J30" s="1391">
        <f>SUM(J10:J27)</f>
        <v>146813</v>
      </c>
      <c r="K30" s="1392">
        <f>J30*100/$V30</f>
        <v>19.042264116681906</v>
      </c>
      <c r="L30" s="1391">
        <f>SUM(L10:L27)</f>
        <v>26386</v>
      </c>
      <c r="M30" s="1392">
        <f>L30*100/$V30</f>
        <v>3.4223752731894912</v>
      </c>
      <c r="N30" s="1391">
        <f>SUM(N10:N27)</f>
        <v>10029</v>
      </c>
      <c r="O30" s="1392">
        <f>N30*100/$V30</f>
        <v>1.3008035175781629</v>
      </c>
      <c r="P30" s="1391">
        <f>SUM(P10:P27)</f>
        <v>54367</v>
      </c>
      <c r="Q30" s="1392">
        <f>P30*100/$V30</f>
        <v>7.0516287606114254</v>
      </c>
      <c r="R30" s="1391">
        <f>SUM(R10:R27)</f>
        <v>261500</v>
      </c>
      <c r="S30" s="1392">
        <f>R30*100/$V30</f>
        <v>33.917650797356629</v>
      </c>
      <c r="T30" s="1391">
        <f>SUM(T10:T28)</f>
        <v>4011</v>
      </c>
      <c r="U30" s="1392">
        <f>T30*100/$V30</f>
        <v>0.52024358450553509</v>
      </c>
      <c r="V30" s="1391">
        <f>SUM(V10:V27)</f>
        <v>770985</v>
      </c>
      <c r="W30" s="1392">
        <f>G30+I30+K30+M30+O30+Q30+S30+U30</f>
        <v>100</v>
      </c>
      <c r="X30" s="1393"/>
      <c r="Y30" s="1394">
        <f>(V30/D30)</f>
        <v>1.4172283914420534</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5"/>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495</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491</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492</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1363" t="s">
        <v>493</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130427</v>
      </c>
      <c r="E10" s="1365"/>
      <c r="F10" s="1366">
        <v>21</v>
      </c>
      <c r="G10" s="1367">
        <v>1.0961707103186204E-2</v>
      </c>
      <c r="H10" s="1366">
        <v>59401</v>
      </c>
      <c r="I10" s="1367">
        <v>31.006493506493506</v>
      </c>
      <c r="J10" s="1366">
        <v>69001</v>
      </c>
      <c r="K10" s="1367">
        <v>36.017559610807197</v>
      </c>
      <c r="L10" s="1366">
        <v>7629</v>
      </c>
      <c r="M10" s="1367">
        <v>3.9822315947717879</v>
      </c>
      <c r="N10" s="1366">
        <v>13974</v>
      </c>
      <c r="O10" s="1367">
        <v>7.2942330980916186</v>
      </c>
      <c r="P10" s="1366">
        <v>2068</v>
      </c>
      <c r="Q10" s="1367">
        <v>1.0794671566375746</v>
      </c>
      <c r="R10" s="1366">
        <v>39478</v>
      </c>
      <c r="S10" s="1367">
        <v>20.606965381884997</v>
      </c>
      <c r="T10" s="1366">
        <v>4</v>
      </c>
      <c r="U10" s="1367">
        <v>2.0879442101307054E-3</v>
      </c>
      <c r="V10" s="1368">
        <v>191576</v>
      </c>
      <c r="W10" s="1367">
        <v>100</v>
      </c>
      <c r="X10" s="1369"/>
      <c r="Y10" s="1370">
        <v>1.4688369739394451</v>
      </c>
    </row>
    <row r="11" spans="2:30" s="633" customFormat="1" ht="18" customHeight="1" x14ac:dyDescent="0.2">
      <c r="B11" s="682" t="s">
        <v>7</v>
      </c>
      <c r="D11" s="1371">
        <v>16672</v>
      </c>
      <c r="E11" s="1365"/>
      <c r="F11" s="1372">
        <v>1366</v>
      </c>
      <c r="G11" s="1373">
        <v>6.3405124396583732</v>
      </c>
      <c r="H11" s="1372">
        <v>3565</v>
      </c>
      <c r="I11" s="1373">
        <v>16.547530634979577</v>
      </c>
      <c r="J11" s="1372">
        <v>1650</v>
      </c>
      <c r="K11" s="1373">
        <v>7.6587448941700709</v>
      </c>
      <c r="L11" s="1372">
        <v>639</v>
      </c>
      <c r="M11" s="1373">
        <v>2.9660230226513185</v>
      </c>
      <c r="N11" s="1372">
        <v>1117</v>
      </c>
      <c r="O11" s="1373">
        <v>5.184738210174527</v>
      </c>
      <c r="P11" s="1372">
        <v>4127</v>
      </c>
      <c r="Q11" s="1373">
        <v>19.156145562569623</v>
      </c>
      <c r="R11" s="1372">
        <v>9080</v>
      </c>
      <c r="S11" s="1373">
        <v>42.146305235796511</v>
      </c>
      <c r="T11" s="1372">
        <v>0</v>
      </c>
      <c r="U11" s="1373">
        <v>0</v>
      </c>
      <c r="V11" s="1374">
        <v>21544</v>
      </c>
      <c r="W11" s="1373">
        <v>100</v>
      </c>
      <c r="X11" s="1369"/>
      <c r="Y11" s="1375">
        <v>1.2922264875239924</v>
      </c>
    </row>
    <row r="12" spans="2:30" s="633" customFormat="1" ht="22.5" customHeight="1" x14ac:dyDescent="0.2">
      <c r="B12" s="682" t="s">
        <v>37</v>
      </c>
      <c r="D12" s="1371">
        <v>11228</v>
      </c>
      <c r="E12" s="1365"/>
      <c r="F12" s="1376">
        <v>2427</v>
      </c>
      <c r="G12" s="1373">
        <v>15.387053826158626</v>
      </c>
      <c r="H12" s="1376">
        <v>2335</v>
      </c>
      <c r="I12" s="1373">
        <v>14.803778609015406</v>
      </c>
      <c r="J12" s="1376">
        <v>1988</v>
      </c>
      <c r="K12" s="1373">
        <v>12.60381664870348</v>
      </c>
      <c r="L12" s="1376">
        <v>836</v>
      </c>
      <c r="M12" s="1373">
        <v>5.3001965383883851</v>
      </c>
      <c r="N12" s="1376">
        <v>1620</v>
      </c>
      <c r="O12" s="1373">
        <v>10.270715780130603</v>
      </c>
      <c r="P12" s="1376">
        <v>2013</v>
      </c>
      <c r="Q12" s="1373">
        <v>12.762315349014138</v>
      </c>
      <c r="R12" s="1376">
        <v>4548</v>
      </c>
      <c r="S12" s="1373">
        <v>28.834083560514802</v>
      </c>
      <c r="T12" s="1376">
        <v>6</v>
      </c>
      <c r="U12" s="1373">
        <v>3.8039688074557786E-2</v>
      </c>
      <c r="V12" s="1374">
        <v>15773</v>
      </c>
      <c r="W12" s="1373">
        <v>100</v>
      </c>
      <c r="X12" s="1369"/>
      <c r="Y12" s="1375">
        <v>1.4047915924474528</v>
      </c>
    </row>
    <row r="13" spans="2:30" s="633" customFormat="1" ht="18" customHeight="1" x14ac:dyDescent="0.2">
      <c r="B13" s="682" t="s">
        <v>38</v>
      </c>
      <c r="D13" s="1371">
        <v>10788</v>
      </c>
      <c r="E13" s="1365"/>
      <c r="F13" s="1372">
        <v>906</v>
      </c>
      <c r="G13" s="1373">
        <v>5.0130028218890059</v>
      </c>
      <c r="H13" s="1372">
        <v>5639</v>
      </c>
      <c r="I13" s="1373">
        <v>31.201239417916227</v>
      </c>
      <c r="J13" s="1372">
        <v>958</v>
      </c>
      <c r="K13" s="1373">
        <v>5.3007248381563654</v>
      </c>
      <c r="L13" s="1372">
        <v>954</v>
      </c>
      <c r="M13" s="1373">
        <v>5.2785923753665687</v>
      </c>
      <c r="N13" s="1372">
        <v>871</v>
      </c>
      <c r="O13" s="1373">
        <v>4.8193437724782822</v>
      </c>
      <c r="P13" s="1372">
        <v>380</v>
      </c>
      <c r="Q13" s="1373">
        <v>2.1025839650307088</v>
      </c>
      <c r="R13" s="1372">
        <v>8365</v>
      </c>
      <c r="S13" s="1373">
        <v>46.284512809162841</v>
      </c>
      <c r="T13" s="1372">
        <v>0</v>
      </c>
      <c r="U13" s="1373">
        <v>0</v>
      </c>
      <c r="V13" s="1374">
        <v>18073</v>
      </c>
      <c r="W13" s="1373">
        <v>100</v>
      </c>
      <c r="X13" s="1369"/>
      <c r="Y13" s="1375">
        <v>1.6752873563218391</v>
      </c>
    </row>
    <row r="14" spans="2:30" s="633" customFormat="1" ht="18" customHeight="1" x14ac:dyDescent="0.2">
      <c r="B14" s="682" t="s">
        <v>6</v>
      </c>
      <c r="D14" s="1371">
        <v>14290</v>
      </c>
      <c r="E14" s="1365"/>
      <c r="F14" s="1372">
        <v>463</v>
      </c>
      <c r="G14" s="1373">
        <v>2.8734562154781855</v>
      </c>
      <c r="H14" s="1372">
        <v>858</v>
      </c>
      <c r="I14" s="1373">
        <v>5.3248929435859242</v>
      </c>
      <c r="J14" s="1372">
        <v>186</v>
      </c>
      <c r="K14" s="1373">
        <v>1.1543474213368088</v>
      </c>
      <c r="L14" s="1372">
        <v>1805</v>
      </c>
      <c r="M14" s="1373">
        <v>11.202134922112579</v>
      </c>
      <c r="N14" s="1372">
        <v>1582</v>
      </c>
      <c r="O14" s="1373">
        <v>9.8181592502947925</v>
      </c>
      <c r="P14" s="1372">
        <v>2806</v>
      </c>
      <c r="Q14" s="1373">
        <v>17.414510022962826</v>
      </c>
      <c r="R14" s="1372">
        <v>8413</v>
      </c>
      <c r="S14" s="1373">
        <v>52.212499224228885</v>
      </c>
      <c r="T14" s="1372">
        <v>0</v>
      </c>
      <c r="U14" s="1373">
        <v>0</v>
      </c>
      <c r="V14" s="1374">
        <v>16113</v>
      </c>
      <c r="W14" s="1373">
        <v>100</v>
      </c>
      <c r="X14" s="1369"/>
      <c r="Y14" s="1375">
        <v>1.1275717284814555</v>
      </c>
    </row>
    <row r="15" spans="2:30" s="633" customFormat="1" ht="18" customHeight="1" x14ac:dyDescent="0.2">
      <c r="B15" s="682" t="s">
        <v>5</v>
      </c>
      <c r="D15" s="1371">
        <v>7812</v>
      </c>
      <c r="E15" s="1365"/>
      <c r="F15" s="1376">
        <v>3391</v>
      </c>
      <c r="G15" s="1373">
        <v>26.233947083397801</v>
      </c>
      <c r="H15" s="1376">
        <v>1614</v>
      </c>
      <c r="I15" s="1373">
        <v>12.486461395636701</v>
      </c>
      <c r="J15" s="1376">
        <v>575</v>
      </c>
      <c r="K15" s="1373">
        <v>4.4483985765124556</v>
      </c>
      <c r="L15" s="1376">
        <v>872</v>
      </c>
      <c r="M15" s="1373">
        <v>6.7460931455980191</v>
      </c>
      <c r="N15" s="1376">
        <v>2693</v>
      </c>
      <c r="O15" s="1373">
        <v>20.833978028779203</v>
      </c>
      <c r="P15" s="1376">
        <v>213</v>
      </c>
      <c r="Q15" s="1373">
        <v>1.6478415596472227</v>
      </c>
      <c r="R15" s="1376">
        <v>3568</v>
      </c>
      <c r="S15" s="1373">
        <v>27.603280210428593</v>
      </c>
      <c r="T15" s="1376">
        <v>0</v>
      </c>
      <c r="U15" s="1373">
        <v>0</v>
      </c>
      <c r="V15" s="1374">
        <v>12926</v>
      </c>
      <c r="W15" s="1373">
        <v>99.999999999999986</v>
      </c>
      <c r="X15" s="1369"/>
      <c r="Y15" s="1375">
        <v>1.6546338965693805</v>
      </c>
    </row>
    <row r="16" spans="2:30" s="742" customFormat="1" ht="18" customHeight="1" x14ac:dyDescent="0.2">
      <c r="B16" s="836" t="s">
        <v>4</v>
      </c>
      <c r="D16" s="1371">
        <v>40458</v>
      </c>
      <c r="E16" s="1365"/>
      <c r="F16" s="1372">
        <v>4749</v>
      </c>
      <c r="G16" s="1373">
        <v>8.2676137253877897</v>
      </c>
      <c r="H16" s="1372">
        <v>9780</v>
      </c>
      <c r="I16" s="1373">
        <v>17.026165979004542</v>
      </c>
      <c r="J16" s="1372">
        <v>7418</v>
      </c>
      <c r="K16" s="1373">
        <v>12.914120575895266</v>
      </c>
      <c r="L16" s="1372">
        <v>2488</v>
      </c>
      <c r="M16" s="1373">
        <v>4.3314009157222193</v>
      </c>
      <c r="N16" s="1372">
        <v>3541</v>
      </c>
      <c r="O16" s="1373">
        <v>6.1645862711303776</v>
      </c>
      <c r="P16" s="1372">
        <v>14664</v>
      </c>
      <c r="Q16" s="1373">
        <v>25.528803467906201</v>
      </c>
      <c r="R16" s="1372">
        <v>13954</v>
      </c>
      <c r="S16" s="1373">
        <v>24.292752563499938</v>
      </c>
      <c r="T16" s="1372">
        <v>847</v>
      </c>
      <c r="U16" s="1373">
        <v>1.4745565014536655</v>
      </c>
      <c r="V16" s="1374">
        <v>57441</v>
      </c>
      <c r="W16" s="1373">
        <v>100</v>
      </c>
      <c r="X16" s="1369"/>
      <c r="Y16" s="1375">
        <v>1.4197686489693015</v>
      </c>
    </row>
    <row r="17" spans="2:25" s="742" customFormat="1" ht="18" customHeight="1" x14ac:dyDescent="0.2">
      <c r="B17" s="836" t="s">
        <v>40</v>
      </c>
      <c r="D17" s="1371">
        <v>25384</v>
      </c>
      <c r="E17" s="1365"/>
      <c r="F17" s="1372">
        <v>3442</v>
      </c>
      <c r="G17" s="1373">
        <v>9.6072794261311305</v>
      </c>
      <c r="H17" s="1372">
        <v>9884</v>
      </c>
      <c r="I17" s="1373">
        <v>27.588131855862898</v>
      </c>
      <c r="J17" s="1372">
        <v>4358</v>
      </c>
      <c r="K17" s="1373">
        <v>12.164010383230524</v>
      </c>
      <c r="L17" s="1372">
        <v>1644</v>
      </c>
      <c r="M17" s="1373">
        <v>4.5887180059731492</v>
      </c>
      <c r="N17" s="1372">
        <v>3613</v>
      </c>
      <c r="O17" s="1373">
        <v>10.084573087336366</v>
      </c>
      <c r="P17" s="1372">
        <v>4522</v>
      </c>
      <c r="Q17" s="1373">
        <v>12.621765707427359</v>
      </c>
      <c r="R17" s="1372">
        <v>8361</v>
      </c>
      <c r="S17" s="1373">
        <v>23.337147961034972</v>
      </c>
      <c r="T17" s="1372">
        <v>3</v>
      </c>
      <c r="U17" s="1373">
        <v>8.3735730036006359E-3</v>
      </c>
      <c r="V17" s="1374">
        <v>35827</v>
      </c>
      <c r="W17" s="1373">
        <v>100</v>
      </c>
      <c r="X17" s="1369"/>
      <c r="Y17" s="1375">
        <v>1.411400882445635</v>
      </c>
    </row>
    <row r="18" spans="2:25" s="742" customFormat="1" ht="18" customHeight="1" x14ac:dyDescent="0.2">
      <c r="B18" s="836" t="s">
        <v>41</v>
      </c>
      <c r="D18" s="1371">
        <v>93492</v>
      </c>
      <c r="E18" s="1365"/>
      <c r="F18" s="1372">
        <v>5</v>
      </c>
      <c r="G18" s="1373">
        <v>4.2484493159996601E-3</v>
      </c>
      <c r="H18" s="1372">
        <v>13328</v>
      </c>
      <c r="I18" s="1373">
        <v>11.324666496728694</v>
      </c>
      <c r="J18" s="1372">
        <v>13393</v>
      </c>
      <c r="K18" s="1373">
        <v>11.379896337836689</v>
      </c>
      <c r="L18" s="1372">
        <v>7387</v>
      </c>
      <c r="M18" s="1373">
        <v>6.2766590194578979</v>
      </c>
      <c r="N18" s="1372">
        <v>21001</v>
      </c>
      <c r="O18" s="1373">
        <v>17.844336817061773</v>
      </c>
      <c r="P18" s="1372">
        <v>11612</v>
      </c>
      <c r="Q18" s="1373">
        <v>9.8665986914776109</v>
      </c>
      <c r="R18" s="1372">
        <v>50949</v>
      </c>
      <c r="S18" s="1373">
        <v>43.290848840173339</v>
      </c>
      <c r="T18" s="1372">
        <v>15</v>
      </c>
      <c r="U18" s="1373">
        <v>1.274534794799898E-2</v>
      </c>
      <c r="V18" s="1374">
        <v>117690</v>
      </c>
      <c r="W18" s="1373">
        <v>100</v>
      </c>
      <c r="X18" s="1369"/>
      <c r="Y18" s="1375">
        <v>1.2588242844307533</v>
      </c>
    </row>
    <row r="19" spans="2:25" s="742" customFormat="1" ht="18" customHeight="1" x14ac:dyDescent="0.2">
      <c r="B19" s="836" t="s">
        <v>3</v>
      </c>
      <c r="D19" s="1371">
        <v>62503</v>
      </c>
      <c r="E19" s="1365"/>
      <c r="F19" s="1372">
        <v>327</v>
      </c>
      <c r="G19" s="1373">
        <v>0.34414894176831512</v>
      </c>
      <c r="H19" s="1372">
        <v>29228</v>
      </c>
      <c r="I19" s="1373">
        <v>30.760811223254787</v>
      </c>
      <c r="J19" s="1372">
        <v>2145</v>
      </c>
      <c r="K19" s="1373">
        <v>2.2574907648105076</v>
      </c>
      <c r="L19" s="1372">
        <v>4274</v>
      </c>
      <c r="M19" s="1373">
        <v>4.4981424376690491</v>
      </c>
      <c r="N19" s="1372">
        <v>6442</v>
      </c>
      <c r="O19" s="1373">
        <v>6.779839397160508</v>
      </c>
      <c r="P19" s="1372">
        <v>9087</v>
      </c>
      <c r="Q19" s="1373">
        <v>9.5635517854699685</v>
      </c>
      <c r="R19" s="1372">
        <v>43163</v>
      </c>
      <c r="S19" s="1373">
        <v>45.426607870170599</v>
      </c>
      <c r="T19" s="1372">
        <v>351</v>
      </c>
      <c r="U19" s="1373">
        <v>0.36940757969626487</v>
      </c>
      <c r="V19" s="1374">
        <v>95017</v>
      </c>
      <c r="W19" s="1373">
        <v>100</v>
      </c>
      <c r="X19" s="1369"/>
      <c r="Y19" s="1375">
        <v>1.5201990304465385</v>
      </c>
    </row>
    <row r="20" spans="2:25" s="633" customFormat="1" ht="18" customHeight="1" x14ac:dyDescent="0.2">
      <c r="B20" s="836" t="s">
        <v>2</v>
      </c>
      <c r="D20" s="1371">
        <v>12357</v>
      </c>
      <c r="E20" s="1365"/>
      <c r="F20" s="1372">
        <v>414</v>
      </c>
      <c r="G20" s="1373">
        <v>2.7929568913175471</v>
      </c>
      <c r="H20" s="1372">
        <v>2103</v>
      </c>
      <c r="I20" s="1373">
        <v>14.187411455171018</v>
      </c>
      <c r="J20" s="1372">
        <v>283</v>
      </c>
      <c r="K20" s="1373">
        <v>1.9091951696687579</v>
      </c>
      <c r="L20" s="1372">
        <v>935</v>
      </c>
      <c r="M20" s="1373">
        <v>6.3077649598596777</v>
      </c>
      <c r="N20" s="1372">
        <v>1652</v>
      </c>
      <c r="O20" s="1373">
        <v>11.144842474532821</v>
      </c>
      <c r="P20" s="1372">
        <v>6742</v>
      </c>
      <c r="Q20" s="1373">
        <v>45.483370437833095</v>
      </c>
      <c r="R20" s="1372">
        <v>2694</v>
      </c>
      <c r="S20" s="1373">
        <v>18.17445861161708</v>
      </c>
      <c r="T20" s="1372">
        <v>0</v>
      </c>
      <c r="U20" s="1373">
        <v>0</v>
      </c>
      <c r="V20" s="1374">
        <v>14823</v>
      </c>
      <c r="W20" s="1373">
        <v>100</v>
      </c>
      <c r="X20" s="1369"/>
      <c r="Y20" s="1375">
        <v>1.1995630007283322</v>
      </c>
    </row>
    <row r="21" spans="2:25" s="633" customFormat="1" ht="18" customHeight="1" x14ac:dyDescent="0.2">
      <c r="B21" s="682" t="s">
        <v>35</v>
      </c>
      <c r="D21" s="1371">
        <v>28571</v>
      </c>
      <c r="E21" s="1365"/>
      <c r="F21" s="1372">
        <v>2140</v>
      </c>
      <c r="G21" s="1373">
        <v>5.7978867515578436</v>
      </c>
      <c r="H21" s="1372">
        <v>6299</v>
      </c>
      <c r="I21" s="1373">
        <v>17.065835816851802</v>
      </c>
      <c r="J21" s="1372">
        <v>7591</v>
      </c>
      <c r="K21" s="1373">
        <v>20.566242210782985</v>
      </c>
      <c r="L21" s="1372">
        <v>2988</v>
      </c>
      <c r="M21" s="1373">
        <v>8.0953671091845028</v>
      </c>
      <c r="N21" s="1372">
        <v>2486</v>
      </c>
      <c r="O21" s="1373">
        <v>6.7353020861555137</v>
      </c>
      <c r="P21" s="1372">
        <v>5897</v>
      </c>
      <c r="Q21" s="1373">
        <v>15.976700081278786</v>
      </c>
      <c r="R21" s="1372">
        <v>9454</v>
      </c>
      <c r="S21" s="1373">
        <v>25.613654836087782</v>
      </c>
      <c r="T21" s="1372">
        <v>55</v>
      </c>
      <c r="U21" s="1373">
        <v>0.14901110810078569</v>
      </c>
      <c r="V21" s="1374">
        <v>36910</v>
      </c>
      <c r="W21" s="1373">
        <v>100</v>
      </c>
      <c r="X21" s="1369"/>
      <c r="Y21" s="1375">
        <v>1.2918693780406707</v>
      </c>
    </row>
    <row r="22" spans="2:25" s="633" customFormat="1" ht="21" customHeight="1" x14ac:dyDescent="0.2">
      <c r="B22" s="682" t="s">
        <v>42</v>
      </c>
      <c r="D22" s="1371">
        <v>74984</v>
      </c>
      <c r="E22" s="1365"/>
      <c r="F22" s="1372">
        <v>2742</v>
      </c>
      <c r="G22" s="1373">
        <v>2.5585279599891764</v>
      </c>
      <c r="H22" s="1372">
        <v>33159</v>
      </c>
      <c r="I22" s="1373">
        <v>30.940273021619653</v>
      </c>
      <c r="J22" s="1372">
        <v>22068</v>
      </c>
      <c r="K22" s="1373">
        <v>20.591391327877876</v>
      </c>
      <c r="L22" s="1372">
        <v>8076</v>
      </c>
      <c r="M22" s="1373">
        <v>7.5356206436442692</v>
      </c>
      <c r="N22" s="1372">
        <v>8117</v>
      </c>
      <c r="O22" s="1373">
        <v>7.5738772615726271</v>
      </c>
      <c r="P22" s="1372">
        <v>10921</v>
      </c>
      <c r="Q22" s="1373">
        <v>10.190256692575417</v>
      </c>
      <c r="R22" s="1372">
        <v>22071</v>
      </c>
      <c r="S22" s="1373">
        <v>20.594190592604342</v>
      </c>
      <c r="T22" s="1372">
        <v>17</v>
      </c>
      <c r="U22" s="1373">
        <v>1.5862500116636029E-2</v>
      </c>
      <c r="V22" s="1374">
        <v>107171</v>
      </c>
      <c r="W22" s="1373">
        <v>100</v>
      </c>
      <c r="X22" s="1369"/>
      <c r="Y22" s="1375">
        <v>1.4292515736690494</v>
      </c>
    </row>
    <row r="23" spans="2:25" s="633" customFormat="1" ht="18" customHeight="1" x14ac:dyDescent="0.2">
      <c r="B23" s="682" t="s">
        <v>43</v>
      </c>
      <c r="D23" s="1371">
        <v>17770</v>
      </c>
      <c r="E23" s="1365"/>
      <c r="F23" s="1372">
        <v>1726</v>
      </c>
      <c r="G23" s="1373">
        <v>7.4226981464757236</v>
      </c>
      <c r="H23" s="1372">
        <v>4978</v>
      </c>
      <c r="I23" s="1373">
        <v>21.407990366834387</v>
      </c>
      <c r="J23" s="1372">
        <v>1203</v>
      </c>
      <c r="K23" s="1373">
        <v>5.1735259966455942</v>
      </c>
      <c r="L23" s="1372">
        <v>2019</v>
      </c>
      <c r="M23" s="1373">
        <v>8.6827506128241509</v>
      </c>
      <c r="N23" s="1372">
        <v>2491</v>
      </c>
      <c r="O23" s="1373">
        <v>10.712596224143121</v>
      </c>
      <c r="P23" s="1372">
        <v>368</v>
      </c>
      <c r="Q23" s="1373">
        <v>1.5825914935707222</v>
      </c>
      <c r="R23" s="1372">
        <v>10467</v>
      </c>
      <c r="S23" s="1373">
        <v>45.013546639143335</v>
      </c>
      <c r="T23" s="1372">
        <v>1</v>
      </c>
      <c r="U23" s="1373">
        <v>4.3005203629639189E-3</v>
      </c>
      <c r="V23" s="1374">
        <v>23253</v>
      </c>
      <c r="W23" s="1373">
        <v>100</v>
      </c>
      <c r="X23" s="1369"/>
      <c r="Y23" s="1375">
        <v>1.3085537422622397</v>
      </c>
    </row>
    <row r="24" spans="2:25" s="633" customFormat="1" ht="22.5" customHeight="1" x14ac:dyDescent="0.2">
      <c r="B24" s="682" t="s">
        <v>44</v>
      </c>
      <c r="D24" s="1371">
        <v>6609</v>
      </c>
      <c r="E24" s="1365"/>
      <c r="F24" s="1376">
        <v>694</v>
      </c>
      <c r="G24" s="1377">
        <v>7.7481299542257451</v>
      </c>
      <c r="H24" s="1376">
        <v>1275</v>
      </c>
      <c r="I24" s="1373">
        <v>14.234676789103494</v>
      </c>
      <c r="J24" s="1376">
        <v>351</v>
      </c>
      <c r="K24" s="1373">
        <v>3.9187227866473151</v>
      </c>
      <c r="L24" s="1376">
        <v>359</v>
      </c>
      <c r="M24" s="1373">
        <v>4.0080384057161993</v>
      </c>
      <c r="N24" s="1376">
        <v>1555</v>
      </c>
      <c r="O24" s="1373">
        <v>17.360723456514457</v>
      </c>
      <c r="P24" s="1376">
        <v>1478</v>
      </c>
      <c r="Q24" s="1373">
        <v>16.501060622976443</v>
      </c>
      <c r="R24" s="1376">
        <v>3229</v>
      </c>
      <c r="S24" s="1373">
        <v>36.050016746678573</v>
      </c>
      <c r="T24" s="1376">
        <v>16</v>
      </c>
      <c r="U24" s="1373">
        <v>0.17863123813776935</v>
      </c>
      <c r="V24" s="1378">
        <v>8957</v>
      </c>
      <c r="W24" s="1373">
        <v>100</v>
      </c>
      <c r="X24" s="1369"/>
      <c r="Y24" s="1375">
        <v>1.3552731124224542</v>
      </c>
    </row>
    <row r="25" spans="2:25" s="633" customFormat="1" ht="18" customHeight="1" x14ac:dyDescent="0.2">
      <c r="B25" s="682" t="s">
        <v>45</v>
      </c>
      <c r="D25" s="1371">
        <v>24129</v>
      </c>
      <c r="E25" s="1365"/>
      <c r="F25" s="1376">
        <v>491</v>
      </c>
      <c r="G25" s="1377">
        <v>1.3818529775976585</v>
      </c>
      <c r="H25" s="1376">
        <v>8863</v>
      </c>
      <c r="I25" s="1373">
        <v>24.943712709670155</v>
      </c>
      <c r="J25" s="1376">
        <v>1957</v>
      </c>
      <c r="K25" s="1373">
        <v>5.5077113587751887</v>
      </c>
      <c r="L25" s="1376">
        <v>3250</v>
      </c>
      <c r="M25" s="1373">
        <v>9.1466846785995717</v>
      </c>
      <c r="N25" s="1376">
        <v>5031</v>
      </c>
      <c r="O25" s="1373">
        <v>14.159067882472138</v>
      </c>
      <c r="P25" s="1376">
        <v>715</v>
      </c>
      <c r="Q25" s="1373">
        <v>2.0122706292919057</v>
      </c>
      <c r="R25" s="1376">
        <v>12572</v>
      </c>
      <c r="S25" s="1373">
        <v>35.382190701339638</v>
      </c>
      <c r="T25" s="1376">
        <v>2653</v>
      </c>
      <c r="U25" s="1373">
        <v>7.4665090622537429</v>
      </c>
      <c r="V25" s="1378">
        <v>35532</v>
      </c>
      <c r="W25" s="1373">
        <v>100</v>
      </c>
      <c r="X25" s="1369"/>
      <c r="Y25" s="1375">
        <v>1.4725848563968669</v>
      </c>
    </row>
    <row r="26" spans="2:25" s="633" customFormat="1" ht="18" customHeight="1" x14ac:dyDescent="0.2">
      <c r="B26" s="682" t="s">
        <v>46</v>
      </c>
      <c r="D26" s="1371">
        <v>4130</v>
      </c>
      <c r="E26" s="1365"/>
      <c r="F26" s="1376">
        <v>568</v>
      </c>
      <c r="G26" s="1377">
        <v>8.714329548941393</v>
      </c>
      <c r="H26" s="1376">
        <v>1269</v>
      </c>
      <c r="I26" s="1373">
        <v>19.469162319729978</v>
      </c>
      <c r="J26" s="1376">
        <v>1395</v>
      </c>
      <c r="K26" s="1373">
        <v>21.402270635164161</v>
      </c>
      <c r="L26" s="1376">
        <v>726</v>
      </c>
      <c r="M26" s="1373">
        <v>11.138386007977907</v>
      </c>
      <c r="N26" s="1376">
        <v>1230</v>
      </c>
      <c r="O26" s="1373">
        <v>18.870819269714637</v>
      </c>
      <c r="P26" s="1376">
        <v>574</v>
      </c>
      <c r="Q26" s="1373">
        <v>8.8063823258668297</v>
      </c>
      <c r="R26" s="1376">
        <v>756</v>
      </c>
      <c r="S26" s="1373">
        <v>11.598649892605094</v>
      </c>
      <c r="T26" s="1376">
        <v>0</v>
      </c>
      <c r="U26" s="1373">
        <v>0</v>
      </c>
      <c r="V26" s="1378">
        <v>6518</v>
      </c>
      <c r="W26" s="1373">
        <v>100.00000000000001</v>
      </c>
      <c r="X26" s="1369"/>
      <c r="Y26" s="1375">
        <v>1.5782082324455207</v>
      </c>
    </row>
    <row r="27" spans="2:25" s="633" customFormat="1" ht="18" customHeight="1" x14ac:dyDescent="0.2">
      <c r="B27" s="682" t="s">
        <v>1</v>
      </c>
      <c r="D27" s="1371">
        <v>1411</v>
      </c>
      <c r="E27" s="1365"/>
      <c r="F27" s="1376">
        <v>245</v>
      </c>
      <c r="G27" s="1377">
        <v>13.186221743810549</v>
      </c>
      <c r="H27" s="1376">
        <v>287</v>
      </c>
      <c r="I27" s="1373">
        <v>15.446716899892357</v>
      </c>
      <c r="J27" s="1376">
        <v>446</v>
      </c>
      <c r="K27" s="1373">
        <v>24.004305705059203</v>
      </c>
      <c r="L27" s="1376">
        <v>28</v>
      </c>
      <c r="M27" s="1373">
        <v>1.5069967707212055</v>
      </c>
      <c r="N27" s="1376">
        <v>103</v>
      </c>
      <c r="O27" s="1373">
        <v>5.543595263724435</v>
      </c>
      <c r="P27" s="1376">
        <v>4</v>
      </c>
      <c r="Q27" s="1373">
        <v>0.21528525296017223</v>
      </c>
      <c r="R27" s="1376">
        <v>745</v>
      </c>
      <c r="S27" s="1373">
        <v>40.096878363832076</v>
      </c>
      <c r="T27" s="1376">
        <v>0</v>
      </c>
      <c r="U27" s="1373">
        <v>0</v>
      </c>
      <c r="V27" s="1374">
        <v>1858</v>
      </c>
      <c r="W27" s="1373">
        <v>100</v>
      </c>
      <c r="X27" s="1369"/>
      <c r="Y27" s="1375">
        <v>1.3167965981573353</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583015</v>
      </c>
      <c r="E30" s="1390"/>
      <c r="F30" s="1391">
        <f>SUM(F10:F27)</f>
        <v>26117</v>
      </c>
      <c r="G30" s="1392">
        <f>F30*100/$V30</f>
        <v>3.1966874010100343</v>
      </c>
      <c r="H30" s="1391">
        <f>SUM(H10:H27)</f>
        <v>193865</v>
      </c>
      <c r="I30" s="1392">
        <f>H30*100/$V30</f>
        <v>23.728828081204206</v>
      </c>
      <c r="J30" s="1391">
        <f>SUM(J10:J27)</f>
        <v>136966</v>
      </c>
      <c r="K30" s="1392">
        <f>J30*100/$V30</f>
        <v>16.764463244888017</v>
      </c>
      <c r="L30" s="1391">
        <f>SUM(L10:L27)</f>
        <v>46909</v>
      </c>
      <c r="M30" s="1392">
        <f>L30*100/$V30</f>
        <v>5.7416016117463604</v>
      </c>
      <c r="N30" s="1391">
        <f>SUM(N10:N27)</f>
        <v>79119</v>
      </c>
      <c r="O30" s="1392">
        <f>N30*100/$V30</f>
        <v>9.6840644208949307</v>
      </c>
      <c r="P30" s="1391">
        <f>SUM(P10:P27)</f>
        <v>78191</v>
      </c>
      <c r="Q30" s="1392">
        <f>P30*100/$V30</f>
        <v>9.5704784076415965</v>
      </c>
      <c r="R30" s="1391">
        <f>SUM(R10:R27)</f>
        <v>251867</v>
      </c>
      <c r="S30" s="1392">
        <f>R30*100/$V30</f>
        <v>30.828198706979908</v>
      </c>
      <c r="T30" s="1391">
        <f>SUM(T10:T28)</f>
        <v>3968</v>
      </c>
      <c r="U30" s="1392">
        <f>T30*100/$V30</f>
        <v>0.48567812563494339</v>
      </c>
      <c r="V30" s="1391">
        <f>SUM(V10:V27)</f>
        <v>817002</v>
      </c>
      <c r="W30" s="1392">
        <f>G30+I30+K30+M30+O30+Q30+S30+U30</f>
        <v>100</v>
      </c>
      <c r="X30" s="1393"/>
      <c r="Y30" s="1394">
        <f>(V30/D30)</f>
        <v>1.4013395881752613</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2578125" defaultRowHeight="15" x14ac:dyDescent="0.2"/>
  <cols>
    <col min="1" max="1" width="0.7109375" style="615" customWidth="1"/>
    <col min="2" max="2" width="21.7109375" style="615" customWidth="1"/>
    <col min="3" max="3" width="0.5703125" style="615" customWidth="1"/>
    <col min="4" max="4" width="9.7109375" style="615" customWidth="1"/>
    <col min="5" max="5" width="0.7109375" style="615" customWidth="1"/>
    <col min="6" max="6" width="6.42578125" style="615" customWidth="1"/>
    <col min="7" max="7" width="5.5703125" style="615" customWidth="1"/>
    <col min="8" max="8" width="7.5703125" style="615" customWidth="1"/>
    <col min="9" max="9" width="6.42578125" style="615" bestFit="1" customWidth="1"/>
    <col min="10" max="10" width="7.5703125" style="615" customWidth="1"/>
    <col min="11" max="11" width="6.42578125" style="615" bestFit="1" customWidth="1"/>
    <col min="12" max="12" width="7.28515625" style="615" customWidth="1"/>
    <col min="13" max="13" width="5.7109375" style="615" customWidth="1"/>
    <col min="14" max="14" width="7.42578125" style="615" customWidth="1"/>
    <col min="15" max="15" width="6.42578125" style="615" bestFit="1" customWidth="1"/>
    <col min="16" max="16" width="8.5703125" style="615" customWidth="1"/>
    <col min="17" max="17" width="6" style="615" customWidth="1"/>
    <col min="18" max="18" width="7.28515625" style="615" customWidth="1"/>
    <col min="19" max="19" width="6.42578125" style="615" bestFit="1" customWidth="1"/>
    <col min="20" max="20" width="6.85546875" style="615" customWidth="1"/>
    <col min="21" max="21" width="5.42578125" style="615" customWidth="1"/>
    <col min="22" max="22" width="9.28515625" style="615" customWidth="1"/>
    <col min="23" max="23" width="6.7109375" style="615" customWidth="1"/>
    <col min="24" max="24" width="0.5703125" style="732" customWidth="1"/>
    <col min="25" max="25" width="13.7109375" style="732" customWidth="1"/>
    <col min="26" max="26" width="1.42578125" style="615" customWidth="1"/>
    <col min="27" max="16384" width="11.42578125" style="615"/>
  </cols>
  <sheetData>
    <row r="1" spans="2:30" s="613" customFormat="1" ht="9" customHeight="1" x14ac:dyDescent="0.2">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25">
      <c r="B2" s="718"/>
      <c r="C2" s="718"/>
      <c r="D2" s="718"/>
      <c r="E2" s="718"/>
      <c r="F2" s="718"/>
      <c r="G2" s="718"/>
      <c r="H2" s="718"/>
      <c r="I2" s="718"/>
      <c r="J2" s="718"/>
      <c r="K2" s="718"/>
      <c r="X2" s="667"/>
      <c r="Y2" s="667"/>
    </row>
    <row r="3" spans="2:30" s="621" customFormat="1" ht="18.75" customHeight="1" x14ac:dyDescent="0.2">
      <c r="B3" s="1540" t="s">
        <v>496</v>
      </c>
      <c r="C3" s="1540"/>
      <c r="D3" s="1540"/>
      <c r="E3" s="1540"/>
      <c r="F3" s="1540"/>
      <c r="G3" s="1540"/>
      <c r="H3" s="1540"/>
      <c r="I3" s="1540"/>
      <c r="J3" s="1540"/>
      <c r="K3" s="1540"/>
      <c r="L3" s="1540"/>
      <c r="M3" s="1540"/>
      <c r="N3" s="1540"/>
      <c r="O3" s="1540"/>
      <c r="P3" s="1540"/>
      <c r="Q3" s="1540"/>
      <c r="R3" s="1540"/>
      <c r="S3" s="1540"/>
      <c r="T3" s="1540"/>
      <c r="U3" s="1540"/>
      <c r="V3" s="1540"/>
      <c r="W3" s="1540"/>
      <c r="X3" s="1540"/>
      <c r="Y3" s="821"/>
    </row>
    <row r="4" spans="2:30" s="621" customFormat="1" ht="14.25" customHeight="1" x14ac:dyDescent="0.2">
      <c r="B4" s="1477" t="str">
        <f>porsaad!$B$6</f>
        <v>Situación a 30 de junio de 2025</v>
      </c>
      <c r="C4" s="1477"/>
      <c r="D4" s="1477"/>
      <c r="E4" s="1477"/>
      <c r="F4" s="1477"/>
      <c r="G4" s="1477"/>
      <c r="H4" s="1477"/>
      <c r="I4" s="1477"/>
      <c r="J4" s="1477"/>
      <c r="K4" s="1477"/>
      <c r="L4" s="1477"/>
      <c r="M4" s="1477"/>
      <c r="N4" s="1477"/>
      <c r="O4" s="1477"/>
      <c r="P4" s="1477"/>
      <c r="Q4" s="1477"/>
      <c r="R4" s="1477"/>
      <c r="S4" s="1477"/>
      <c r="T4" s="1477"/>
      <c r="U4" s="1477"/>
      <c r="V4" s="1477"/>
      <c r="W4" s="1477"/>
      <c r="X4" s="622"/>
      <c r="Y4" s="822"/>
    </row>
    <row r="5" spans="2:30" s="621" customFormat="1" ht="5.25" customHeight="1" x14ac:dyDescent="0.2">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
      <c r="B6" s="623"/>
      <c r="C6" s="623"/>
      <c r="D6" s="668"/>
      <c r="E6" s="623"/>
      <c r="F6" s="1592" t="s">
        <v>491</v>
      </c>
      <c r="G6" s="1593"/>
      <c r="H6" s="1593"/>
      <c r="I6" s="1593"/>
      <c r="J6" s="1593"/>
      <c r="K6" s="1593"/>
      <c r="L6" s="1593"/>
      <c r="M6" s="1593"/>
      <c r="N6" s="1593"/>
      <c r="O6" s="1593"/>
      <c r="P6" s="1593"/>
      <c r="Q6" s="1593"/>
      <c r="R6" s="1593"/>
      <c r="S6" s="1593"/>
      <c r="T6" s="1593"/>
      <c r="U6" s="1593"/>
      <c r="V6" s="1593"/>
      <c r="W6" s="1594"/>
      <c r="X6" s="825"/>
      <c r="Y6" s="826"/>
    </row>
    <row r="7" spans="2:30" s="621" customFormat="1" ht="64.5" customHeight="1" x14ac:dyDescent="0.2">
      <c r="B7" s="1554" t="s">
        <v>12</v>
      </c>
      <c r="C7" s="625"/>
      <c r="D7" s="871" t="s">
        <v>492</v>
      </c>
      <c r="E7" s="625"/>
      <c r="F7" s="1595" t="s">
        <v>54</v>
      </c>
      <c r="G7" s="1596"/>
      <c r="H7" s="1597" t="s">
        <v>55</v>
      </c>
      <c r="I7" s="1598"/>
      <c r="J7" s="1599" t="s">
        <v>56</v>
      </c>
      <c r="K7" s="1600"/>
      <c r="L7" s="1599" t="s">
        <v>57</v>
      </c>
      <c r="M7" s="1601"/>
      <c r="N7" s="1600" t="s">
        <v>58</v>
      </c>
      <c r="O7" s="1600"/>
      <c r="P7" s="1599" t="s">
        <v>59</v>
      </c>
      <c r="Q7" s="1601"/>
      <c r="R7" s="1597" t="s">
        <v>60</v>
      </c>
      <c r="S7" s="1598"/>
      <c r="T7" s="1599" t="s">
        <v>61</v>
      </c>
      <c r="U7" s="1601"/>
      <c r="V7" s="1599" t="s">
        <v>0</v>
      </c>
      <c r="W7" s="1602"/>
      <c r="X7" s="627"/>
      <c r="Y7" s="1363" t="s">
        <v>493</v>
      </c>
      <c r="AD7" s="827"/>
    </row>
    <row r="8" spans="2:30" s="626" customFormat="1" ht="20.25" customHeight="1" x14ac:dyDescent="0.2">
      <c r="B8" s="1555"/>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
      <c r="B10" s="674" t="s">
        <v>8</v>
      </c>
      <c r="C10" s="633"/>
      <c r="D10" s="1364">
        <v>70550</v>
      </c>
      <c r="E10" s="1365"/>
      <c r="F10" s="1366">
        <v>3</v>
      </c>
      <c r="G10" s="1367">
        <v>3.0862609948047941E-3</v>
      </c>
      <c r="H10" s="1366">
        <v>24449</v>
      </c>
      <c r="I10" s="1367">
        <v>25.151998353994138</v>
      </c>
      <c r="J10" s="1366">
        <v>27964</v>
      </c>
      <c r="K10" s="1367">
        <v>28.768067486240419</v>
      </c>
      <c r="L10" s="1366">
        <v>5492</v>
      </c>
      <c r="M10" s="1367">
        <v>5.6499151278226432</v>
      </c>
      <c r="N10" s="1366">
        <v>11036</v>
      </c>
      <c r="O10" s="1367">
        <v>11.353325446221902</v>
      </c>
      <c r="P10" s="1366">
        <v>2144</v>
      </c>
      <c r="Q10" s="1367">
        <v>2.2056478576204928</v>
      </c>
      <c r="R10" s="1366">
        <v>26109</v>
      </c>
      <c r="S10" s="1367">
        <v>26.859729437786122</v>
      </c>
      <c r="T10" s="1366">
        <v>8</v>
      </c>
      <c r="U10" s="1367">
        <v>8.2300293194794514E-3</v>
      </c>
      <c r="V10" s="1368">
        <v>97205</v>
      </c>
      <c r="W10" s="1367">
        <v>100.00000000000001</v>
      </c>
      <c r="X10" s="1369"/>
      <c r="Y10" s="1370">
        <v>1.3778171509567683</v>
      </c>
    </row>
    <row r="11" spans="2:30" s="633" customFormat="1" ht="18" customHeight="1" x14ac:dyDescent="0.2">
      <c r="B11" s="682" t="s">
        <v>7</v>
      </c>
      <c r="D11" s="1371">
        <v>13719</v>
      </c>
      <c r="E11" s="1365"/>
      <c r="F11" s="1372">
        <v>2298</v>
      </c>
      <c r="G11" s="1373">
        <v>12.866020939477073</v>
      </c>
      <c r="H11" s="1372">
        <v>1855</v>
      </c>
      <c r="I11" s="1373">
        <v>10.385756676557863</v>
      </c>
      <c r="J11" s="1372">
        <v>674</v>
      </c>
      <c r="K11" s="1373">
        <v>3.7735849056603774</v>
      </c>
      <c r="L11" s="1372">
        <v>506</v>
      </c>
      <c r="M11" s="1373">
        <v>2.8329880745758915</v>
      </c>
      <c r="N11" s="1372">
        <v>2859</v>
      </c>
      <c r="O11" s="1373">
        <v>16.00694250041991</v>
      </c>
      <c r="P11" s="1372">
        <v>4277</v>
      </c>
      <c r="Q11" s="1373">
        <v>23.946027658025866</v>
      </c>
      <c r="R11" s="1372">
        <v>5392</v>
      </c>
      <c r="S11" s="1373">
        <v>30.188679245283019</v>
      </c>
      <c r="T11" s="1372">
        <v>0</v>
      </c>
      <c r="U11" s="1373">
        <v>0</v>
      </c>
      <c r="V11" s="1374">
        <v>17861</v>
      </c>
      <c r="W11" s="1373">
        <v>100</v>
      </c>
      <c r="X11" s="1369"/>
      <c r="Y11" s="1375">
        <v>1.30191704934762</v>
      </c>
    </row>
    <row r="12" spans="2:30" s="633" customFormat="1" ht="22.5" customHeight="1" x14ac:dyDescent="0.2">
      <c r="B12" s="682" t="s">
        <v>37</v>
      </c>
      <c r="D12" s="1371">
        <v>8083</v>
      </c>
      <c r="E12" s="1365"/>
      <c r="F12" s="1376">
        <v>2213</v>
      </c>
      <c r="G12" s="1373">
        <v>19.951316263974036</v>
      </c>
      <c r="H12" s="1376">
        <v>913</v>
      </c>
      <c r="I12" s="1373">
        <v>8.2311575910566166</v>
      </c>
      <c r="J12" s="1376">
        <v>957</v>
      </c>
      <c r="K12" s="1373">
        <v>8.6278398846015154</v>
      </c>
      <c r="L12" s="1376">
        <v>542</v>
      </c>
      <c r="M12" s="1373">
        <v>4.8864046159394157</v>
      </c>
      <c r="N12" s="1376">
        <v>1693</v>
      </c>
      <c r="O12" s="1373">
        <v>15.263252794807068</v>
      </c>
      <c r="P12" s="1376">
        <v>1880</v>
      </c>
      <c r="Q12" s="1373">
        <v>16.949152542372882</v>
      </c>
      <c r="R12" s="1376">
        <v>2881</v>
      </c>
      <c r="S12" s="1373">
        <v>25.973674720519295</v>
      </c>
      <c r="T12" s="1376">
        <v>13</v>
      </c>
      <c r="U12" s="1373">
        <v>0.11720158672917418</v>
      </c>
      <c r="V12" s="1374">
        <v>11092</v>
      </c>
      <c r="W12" s="1373">
        <v>100</v>
      </c>
      <c r="X12" s="1369"/>
      <c r="Y12" s="1375">
        <v>1.3722627737226278</v>
      </c>
    </row>
    <row r="13" spans="2:30" s="633" customFormat="1" ht="18" customHeight="1" x14ac:dyDescent="0.2">
      <c r="B13" s="682" t="s">
        <v>38</v>
      </c>
      <c r="D13" s="1371">
        <v>8065</v>
      </c>
      <c r="E13" s="1365"/>
      <c r="F13" s="1372">
        <v>412</v>
      </c>
      <c r="G13" s="1373">
        <v>3.5159583546680322</v>
      </c>
      <c r="H13" s="1372">
        <v>2712</v>
      </c>
      <c r="I13" s="1373">
        <v>23.143881208397339</v>
      </c>
      <c r="J13" s="1372">
        <v>645</v>
      </c>
      <c r="K13" s="1373">
        <v>5.5043522785458272</v>
      </c>
      <c r="L13" s="1372">
        <v>632</v>
      </c>
      <c r="M13" s="1373">
        <v>5.3934118450247484</v>
      </c>
      <c r="N13" s="1372">
        <v>2208</v>
      </c>
      <c r="O13" s="1373">
        <v>18.842805939580135</v>
      </c>
      <c r="P13" s="1372">
        <v>393</v>
      </c>
      <c r="Q13" s="1373">
        <v>3.3538146441372247</v>
      </c>
      <c r="R13" s="1372">
        <v>4716</v>
      </c>
      <c r="S13" s="1373">
        <v>40.245775729646695</v>
      </c>
      <c r="T13" s="1372">
        <v>0</v>
      </c>
      <c r="U13" s="1373">
        <v>0</v>
      </c>
      <c r="V13" s="1374">
        <v>11718</v>
      </c>
      <c r="W13" s="1373">
        <v>100</v>
      </c>
      <c r="X13" s="1369"/>
      <c r="Y13" s="1375">
        <v>1.4529448233106013</v>
      </c>
    </row>
    <row r="14" spans="2:30" s="633" customFormat="1" ht="18" customHeight="1" x14ac:dyDescent="0.2">
      <c r="B14" s="682" t="s">
        <v>6</v>
      </c>
      <c r="D14" s="1371">
        <v>14961</v>
      </c>
      <c r="E14" s="1365"/>
      <c r="F14" s="1372">
        <v>547</v>
      </c>
      <c r="G14" s="1373">
        <v>3.2526609977998455</v>
      </c>
      <c r="H14" s="1372">
        <v>788</v>
      </c>
      <c r="I14" s="1373">
        <v>4.6857346732473095</v>
      </c>
      <c r="J14" s="1372">
        <v>238</v>
      </c>
      <c r="K14" s="1373">
        <v>1.4152345840518523</v>
      </c>
      <c r="L14" s="1372">
        <v>1530</v>
      </c>
      <c r="M14" s="1373">
        <v>9.0979366117619076</v>
      </c>
      <c r="N14" s="1372">
        <v>2613</v>
      </c>
      <c r="O14" s="1373">
        <v>15.53784860557769</v>
      </c>
      <c r="P14" s="1372">
        <v>3088</v>
      </c>
      <c r="Q14" s="1373">
        <v>18.362371409882858</v>
      </c>
      <c r="R14" s="1372">
        <v>8013</v>
      </c>
      <c r="S14" s="1373">
        <v>47.648213117678537</v>
      </c>
      <c r="T14" s="1372">
        <v>0</v>
      </c>
      <c r="U14" s="1373">
        <v>0</v>
      </c>
      <c r="V14" s="1374">
        <v>16817</v>
      </c>
      <c r="W14" s="1373">
        <v>100</v>
      </c>
      <c r="X14" s="1369"/>
      <c r="Y14" s="1375">
        <v>1.1240558786177395</v>
      </c>
    </row>
    <row r="15" spans="2:30" s="633" customFormat="1" ht="18" customHeight="1" x14ac:dyDescent="0.2">
      <c r="B15" s="682" t="s">
        <v>5</v>
      </c>
      <c r="D15" s="1371">
        <v>5158</v>
      </c>
      <c r="E15" s="1365"/>
      <c r="F15" s="1376">
        <v>2433</v>
      </c>
      <c r="G15" s="1373">
        <v>28.549636235625439</v>
      </c>
      <c r="H15" s="1376">
        <v>668</v>
      </c>
      <c r="I15" s="1373">
        <v>7.8385355550340297</v>
      </c>
      <c r="J15" s="1376">
        <v>401</v>
      </c>
      <c r="K15" s="1373">
        <v>4.7054681999530628</v>
      </c>
      <c r="L15" s="1376">
        <v>749</v>
      </c>
      <c r="M15" s="1373">
        <v>8.7890166627552215</v>
      </c>
      <c r="N15" s="1376">
        <v>1820</v>
      </c>
      <c r="O15" s="1373">
        <v>21.356489087068763</v>
      </c>
      <c r="P15" s="1376">
        <v>173</v>
      </c>
      <c r="Q15" s="1373">
        <v>2.030039896737855</v>
      </c>
      <c r="R15" s="1376">
        <v>2278</v>
      </c>
      <c r="S15" s="1373">
        <v>26.730814362825626</v>
      </c>
      <c r="T15" s="1376">
        <v>0</v>
      </c>
      <c r="U15" s="1373">
        <v>0</v>
      </c>
      <c r="V15" s="1374">
        <v>8522</v>
      </c>
      <c r="W15" s="1373">
        <v>100</v>
      </c>
      <c r="X15" s="1369"/>
      <c r="Y15" s="1375">
        <v>1.6521907716169058</v>
      </c>
    </row>
    <row r="16" spans="2:30" s="742" customFormat="1" ht="18" customHeight="1" x14ac:dyDescent="0.2">
      <c r="B16" s="836" t="s">
        <v>4</v>
      </c>
      <c r="D16" s="1371">
        <v>34662</v>
      </c>
      <c r="E16" s="1365"/>
      <c r="F16" s="1372">
        <v>5910</v>
      </c>
      <c r="G16" s="1373">
        <v>12.377222559634756</v>
      </c>
      <c r="H16" s="1372">
        <v>4467</v>
      </c>
      <c r="I16" s="1373">
        <v>9.3551697417746968</v>
      </c>
      <c r="J16" s="1372">
        <v>3530</v>
      </c>
      <c r="K16" s="1373">
        <v>7.392824980627867</v>
      </c>
      <c r="L16" s="1372">
        <v>2109</v>
      </c>
      <c r="M16" s="1373">
        <v>4.4168464261031648</v>
      </c>
      <c r="N16" s="1372">
        <v>5579</v>
      </c>
      <c r="O16" s="1373">
        <v>11.684014324907327</v>
      </c>
      <c r="P16" s="1372">
        <v>15949</v>
      </c>
      <c r="Q16" s="1373">
        <v>33.401746633437348</v>
      </c>
      <c r="R16" s="1372">
        <v>9601</v>
      </c>
      <c r="S16" s="1373">
        <v>20.107227376489561</v>
      </c>
      <c r="T16" s="1372">
        <v>604</v>
      </c>
      <c r="U16" s="1373">
        <v>1.264947957025278</v>
      </c>
      <c r="V16" s="1374">
        <v>47749</v>
      </c>
      <c r="W16" s="1373">
        <v>100</v>
      </c>
      <c r="X16" s="1369"/>
      <c r="Y16" s="1375">
        <v>1.3775604408285731</v>
      </c>
    </row>
    <row r="17" spans="2:25" s="742" customFormat="1" ht="18" customHeight="1" x14ac:dyDescent="0.2">
      <c r="B17" s="836" t="s">
        <v>40</v>
      </c>
      <c r="D17" s="1371">
        <v>23470</v>
      </c>
      <c r="E17" s="1365"/>
      <c r="F17" s="1372">
        <v>3987</v>
      </c>
      <c r="G17" s="1373">
        <v>11.970456660762002</v>
      </c>
      <c r="H17" s="1372">
        <v>5484</v>
      </c>
      <c r="I17" s="1373">
        <v>16.465007355811089</v>
      </c>
      <c r="J17" s="1372">
        <v>2825</v>
      </c>
      <c r="K17" s="1373">
        <v>8.4817005434293087</v>
      </c>
      <c r="L17" s="1372">
        <v>1406</v>
      </c>
      <c r="M17" s="1373">
        <v>4.2213348545350824</v>
      </c>
      <c r="N17" s="1372">
        <v>7177</v>
      </c>
      <c r="O17" s="1373">
        <v>21.548022938121115</v>
      </c>
      <c r="P17" s="1372">
        <v>4135</v>
      </c>
      <c r="Q17" s="1373">
        <v>12.414807698081484</v>
      </c>
      <c r="R17" s="1372">
        <v>8280</v>
      </c>
      <c r="S17" s="1373">
        <v>24.859639114900773</v>
      </c>
      <c r="T17" s="1372">
        <v>13</v>
      </c>
      <c r="U17" s="1373">
        <v>3.9030834359143722E-2</v>
      </c>
      <c r="V17" s="1374">
        <v>33307</v>
      </c>
      <c r="W17" s="1373">
        <v>100</v>
      </c>
      <c r="X17" s="1369"/>
      <c r="Y17" s="1375">
        <v>1.4191308052833405</v>
      </c>
    </row>
    <row r="18" spans="2:25" s="742" customFormat="1" ht="18" customHeight="1" x14ac:dyDescent="0.2">
      <c r="B18" s="836" t="s">
        <v>41</v>
      </c>
      <c r="D18" s="1371">
        <v>46231</v>
      </c>
      <c r="E18" s="1365"/>
      <c r="F18" s="1372">
        <v>9</v>
      </c>
      <c r="G18" s="1373">
        <v>1.5712564814329859E-2</v>
      </c>
      <c r="H18" s="1372">
        <v>4315</v>
      </c>
      <c r="I18" s="1373">
        <v>7.5333019082037049</v>
      </c>
      <c r="J18" s="1372">
        <v>5890</v>
      </c>
      <c r="K18" s="1373">
        <v>10.28300075071143</v>
      </c>
      <c r="L18" s="1372">
        <v>3602</v>
      </c>
      <c r="M18" s="1373">
        <v>6.2885176068017952</v>
      </c>
      <c r="N18" s="1372">
        <v>14850</v>
      </c>
      <c r="O18" s="1373">
        <v>25.925731943644269</v>
      </c>
      <c r="P18" s="1372">
        <v>6558</v>
      </c>
      <c r="Q18" s="1373">
        <v>11.449222228041691</v>
      </c>
      <c r="R18" s="1372">
        <v>21989</v>
      </c>
      <c r="S18" s="1373">
        <v>38.389287522477694</v>
      </c>
      <c r="T18" s="1372">
        <v>66</v>
      </c>
      <c r="U18" s="1373">
        <v>0.11522547530508563</v>
      </c>
      <c r="V18" s="1374">
        <v>57279</v>
      </c>
      <c r="W18" s="1373">
        <v>99.999999999999986</v>
      </c>
      <c r="X18" s="1369"/>
      <c r="Y18" s="1375">
        <v>1.2389738487162294</v>
      </c>
    </row>
    <row r="19" spans="2:25" s="742" customFormat="1" ht="18" customHeight="1" x14ac:dyDescent="0.2">
      <c r="B19" s="836" t="s">
        <v>3</v>
      </c>
      <c r="D19" s="1371">
        <v>44890</v>
      </c>
      <c r="E19" s="1365"/>
      <c r="F19" s="1372">
        <v>20</v>
      </c>
      <c r="G19" s="1373">
        <v>3.0101894914284853E-2</v>
      </c>
      <c r="H19" s="1372">
        <v>18386</v>
      </c>
      <c r="I19" s="1373">
        <v>27.672671994702068</v>
      </c>
      <c r="J19" s="1372">
        <v>1010</v>
      </c>
      <c r="K19" s="1373">
        <v>1.520145693171385</v>
      </c>
      <c r="L19" s="1372">
        <v>3006</v>
      </c>
      <c r="M19" s="1373">
        <v>4.5243148056170135</v>
      </c>
      <c r="N19" s="1372">
        <v>6225</v>
      </c>
      <c r="O19" s="1373">
        <v>9.3692147920711601</v>
      </c>
      <c r="P19" s="1372">
        <v>7248</v>
      </c>
      <c r="Q19" s="1373">
        <v>10.908926716936831</v>
      </c>
      <c r="R19" s="1372">
        <v>30250</v>
      </c>
      <c r="S19" s="1373">
        <v>45.529116057855845</v>
      </c>
      <c r="T19" s="1372">
        <v>296</v>
      </c>
      <c r="U19" s="1373">
        <v>0.44550804473141586</v>
      </c>
      <c r="V19" s="1374">
        <v>66441</v>
      </c>
      <c r="W19" s="1373">
        <v>100</v>
      </c>
      <c r="X19" s="1369"/>
      <c r="Y19" s="1375">
        <v>1.4800846513700157</v>
      </c>
    </row>
    <row r="20" spans="2:25" s="633" customFormat="1" ht="18" customHeight="1" x14ac:dyDescent="0.2">
      <c r="B20" s="836" t="s">
        <v>2</v>
      </c>
      <c r="D20" s="1371">
        <v>12172</v>
      </c>
      <c r="E20" s="1365"/>
      <c r="F20" s="1372">
        <v>410</v>
      </c>
      <c r="G20" s="1373">
        <v>2.9885560172024199</v>
      </c>
      <c r="H20" s="1372">
        <v>1003</v>
      </c>
      <c r="I20" s="1373">
        <v>7.311028500619579</v>
      </c>
      <c r="J20" s="1372">
        <v>198</v>
      </c>
      <c r="K20" s="1373">
        <v>1.4432538814782419</v>
      </c>
      <c r="L20" s="1372">
        <v>765</v>
      </c>
      <c r="M20" s="1373">
        <v>5.5762081784386615</v>
      </c>
      <c r="N20" s="1372">
        <v>3195</v>
      </c>
      <c r="O20" s="1373">
        <v>23.288869451126175</v>
      </c>
      <c r="P20" s="1372">
        <v>6118</v>
      </c>
      <c r="Q20" s="1373">
        <v>44.595087105474157</v>
      </c>
      <c r="R20" s="1372">
        <v>2030</v>
      </c>
      <c r="S20" s="1373">
        <v>14.796996865660763</v>
      </c>
      <c r="T20" s="1372">
        <v>0</v>
      </c>
      <c r="U20" s="1373">
        <v>0</v>
      </c>
      <c r="V20" s="1374">
        <v>13719</v>
      </c>
      <c r="W20" s="1373">
        <v>100</v>
      </c>
      <c r="X20" s="1369"/>
      <c r="Y20" s="1375">
        <v>1.1270949720670391</v>
      </c>
    </row>
    <row r="21" spans="2:25" s="633" customFormat="1" ht="18" customHeight="1" x14ac:dyDescent="0.2">
      <c r="B21" s="682" t="s">
        <v>35</v>
      </c>
      <c r="D21" s="1371">
        <v>26979</v>
      </c>
      <c r="E21" s="1365"/>
      <c r="F21" s="1372">
        <v>1423</v>
      </c>
      <c r="G21" s="1373">
        <v>4.0967324024758884</v>
      </c>
      <c r="H21" s="1372">
        <v>6149</v>
      </c>
      <c r="I21" s="1373">
        <v>17.70260544119764</v>
      </c>
      <c r="J21" s="1372">
        <v>8160</v>
      </c>
      <c r="K21" s="1373">
        <v>23.492154887001583</v>
      </c>
      <c r="L21" s="1372">
        <v>1774</v>
      </c>
      <c r="M21" s="1373">
        <v>5.1072405354829424</v>
      </c>
      <c r="N21" s="1372">
        <v>3677</v>
      </c>
      <c r="O21" s="1373">
        <v>10.585864401900102</v>
      </c>
      <c r="P21" s="1372">
        <v>6408</v>
      </c>
      <c r="Q21" s="1373">
        <v>18.448251043615951</v>
      </c>
      <c r="R21" s="1372">
        <v>7055</v>
      </c>
      <c r="S21" s="1373">
        <v>20.310925579386787</v>
      </c>
      <c r="T21" s="1372">
        <v>89</v>
      </c>
      <c r="U21" s="1373">
        <v>0.2562257089391104</v>
      </c>
      <c r="V21" s="1374">
        <v>34735</v>
      </c>
      <c r="W21" s="1373">
        <v>100.00000000000001</v>
      </c>
      <c r="X21" s="1369"/>
      <c r="Y21" s="1375">
        <v>1.2874828570369548</v>
      </c>
    </row>
    <row r="22" spans="2:25" s="633" customFormat="1" ht="21" customHeight="1" x14ac:dyDescent="0.2">
      <c r="B22" s="682" t="s">
        <v>42</v>
      </c>
      <c r="D22" s="1371">
        <v>64953</v>
      </c>
      <c r="E22" s="1365"/>
      <c r="F22" s="1372">
        <v>2430</v>
      </c>
      <c r="G22" s="1373">
        <v>2.6873990842936455</v>
      </c>
      <c r="H22" s="1372">
        <v>19388</v>
      </c>
      <c r="I22" s="1373">
        <v>21.441684545796377</v>
      </c>
      <c r="J22" s="1372">
        <v>15553</v>
      </c>
      <c r="K22" s="1373">
        <v>17.200460065028423</v>
      </c>
      <c r="L22" s="1372">
        <v>6796</v>
      </c>
      <c r="M22" s="1373">
        <v>7.5158700316294711</v>
      </c>
      <c r="N22" s="1372">
        <v>15429</v>
      </c>
      <c r="O22" s="1373">
        <v>17.063325296941009</v>
      </c>
      <c r="P22" s="1372">
        <v>13750</v>
      </c>
      <c r="Q22" s="1373">
        <v>15.206476300015483</v>
      </c>
      <c r="R22" s="1372">
        <v>17012</v>
      </c>
      <c r="S22" s="1373">
        <v>18.8140054411537</v>
      </c>
      <c r="T22" s="1372">
        <v>64</v>
      </c>
      <c r="U22" s="1373">
        <v>7.0779235141890245E-2</v>
      </c>
      <c r="V22" s="1374">
        <v>90422</v>
      </c>
      <c r="W22" s="1373">
        <v>99.999999999999986</v>
      </c>
      <c r="X22" s="1369"/>
      <c r="Y22" s="1375">
        <v>1.3921142980308838</v>
      </c>
    </row>
    <row r="23" spans="2:25" s="633" customFormat="1" ht="18" customHeight="1" x14ac:dyDescent="0.2">
      <c r="B23" s="682" t="s">
        <v>43</v>
      </c>
      <c r="D23" s="1371">
        <v>13955</v>
      </c>
      <c r="E23" s="1365"/>
      <c r="F23" s="1372">
        <v>1224</v>
      </c>
      <c r="G23" s="1373">
        <v>7.0470378260118602</v>
      </c>
      <c r="H23" s="1372">
        <v>2626</v>
      </c>
      <c r="I23" s="1373">
        <v>15.118889976394726</v>
      </c>
      <c r="J23" s="1372">
        <v>546</v>
      </c>
      <c r="K23" s="1373">
        <v>3.1435315792503888</v>
      </c>
      <c r="L23" s="1372">
        <v>1494</v>
      </c>
      <c r="M23" s="1373">
        <v>8.6015314641027114</v>
      </c>
      <c r="N23" s="1372">
        <v>2823</v>
      </c>
      <c r="O23" s="1373">
        <v>16.25309459381657</v>
      </c>
      <c r="P23" s="1372">
        <v>736</v>
      </c>
      <c r="Q23" s="1373">
        <v>4.2374345097587653</v>
      </c>
      <c r="R23" s="1372">
        <v>7920</v>
      </c>
      <c r="S23" s="1373">
        <v>45.598480050664975</v>
      </c>
      <c r="T23" s="1372">
        <v>0</v>
      </c>
      <c r="U23" s="1373">
        <v>0</v>
      </c>
      <c r="V23" s="1374">
        <v>17369</v>
      </c>
      <c r="W23" s="1373">
        <v>100</v>
      </c>
      <c r="X23" s="1369"/>
      <c r="Y23" s="1375">
        <v>1.2446434969544966</v>
      </c>
    </row>
    <row r="24" spans="2:25" s="633" customFormat="1" ht="22.5" customHeight="1" x14ac:dyDescent="0.2">
      <c r="B24" s="682" t="s">
        <v>44</v>
      </c>
      <c r="D24" s="1371">
        <v>3304</v>
      </c>
      <c r="E24" s="1365"/>
      <c r="F24" s="1376">
        <v>340</v>
      </c>
      <c r="G24" s="1377">
        <v>8.0340264650283562</v>
      </c>
      <c r="H24" s="1376">
        <v>367</v>
      </c>
      <c r="I24" s="1373">
        <v>8.6720226843100185</v>
      </c>
      <c r="J24" s="1376">
        <v>178</v>
      </c>
      <c r="K24" s="1373">
        <v>4.2060491493383747</v>
      </c>
      <c r="L24" s="1376">
        <v>190</v>
      </c>
      <c r="M24" s="1373">
        <v>4.4896030245746692</v>
      </c>
      <c r="N24" s="1376">
        <v>1055</v>
      </c>
      <c r="O24" s="1373">
        <v>24.929111531190927</v>
      </c>
      <c r="P24" s="1376">
        <v>757</v>
      </c>
      <c r="Q24" s="1373">
        <v>17.887523629489603</v>
      </c>
      <c r="R24" s="1376">
        <v>1334</v>
      </c>
      <c r="S24" s="1373">
        <v>31.521739130434781</v>
      </c>
      <c r="T24" s="1376">
        <v>11</v>
      </c>
      <c r="U24" s="1373">
        <v>0.25992438563327031</v>
      </c>
      <c r="V24" s="1378">
        <v>4232</v>
      </c>
      <c r="W24" s="1373">
        <v>100</v>
      </c>
      <c r="X24" s="1369"/>
      <c r="Y24" s="1375">
        <v>1.2808716707021792</v>
      </c>
    </row>
    <row r="25" spans="2:25" s="633" customFormat="1" ht="18" customHeight="1" x14ac:dyDescent="0.2">
      <c r="B25" s="682" t="s">
        <v>45</v>
      </c>
      <c r="D25" s="1371">
        <v>17275</v>
      </c>
      <c r="E25" s="1365"/>
      <c r="F25" s="1376">
        <v>286</v>
      </c>
      <c r="G25" s="1377">
        <v>1.1618459538511536</v>
      </c>
      <c r="H25" s="1376">
        <v>4858</v>
      </c>
      <c r="I25" s="1373">
        <v>19.735131621709456</v>
      </c>
      <c r="J25" s="1376">
        <v>1417</v>
      </c>
      <c r="K25" s="1373">
        <v>5.7564185895352615</v>
      </c>
      <c r="L25" s="1376">
        <v>1953</v>
      </c>
      <c r="M25" s="1373">
        <v>7.9338641533961649</v>
      </c>
      <c r="N25" s="1376">
        <v>6079</v>
      </c>
      <c r="O25" s="1373">
        <v>24.695320116997074</v>
      </c>
      <c r="P25" s="1376">
        <v>682</v>
      </c>
      <c r="Q25" s="1373">
        <v>2.7705557361065973</v>
      </c>
      <c r="R25" s="1376">
        <v>7285</v>
      </c>
      <c r="S25" s="1373">
        <v>29.594572635684109</v>
      </c>
      <c r="T25" s="1376">
        <v>2056</v>
      </c>
      <c r="U25" s="1373">
        <v>8.3522911927201822</v>
      </c>
      <c r="V25" s="1378">
        <v>24616</v>
      </c>
      <c r="W25" s="1373">
        <v>100</v>
      </c>
      <c r="X25" s="1369"/>
      <c r="Y25" s="1375">
        <v>1.4249493487698988</v>
      </c>
    </row>
    <row r="26" spans="2:25" s="633" customFormat="1" ht="18" customHeight="1" x14ac:dyDescent="0.2">
      <c r="B26" s="682" t="s">
        <v>46</v>
      </c>
      <c r="D26" s="1371">
        <v>2233</v>
      </c>
      <c r="E26" s="1365"/>
      <c r="F26" s="1376">
        <v>378</v>
      </c>
      <c r="G26" s="1377">
        <v>10.781517398745008</v>
      </c>
      <c r="H26" s="1376">
        <v>454</v>
      </c>
      <c r="I26" s="1373">
        <v>12.949229891614376</v>
      </c>
      <c r="J26" s="1376">
        <v>614</v>
      </c>
      <c r="K26" s="1373">
        <v>17.512835139760412</v>
      </c>
      <c r="L26" s="1376">
        <v>421</v>
      </c>
      <c r="M26" s="1373">
        <v>12.007986309184256</v>
      </c>
      <c r="N26" s="1376">
        <v>691</v>
      </c>
      <c r="O26" s="1373">
        <v>19.709070165430692</v>
      </c>
      <c r="P26" s="1376">
        <v>471</v>
      </c>
      <c r="Q26" s="1373">
        <v>13.434112949229892</v>
      </c>
      <c r="R26" s="1376">
        <v>477</v>
      </c>
      <c r="S26" s="1373">
        <v>13.605248146035368</v>
      </c>
      <c r="T26" s="1376">
        <v>0</v>
      </c>
      <c r="U26" s="1373">
        <v>0</v>
      </c>
      <c r="V26" s="1378">
        <v>3506</v>
      </c>
      <c r="W26" s="1373">
        <v>100</v>
      </c>
      <c r="X26" s="1369"/>
      <c r="Y26" s="1375">
        <v>1.5700850873264667</v>
      </c>
    </row>
    <row r="27" spans="2:25" s="633" customFormat="1" ht="18" customHeight="1" x14ac:dyDescent="0.2">
      <c r="B27" s="682" t="s">
        <v>1</v>
      </c>
      <c r="D27" s="1371">
        <v>1159</v>
      </c>
      <c r="E27" s="1365"/>
      <c r="F27" s="1376">
        <v>181</v>
      </c>
      <c r="G27" s="1377">
        <v>12.204989885367498</v>
      </c>
      <c r="H27" s="1376">
        <v>193</v>
      </c>
      <c r="I27" s="1373">
        <v>13.01416048550236</v>
      </c>
      <c r="J27" s="1376">
        <v>358</v>
      </c>
      <c r="K27" s="1373">
        <v>24.140256237356709</v>
      </c>
      <c r="L27" s="1376">
        <v>17</v>
      </c>
      <c r="M27" s="1373">
        <v>1.1463250168577208</v>
      </c>
      <c r="N27" s="1376">
        <v>76</v>
      </c>
      <c r="O27" s="1373">
        <v>5.1247471341874578</v>
      </c>
      <c r="P27" s="1376">
        <v>0</v>
      </c>
      <c r="Q27" s="1373">
        <v>0</v>
      </c>
      <c r="R27" s="1376">
        <v>658</v>
      </c>
      <c r="S27" s="1373">
        <v>44.369521240728254</v>
      </c>
      <c r="T27" s="1376">
        <v>0</v>
      </c>
      <c r="U27" s="1373">
        <v>0</v>
      </c>
      <c r="V27" s="1374">
        <v>1483</v>
      </c>
      <c r="W27" s="1373">
        <v>100</v>
      </c>
      <c r="X27" s="1369"/>
      <c r="Y27" s="1375">
        <v>1.2795513373597929</v>
      </c>
    </row>
    <row r="28" spans="2:25" s="633" customFormat="1" ht="8.25" customHeight="1" x14ac:dyDescent="0.2">
      <c r="B28" s="688"/>
      <c r="D28" s="1379"/>
      <c r="E28" s="1365"/>
      <c r="F28" s="1380"/>
      <c r="G28" s="1381"/>
      <c r="H28" s="1380"/>
      <c r="I28" s="1382"/>
      <c r="J28" s="1380"/>
      <c r="K28" s="1382"/>
      <c r="L28" s="1380"/>
      <c r="M28" s="1382"/>
      <c r="N28" s="1380"/>
      <c r="O28" s="1381"/>
      <c r="P28" s="1380"/>
      <c r="Q28" s="1381"/>
      <c r="R28" s="1380"/>
      <c r="S28" s="1381"/>
      <c r="T28" s="1380"/>
      <c r="U28" s="1381"/>
      <c r="V28" s="1383"/>
      <c r="W28" s="1382"/>
      <c r="X28" s="1369"/>
      <c r="Y28" s="1384"/>
    </row>
    <row r="29" spans="2:25" s="633" customFormat="1" ht="3" customHeight="1" x14ac:dyDescent="0.2">
      <c r="B29" s="630"/>
      <c r="C29" s="631"/>
      <c r="D29" s="1385"/>
      <c r="E29" s="1386"/>
      <c r="F29" s="1387"/>
      <c r="G29" s="1387"/>
      <c r="H29" s="1387"/>
      <c r="I29" s="1387"/>
      <c r="J29" s="1387"/>
      <c r="K29" s="1387"/>
      <c r="L29" s="1387"/>
      <c r="M29" s="1387"/>
      <c r="N29" s="1387"/>
      <c r="O29" s="1387"/>
      <c r="P29" s="1387"/>
      <c r="Q29" s="1387"/>
      <c r="R29" s="1387"/>
      <c r="S29" s="1387"/>
      <c r="T29" s="1387"/>
      <c r="U29" s="1387"/>
      <c r="V29" s="1388"/>
      <c r="W29" s="1387"/>
      <c r="X29" s="1387"/>
      <c r="Y29" s="1387"/>
    </row>
    <row r="30" spans="2:25" s="1225" customFormat="1" ht="20.25" customHeight="1" x14ac:dyDescent="0.2">
      <c r="B30" s="1249" t="s">
        <v>0</v>
      </c>
      <c r="D30" s="1389">
        <f>SUM(D10:D27)</f>
        <v>411819</v>
      </c>
      <c r="E30" s="1390"/>
      <c r="F30" s="1391">
        <f>SUM(F10:F27)</f>
        <v>24504</v>
      </c>
      <c r="G30" s="1392">
        <f>F30*100/$V30</f>
        <v>4.3908234227421863</v>
      </c>
      <c r="H30" s="1391">
        <f>SUM(H10:H27)</f>
        <v>99075</v>
      </c>
      <c r="I30" s="1392">
        <f>H30*100/$V30</f>
        <v>17.753053811956502</v>
      </c>
      <c r="J30" s="1391">
        <f>SUM(J10:J27)</f>
        <v>71158</v>
      </c>
      <c r="K30" s="1392">
        <f>J30*100/$V30</f>
        <v>12.750661651791074</v>
      </c>
      <c r="L30" s="1391">
        <f>SUM(L10:L27)</f>
        <v>32984</v>
      </c>
      <c r="M30" s="1392">
        <f>L30*100/$V30</f>
        <v>5.9103378948632166</v>
      </c>
      <c r="N30" s="1391">
        <f>SUM(N10:N27)</f>
        <v>89085</v>
      </c>
      <c r="O30" s="1392">
        <f>N30*100/$V30</f>
        <v>15.962965418502597</v>
      </c>
      <c r="P30" s="1391">
        <f>SUM(P10:P27)</f>
        <v>74767</v>
      </c>
      <c r="Q30" s="1392">
        <f>P30*100/$V30</f>
        <v>13.397351242579376</v>
      </c>
      <c r="R30" s="1391">
        <f>SUM(R10:R27)</f>
        <v>163280</v>
      </c>
      <c r="S30" s="1392">
        <f>R30*100/$V30</f>
        <v>29.257821109424754</v>
      </c>
      <c r="T30" s="1391">
        <f>SUM(T10:T28)</f>
        <v>3220</v>
      </c>
      <c r="U30" s="1392">
        <f>T30*100/$V30</f>
        <v>0.57698544814029706</v>
      </c>
      <c r="V30" s="1391">
        <f>SUM(V10:V27)</f>
        <v>558073</v>
      </c>
      <c r="W30" s="1392">
        <f>G30+I30+K30+M30+O30+Q30+S30+U30</f>
        <v>100</v>
      </c>
      <c r="X30" s="1393"/>
      <c r="Y30" s="1394">
        <f>(V30/D30)</f>
        <v>1.3551414577763532</v>
      </c>
    </row>
    <row r="31" spans="2:25" s="631" customFormat="1" ht="5.25" customHeight="1" x14ac:dyDescent="0.2">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25">
      <c r="B33" s="698" t="s">
        <v>47</v>
      </c>
      <c r="X33" s="697"/>
      <c r="Y33" s="697"/>
    </row>
    <row r="34" spans="2:25" s="852" customFormat="1" x14ac:dyDescent="0.2">
      <c r="X34" s="697"/>
      <c r="Y34" s="697"/>
    </row>
    <row r="35" spans="2:25" s="852" customFormat="1" x14ac:dyDescent="0.2">
      <c r="X35" s="697"/>
      <c r="Y35" s="697"/>
    </row>
    <row r="36" spans="2:25" s="852" customFormat="1" x14ac:dyDescent="0.2">
      <c r="D36" s="853"/>
      <c r="T36" s="697"/>
      <c r="U36" s="697"/>
    </row>
    <row r="37" spans="2:25" s="852" customFormat="1" x14ac:dyDescent="0.2">
      <c r="T37" s="697"/>
      <c r="U37" s="697"/>
    </row>
    <row r="38" spans="2:25" s="852" customFormat="1" x14ac:dyDescent="0.2">
      <c r="T38" s="697"/>
      <c r="U38" s="697"/>
    </row>
    <row r="39" spans="2:25" s="852" customFormat="1" x14ac:dyDescent="0.2">
      <c r="T39" s="697"/>
      <c r="U39" s="697"/>
    </row>
    <row r="40" spans="2:25" s="852" customFormat="1" x14ac:dyDescent="0.2">
      <c r="T40" s="697"/>
      <c r="U40" s="697"/>
    </row>
    <row r="41" spans="2:25" s="852" customFormat="1" x14ac:dyDescent="0.2">
      <c r="T41" s="697"/>
      <c r="U41" s="697"/>
    </row>
    <row r="42" spans="2:25" x14ac:dyDescent="0.2">
      <c r="T42" s="732"/>
      <c r="U42" s="732"/>
      <c r="X42" s="615"/>
      <c r="Y42" s="615"/>
    </row>
    <row r="43" spans="2:25" x14ac:dyDescent="0.2">
      <c r="T43" s="732"/>
      <c r="U43" s="732"/>
      <c r="X43" s="615"/>
      <c r="Y43" s="615"/>
    </row>
    <row r="44" spans="2:25" x14ac:dyDescent="0.2">
      <c r="T44" s="732"/>
      <c r="U44" s="732"/>
      <c r="X44" s="615"/>
      <c r="Y44" s="615"/>
    </row>
    <row r="45" spans="2:25" x14ac:dyDescent="0.2">
      <c r="T45" s="732"/>
      <c r="U45" s="732"/>
      <c r="X45" s="615"/>
      <c r="Y45" s="615"/>
    </row>
    <row r="46" spans="2:25" x14ac:dyDescent="0.2">
      <c r="T46" s="732"/>
      <c r="U46" s="732"/>
      <c r="X46" s="615"/>
      <c r="Y46" s="615"/>
    </row>
    <row r="47" spans="2:25" x14ac:dyDescent="0.2">
      <c r="T47" s="732"/>
      <c r="U47" s="732"/>
      <c r="X47" s="615"/>
      <c r="Y47" s="615"/>
    </row>
    <row r="48" spans="2:25" x14ac:dyDescent="0.2">
      <c r="T48" s="732"/>
      <c r="U48" s="732"/>
      <c r="X48" s="615"/>
      <c r="Y48" s="615"/>
    </row>
    <row r="49" spans="20:25" x14ac:dyDescent="0.2">
      <c r="T49" s="732"/>
      <c r="U49" s="732"/>
      <c r="X49" s="615"/>
      <c r="Y49" s="615"/>
    </row>
    <row r="50" spans="20:25" x14ac:dyDescent="0.2">
      <c r="T50" s="732"/>
      <c r="U50" s="732"/>
      <c r="X50" s="615"/>
      <c r="Y50" s="615"/>
    </row>
    <row r="51" spans="20:25" x14ac:dyDescent="0.2">
      <c r="T51" s="732"/>
      <c r="U51" s="732"/>
      <c r="X51" s="615"/>
      <c r="Y51" s="615"/>
    </row>
    <row r="52" spans="20:25" x14ac:dyDescent="0.2">
      <c r="T52" s="732"/>
      <c r="U52" s="732"/>
      <c r="X52" s="615"/>
      <c r="Y52" s="615"/>
    </row>
    <row r="53" spans="20:25" x14ac:dyDescent="0.2">
      <c r="T53" s="732"/>
      <c r="U53" s="732"/>
      <c r="X53" s="615"/>
      <c r="Y53" s="615"/>
    </row>
    <row r="54" spans="20:25" x14ac:dyDescent="0.2">
      <c r="T54" s="732"/>
      <c r="U54" s="732"/>
      <c r="X54" s="615"/>
      <c r="Y54" s="615"/>
    </row>
    <row r="55" spans="20:25" x14ac:dyDescent="0.2">
      <c r="T55" s="732"/>
      <c r="U55" s="732"/>
      <c r="X55" s="615"/>
      <c r="Y55" s="615"/>
    </row>
    <row r="56" spans="20:25" x14ac:dyDescent="0.2">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Paloma García Rueda</cp:lastModifiedBy>
  <cp:lastPrinted>2025-07-01T08:48:58Z</cp:lastPrinted>
  <dcterms:created xsi:type="dcterms:W3CDTF">2023-11-02T11:23:22Z</dcterms:created>
  <dcterms:modified xsi:type="dcterms:W3CDTF">2025-07-08T05:59:39Z</dcterms:modified>
</cp:coreProperties>
</file>